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usheva\Desktop\"/>
    </mc:Choice>
  </mc:AlternateContent>
  <bookViews>
    <workbookView xWindow="0" yWindow="0" windowWidth="28800" windowHeight="12435" tabRatio="571" firstSheet="5" activeTab="5"/>
  </bookViews>
  <sheets>
    <sheet name="РЕЕСТР уведомлений" sheetId="4" r:id="rId1"/>
    <sheet name="РЕЕСТР спецсчетов" sheetId="5" r:id="rId2"/>
    <sheet name="реестр уведомление 2018" sheetId="7" r:id="rId3"/>
    <sheet name="РЕЕСТР 2020" sheetId="8" r:id="rId4"/>
    <sheet name="РЕЕСТР уведомлений 2020" sheetId="10" r:id="rId5"/>
    <sheet name="РЕЕСТР 2022" sheetId="20" r:id="rId6"/>
  </sheets>
  <definedNames>
    <definedName name="_xlnm._FilterDatabase" localSheetId="3" hidden="1">'РЕЕСТР 2020'!$A$3:$I$582</definedName>
    <definedName name="_xlnm._FilterDatabase" localSheetId="5" hidden="1">'РЕЕСТР 2022'!$A$3:$G$609</definedName>
    <definedName name="_xlnm._FilterDatabase" localSheetId="1" hidden="1">'РЕЕСТР спецсчетов'!$A$1:$AD$449</definedName>
    <definedName name="_xlnm._FilterDatabase" localSheetId="2" hidden="1">'реестр уведомление 2018'!$A$1:$K$1</definedName>
    <definedName name="_xlnm._FilterDatabase" localSheetId="0" hidden="1">'РЕЕСТР уведомлений'!$B$1:$K$793</definedName>
    <definedName name="_xlnm._FilterDatabase" localSheetId="4" hidden="1">'РЕЕСТР уведомлений 2020'!$B$1:$K$45</definedName>
    <definedName name="_xlnm.Print_Area" localSheetId="0">'РЕЕСТР уведомлений'!$C$1:$H$8</definedName>
    <definedName name="_xlnm.Print_Area" localSheetId="4">'РЕЕСТР уведомлений 2020'!$C$1:$H$8</definedName>
  </definedNames>
  <calcPr calcId="152511"/>
</workbook>
</file>

<file path=xl/calcChain.xml><?xml version="1.0" encoding="utf-8"?>
<calcChain xmlns="http://schemas.openxmlformats.org/spreadsheetml/2006/main">
  <c r="K494" i="8" l="1"/>
  <c r="K511" i="8" l="1"/>
  <c r="K507" i="8"/>
  <c r="BE149" i="8" l="1"/>
  <c r="K501" i="8" l="1"/>
  <c r="K500" i="8"/>
  <c r="K499" i="8"/>
  <c r="K498" i="8"/>
  <c r="K497" i="8"/>
  <c r="K496" i="8"/>
  <c r="K495" i="8"/>
  <c r="K70" i="8"/>
  <c r="K396" i="8"/>
  <c r="K85" i="8"/>
  <c r="K388" i="8"/>
  <c r="K410" i="8"/>
  <c r="K387" i="8"/>
  <c r="K389" i="8"/>
  <c r="K395" i="8"/>
  <c r="K409" i="8"/>
  <c r="K392" i="8"/>
  <c r="K361" i="8"/>
  <c r="K412" i="8"/>
  <c r="K362" i="8"/>
  <c r="K96" i="8"/>
  <c r="K87" i="8"/>
  <c r="K394" i="8"/>
  <c r="K93" i="8"/>
  <c r="K393" i="8"/>
  <c r="K90" i="8"/>
  <c r="K92" i="8"/>
  <c r="K358" i="8"/>
  <c r="K89" i="8"/>
  <c r="K94" i="8"/>
  <c r="K91" i="8"/>
  <c r="K88" i="8"/>
  <c r="K360" i="8"/>
  <c r="K408" i="8"/>
  <c r="K97" i="8"/>
  <c r="K84" i="8"/>
  <c r="K95" i="8"/>
  <c r="K407" i="8"/>
  <c r="K390" i="8"/>
  <c r="K411" i="8"/>
  <c r="K27" i="8"/>
  <c r="K391" i="8"/>
  <c r="K419" i="8"/>
  <c r="K342" i="8"/>
  <c r="K341" i="8"/>
  <c r="K350" i="8"/>
  <c r="K340" i="8"/>
  <c r="K339" i="8"/>
  <c r="K344" i="8"/>
  <c r="K351" i="8"/>
  <c r="K343" i="8"/>
  <c r="K317" i="8"/>
  <c r="K319" i="8"/>
  <c r="K318" i="8"/>
  <c r="K321" i="8"/>
  <c r="K323" i="8"/>
  <c r="K322" i="8"/>
  <c r="K320" i="8"/>
  <c r="K316" i="8"/>
  <c r="K315" i="8"/>
  <c r="K314" i="8"/>
  <c r="K313" i="8"/>
  <c r="K312" i="8"/>
  <c r="K311" i="8" l="1"/>
  <c r="K491" i="8" l="1"/>
  <c r="K490" i="8"/>
  <c r="K489" i="8"/>
  <c r="K488" i="8"/>
  <c r="K487" i="8"/>
  <c r="K354" i="8"/>
  <c r="K492" i="8"/>
  <c r="BH492" i="8"/>
  <c r="K493" i="8"/>
  <c r="K485" i="8" l="1"/>
  <c r="K416" i="8" l="1"/>
  <c r="K415" i="8"/>
  <c r="K414" i="8"/>
  <c r="K413" i="8"/>
  <c r="K363" i="8"/>
  <c r="K373" i="8"/>
  <c r="K420" i="8"/>
  <c r="K510" i="8"/>
  <c r="K509" i="8"/>
  <c r="BE384" i="8" l="1"/>
  <c r="BE402" i="8"/>
  <c r="BA481" i="8" l="1"/>
  <c r="BH422" i="8" l="1"/>
  <c r="BH421" i="8"/>
  <c r="BH420" i="8"/>
  <c r="BH513" i="8" l="1"/>
  <c r="BH511" i="8"/>
  <c r="BH510" i="8"/>
  <c r="BH509" i="8"/>
  <c r="BH506" i="8"/>
  <c r="BH504" i="8"/>
  <c r="BH503" i="8"/>
  <c r="BH495" i="8"/>
  <c r="BH496" i="8"/>
  <c r="BH497" i="8"/>
  <c r="BH498" i="8"/>
  <c r="BH499" i="8"/>
  <c r="BH500" i="8"/>
  <c r="BH501" i="8"/>
  <c r="BH494" i="8"/>
  <c r="BH488" i="8"/>
  <c r="BH489" i="8"/>
  <c r="BH490" i="8"/>
  <c r="BH491" i="8"/>
  <c r="BH487" i="8"/>
  <c r="BH486" i="8"/>
  <c r="BH485" i="8"/>
  <c r="BH484" i="8"/>
  <c r="BH483" i="8"/>
  <c r="BH482" i="8"/>
  <c r="BH480" i="8"/>
  <c r="BH479" i="8"/>
  <c r="BH478" i="8"/>
  <c r="BH477" i="8"/>
  <c r="BH419" i="8"/>
  <c r="BH418" i="8"/>
  <c r="BH417" i="8"/>
  <c r="BH408" i="8"/>
  <c r="BH409" i="8"/>
  <c r="BH410" i="8"/>
  <c r="BH411" i="8"/>
  <c r="BH412" i="8"/>
  <c r="BH413" i="8"/>
  <c r="BH414" i="8"/>
  <c r="BH415" i="8"/>
  <c r="BH416" i="8"/>
  <c r="BH407" i="8"/>
  <c r="BH404" i="8"/>
  <c r="BH403" i="8"/>
  <c r="BH402" i="8"/>
  <c r="BH397" i="8"/>
  <c r="BH395" i="8"/>
  <c r="BH396" i="8"/>
  <c r="BH388" i="8"/>
  <c r="BH389" i="8"/>
  <c r="BH390" i="8"/>
  <c r="BH391" i="8"/>
  <c r="BH392" i="8"/>
  <c r="BH393" i="8"/>
  <c r="BH394" i="8"/>
  <c r="BH387" i="8"/>
  <c r="BH385" i="8"/>
  <c r="BH379" i="8"/>
  <c r="BH380" i="8"/>
  <c r="BH381" i="8"/>
  <c r="BH382" i="8"/>
  <c r="BH383" i="8"/>
  <c r="BH384" i="8"/>
  <c r="BH378" i="8"/>
  <c r="BH374" i="8"/>
  <c r="BH373" i="8"/>
  <c r="BH372" i="8"/>
  <c r="BH359" i="8"/>
  <c r="BH360" i="8"/>
  <c r="BH361" i="8"/>
  <c r="BH362" i="8"/>
  <c r="BH363" i="8"/>
  <c r="BH358" i="8"/>
  <c r="BH356" i="8"/>
  <c r="BH357" i="8"/>
  <c r="BH355" i="8"/>
  <c r="BH354" i="8"/>
  <c r="BH351" i="8"/>
  <c r="BH350" i="8"/>
  <c r="BH339" i="8"/>
  <c r="BH340" i="8"/>
  <c r="BH341" i="8"/>
  <c r="BH342" i="8"/>
  <c r="BH343" i="8"/>
  <c r="BH344" i="8"/>
  <c r="BH334" i="8"/>
  <c r="BH335" i="8"/>
  <c r="BH336" i="8"/>
  <c r="BH337" i="8"/>
  <c r="BH338" i="8"/>
  <c r="BH333" i="8"/>
  <c r="BH331" i="8"/>
  <c r="BH329" i="8"/>
  <c r="BH328" i="8"/>
  <c r="BH327" i="8"/>
  <c r="BH325" i="8"/>
  <c r="BH322" i="8"/>
  <c r="BH323" i="8"/>
  <c r="BH319" i="8"/>
  <c r="BH320" i="8"/>
  <c r="BH321" i="8"/>
  <c r="BH318" i="8"/>
  <c r="BH314" i="8"/>
  <c r="BH315" i="8"/>
  <c r="BH316" i="8"/>
  <c r="BH317" i="8"/>
  <c r="BH309" i="8"/>
  <c r="BH310" i="8"/>
  <c r="BH311" i="8"/>
  <c r="BH312" i="8"/>
  <c r="BH313" i="8"/>
  <c r="BH308" i="8"/>
  <c r="BH307" i="8"/>
  <c r="BH149" i="8"/>
  <c r="BH99" i="8"/>
  <c r="BH98" i="8"/>
  <c r="BH97" i="8"/>
  <c r="BH90" i="8"/>
  <c r="BH91" i="8"/>
  <c r="BH92" i="8"/>
  <c r="BH93" i="8"/>
  <c r="BH94" i="8"/>
  <c r="BH95" i="8"/>
  <c r="BH96" i="8"/>
  <c r="BH85" i="8"/>
  <c r="BH86" i="8"/>
  <c r="BH87" i="8"/>
  <c r="BH88" i="8"/>
  <c r="BH89" i="8"/>
  <c r="BH84" i="8"/>
  <c r="BH73" i="8"/>
  <c r="BH74" i="8"/>
  <c r="BH75" i="8"/>
  <c r="BH76" i="8"/>
  <c r="BH77" i="8"/>
  <c r="BH68" i="8"/>
  <c r="BH69" i="8"/>
  <c r="BH70" i="8"/>
  <c r="BH71" i="8"/>
  <c r="BH72" i="8"/>
  <c r="BH67" i="8"/>
  <c r="BH36" i="8"/>
  <c r="BH35" i="8"/>
  <c r="BH31" i="8"/>
  <c r="BH32" i="8"/>
  <c r="BH33" i="8"/>
  <c r="BH34" i="8"/>
  <c r="BH30" i="8"/>
  <c r="BH29" i="8"/>
  <c r="BH27" i="8"/>
  <c r="BH21" i="8"/>
  <c r="BH22" i="8"/>
  <c r="BH23" i="8"/>
  <c r="BH24" i="8"/>
  <c r="BH25" i="8"/>
  <c r="BH26" i="8"/>
  <c r="BH20" i="8"/>
  <c r="BH17" i="8"/>
  <c r="BH13" i="8"/>
  <c r="BH14" i="8"/>
  <c r="BH15" i="8"/>
  <c r="BH12" i="8"/>
  <c r="BH11" i="8"/>
  <c r="BH10" i="8"/>
  <c r="BH9" i="8"/>
  <c r="BH4" i="8"/>
  <c r="BH516" i="8" l="1"/>
  <c r="BI9" i="8"/>
  <c r="AU478" i="8"/>
  <c r="AU481" i="8"/>
  <c r="AO481" i="8"/>
  <c r="BI10" i="8" l="1"/>
</calcChain>
</file>

<file path=xl/sharedStrings.xml><?xml version="1.0" encoding="utf-8"?>
<sst xmlns="http://schemas.openxmlformats.org/spreadsheetml/2006/main" count="14653" uniqueCount="3399">
  <si>
    <t>№ п/п</t>
  </si>
  <si>
    <t>Реквизиты уведомления</t>
  </si>
  <si>
    <t>Муниципальное  образование</t>
  </si>
  <si>
    <t>Почтовый адрес - улица (микрорайон)</t>
  </si>
  <si>
    <t>Почтовый адрес -  номер дома</t>
  </si>
  <si>
    <t>Полное наименование владельца специального счета</t>
  </si>
  <si>
    <t>Номер специального счета</t>
  </si>
  <si>
    <t>Наименование кредитной организации, в которой отркыт специальный счет</t>
  </si>
  <si>
    <t>Размер ежемесячного взноса на капитальный ремонт</t>
  </si>
  <si>
    <t>Перечень услуг и  (или) работ по капитальному ремонту</t>
  </si>
  <si>
    <t>Сроки проведения капитального ремонта</t>
  </si>
  <si>
    <t>Городской округ "Город Чита"</t>
  </si>
  <si>
    <t>Подгорбунского</t>
  </si>
  <si>
    <t>55 А</t>
  </si>
  <si>
    <t>Забайкальский фонд капитального ремонта многоквартирных домов</t>
  </si>
  <si>
    <t>40603810374000000170</t>
  </si>
  <si>
    <t>ОАО "Сбербанк России" Читинское ОСБ 8600</t>
  </si>
  <si>
    <t>7,00</t>
  </si>
  <si>
    <t>ремонт внутридомовой инженерной системы теплоснабжения. Электроснабжения, горяячеого холодного водснабжения. Водоотведения,ремонт и утепеление фасада, ремонт крыши, ремонт и замена лифтового оборудования. Ремонт лифтовых шахт</t>
  </si>
  <si>
    <t>2020</t>
  </si>
  <si>
    <t>40603810974000000169</t>
  </si>
  <si>
    <t>40603810574000000323</t>
  </si>
  <si>
    <t>ремонт внутридомовой инженерной системы теплоснабжения, электроснабжения, горячего, холодного водоснабжения, водоотведения,  ремонт и замена лифтового оборудования, ремонт лифтовых шахт, утепеление и ремонт фасада, ремонт крыши, ремонт подвальных помещений, ремонт фундамент</t>
  </si>
  <si>
    <t>2017-2029</t>
  </si>
  <si>
    <t>счет закрыт</t>
  </si>
  <si>
    <t>40603810874000000324</t>
  </si>
  <si>
    <t>ремонт внутридомовой инженерной системы теплоснабжения, электроснабжения, горячего, холодного водоснабжения, водоотведения, ремонт и замена лифтового оборудования, ремонт лифтовых шахт, утепеление и ремонт фасада, ремонт крыши</t>
  </si>
  <si>
    <t>2020-2037</t>
  </si>
  <si>
    <t>40603810974000000279</t>
  </si>
  <si>
    <t>ремонт внутридомовой инженерной системы теплоснабжения, электроснабжения, холодного. Горячего водоснабжения, утепление и ремонт фасда, Ремонт и замена лифтового оборудорвания, ремонт лифтовых шахт</t>
  </si>
  <si>
    <t>2036-2041</t>
  </si>
  <si>
    <t>40603810974000000305</t>
  </si>
  <si>
    <t>ремонт внутридомовой инженерной системы теплоснабжения, электроснабжения, холодного. Горячего водоснабжения, утепление и ремонт фасда, ремонт крыши. Ремонт и замена лифтового оборудорвания, ремонт лифтовых шахт</t>
  </si>
  <si>
    <t>2027-2040</t>
  </si>
  <si>
    <t>40603810274000000306</t>
  </si>
  <si>
    <t>6,7</t>
  </si>
  <si>
    <t>ремонт внутридомовой инженерной системы теплоснабжения, электроснабжения, холодного. Горячего водоснабжения, утепление и ремонт фасда, ремонт крыши</t>
  </si>
  <si>
    <t>2035-2041</t>
  </si>
  <si>
    <t>84</t>
  </si>
  <si>
    <t>40603810374000000617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</si>
  <si>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</t>
  </si>
  <si>
    <t>2031-2035</t>
  </si>
  <si>
    <t>Курнатовского</t>
  </si>
  <si>
    <t>Общество с ограниченой ответственость "Управляющая компания РЕГИОН №7"</t>
  </si>
  <si>
    <t>40705810574000000001</t>
  </si>
  <si>
    <t>ОАО "Сбербанк России"</t>
  </si>
  <si>
    <t>ремонт крыши, ремонт внутридомовой инженерной системы теплоснабжения, горячего водоснабжения, холодного водоснабжения, электроснабжения, утепеление и ремонт фасада, ремонт внутридомовой инженерной системы водоотведения</t>
  </si>
  <si>
    <t>2014-2043</t>
  </si>
  <si>
    <t>Автогенная</t>
  </si>
  <si>
    <t>Общество с ограниченой ответственость "Управляющая компания РЕГИОН №5"</t>
  </si>
  <si>
    <t>40705810174000000003</t>
  </si>
  <si>
    <t>Северный</t>
  </si>
  <si>
    <t>40705810874000000002</t>
  </si>
  <si>
    <t>7,0</t>
  </si>
  <si>
    <t>Журавлева</t>
  </si>
  <si>
    <t>Общество с ограниченой ответственость "Управляющая компания РЕГИОН"</t>
  </si>
  <si>
    <t>40705810874000000004</t>
  </si>
  <si>
    <t>Евгения Гаюсана</t>
  </si>
  <si>
    <t>40705810474000000020</t>
  </si>
  <si>
    <t>Общество с ограниченой ответственость "Управляющая компания РЕГИОН №4"</t>
  </si>
  <si>
    <t>40705810674000000011</t>
  </si>
  <si>
    <t>Нечаева</t>
  </si>
  <si>
    <t>40705810374000000010</t>
  </si>
  <si>
    <t>Красной звезды</t>
  </si>
  <si>
    <t>40705810074000000019</t>
  </si>
  <si>
    <t>40705810774000000018</t>
  </si>
  <si>
    <t>ремонт внутридомовой инженерной системы теплоснабжения, горяячего водоснабжения, холодного водоснабжения, водоотведения. электроснабжения, утепление и ремонт фасада, ремонт крыши</t>
  </si>
  <si>
    <t>Красного восстания</t>
  </si>
  <si>
    <t>40705810974000000009</t>
  </si>
  <si>
    <t>2016-2020</t>
  </si>
  <si>
    <t>Таежная</t>
  </si>
  <si>
    <t>40705810274000000013</t>
  </si>
  <si>
    <t>40705810974000000012</t>
  </si>
  <si>
    <t xml:space="preserve">Матвеева </t>
  </si>
  <si>
    <t>40705810474000000017</t>
  </si>
  <si>
    <t>Аргунская</t>
  </si>
  <si>
    <t>Общество с ограниченой ответственость "Управляющая компания РЕГИОН №2"</t>
  </si>
  <si>
    <t>40705810874000000015</t>
  </si>
  <si>
    <t>Шилова</t>
  </si>
  <si>
    <t>40705810574000000014</t>
  </si>
  <si>
    <t>Краснознаменная</t>
  </si>
  <si>
    <t>Общество с ограниченой ответственость "Управляющая компания РЕГИОН №6"</t>
  </si>
  <si>
    <t>40702810174000000016</t>
  </si>
  <si>
    <t>Смоленская</t>
  </si>
  <si>
    <t>Индивидуальный предпригниматель Чевлытко И.В.</t>
  </si>
  <si>
    <t>40705810900250001813</t>
  </si>
  <si>
    <t>нет в программе кап.ремонта</t>
  </si>
  <si>
    <t xml:space="preserve">Усуглинская </t>
  </si>
  <si>
    <t>40603810774000000068</t>
  </si>
  <si>
    <t xml:space="preserve">ремонт внутридомовой инженерной сисстемы теплоснабжения, горячего водоснабжения, холодного водоснабжения, электроснабжения, </t>
  </si>
  <si>
    <t>40603810074000000069</t>
  </si>
  <si>
    <t>40603810474000000070</t>
  </si>
  <si>
    <t>40603810774000000071</t>
  </si>
  <si>
    <t xml:space="preserve">ремонт внутридомовой инженерной системы теплоснабжения, горячего водоснабжения, холодного водоснабжения, электроснабжения, </t>
  </si>
  <si>
    <t>40603810074000000072</t>
  </si>
  <si>
    <t>ремонт внутридомовой инженерной системы теплоснабжения, горячего водоснабжения, холодного водоснабжения, электроснабжения, ремонт крыши,</t>
  </si>
  <si>
    <t>40603810374000000073</t>
  </si>
  <si>
    <t>Инструментальная</t>
  </si>
  <si>
    <t>40603810674000000074</t>
  </si>
  <si>
    <t>40603810974000000075</t>
  </si>
  <si>
    <t>ремонт внутридомовой инженерной системы теплоснабжения, горячего водоснабжения, холодного водоснабжения, электроснабжения, ремонт крыши, утепление и ремонт фасада, ремоьнт  замена лифтового оборудования, ремонт лифтовыз шахт</t>
  </si>
  <si>
    <t>Магистральная</t>
  </si>
  <si>
    <t>40603810274000000063</t>
  </si>
  <si>
    <t>ремонт внутридомовой инженерной системы теплоснабжения, горячего водоснабжения, холодного водоснабжения, водоотведения, электроснабжения, ремонт крыши, утепление и ремонт фасада ремонт и замена лифтового оборудования, ремонт лифтовых шахт</t>
  </si>
  <si>
    <t>2017-2020</t>
  </si>
  <si>
    <t>Проспект Советов</t>
  </si>
  <si>
    <t>40603810374000000060</t>
  </si>
  <si>
    <t>ремонт внутридомовой инженерной системы теплоснабжения, горячего, холодного водоснабжения, электроснабжения, водооотведения, ремонт крыши, утепеление и ремонт фасада, ремонт и замена лифтового оборудования, ремот лифтовых шахт</t>
  </si>
  <si>
    <t>40603810874000000049</t>
  </si>
  <si>
    <t>ремонтв нутридомовой инженерной системы теплоснабжения, горячего, холодного водоснабжения, электроснабжения, водоотведения, ремонт крыши, утепление и ремонт фасада. Ремонт изамена лифтового оборудования. Ремонт лифтовых шахт</t>
  </si>
  <si>
    <t>мкр Северный</t>
  </si>
  <si>
    <t>40603810674000000045</t>
  </si>
  <si>
    <t>ремонт внутридомовой инженерной системы теплоснабжения, горячего. Холодного вдоснабжения. Электроснабжения, водоотведения, ремонт крышиутепление и ремонт фасада, ремонт и замена лифтового оборудования, ремонт лифтовых шахт</t>
  </si>
  <si>
    <t>Бабушкина</t>
  </si>
  <si>
    <t>98А</t>
  </si>
  <si>
    <t>40603810674000000058</t>
  </si>
  <si>
    <t>ремонт внутридомовой инженерной системы теплоснабжения, горячего. Холодного вдоснабжения. Электроснабжения, водоотведения,</t>
  </si>
  <si>
    <t>2018-2039</t>
  </si>
  <si>
    <t>40603810474000000067</t>
  </si>
  <si>
    <t>Кочеткова</t>
  </si>
  <si>
    <t>40603810374000000057</t>
  </si>
  <si>
    <t>Красноармейская</t>
  </si>
  <si>
    <t>40603810974000000059</t>
  </si>
  <si>
    <t>ремонт внутридомвых инженерных систем электро,-тепло,-водоснабжения. Водоотведения, ремонт крыши, утепление и ремонт фасада</t>
  </si>
  <si>
    <t>Токмакова</t>
  </si>
  <si>
    <t>40603810674000000061</t>
  </si>
  <si>
    <t>ремонт внутридомовой инженертной системы теплоснабжения. Горячего, холодного водоснабжения, электроснабжения</t>
  </si>
  <si>
    <t>Матвеева</t>
  </si>
  <si>
    <t>40603810974000000062</t>
  </si>
  <si>
    <t>ремонт внутридомовой инженерной системы теплоснабжения, горячего. Холодного водоснабжения, водоотведения, электроснабжения, утепеление и ремонт фасада,ремонт крыши</t>
  </si>
  <si>
    <t>Чкалова</t>
  </si>
  <si>
    <t>40603810574000000064</t>
  </si>
  <si>
    <t>ремонт внутридомвых инженерных систем электро,-тепло,-водоснабжения. Водоотведения</t>
  </si>
  <si>
    <t>40603810874000000065</t>
  </si>
  <si>
    <t>40603810174000000066</t>
  </si>
  <si>
    <t>Бутина</t>
  </si>
  <si>
    <t>40603810774000000055</t>
  </si>
  <si>
    <t>ремонт внутридомовой инженерной системы теплоснабжения, горячего, холодного водоснабжения, водоотведения, электроснабжения, утепеление и ремонт фасада, ремонт фундамента, ремонт крыши</t>
  </si>
  <si>
    <t>2017-2018</t>
  </si>
  <si>
    <t>40603810074000000056</t>
  </si>
  <si>
    <t xml:space="preserve">ремонт внутридомовых инженерных систем: электро,-тепло,-водоснабжения и водоотведения, ремонт крыши,утепление и  ремонт фасада, </t>
  </si>
  <si>
    <t>40603810274000000034</t>
  </si>
  <si>
    <t xml:space="preserve">ремонт внутридомовой инженерной системы теплоснабжения, горячего, холодного водоснабжения, электроснабжения, </t>
  </si>
  <si>
    <t>40603810574000000034</t>
  </si>
  <si>
    <t>ремонт внутридомовой инженерной системы теплоснабжения, горячего, холодного водоснабжения, водоотведения, электроснабжения, утепление иремонт фасада, ремонт крыши</t>
  </si>
  <si>
    <t>вх-4/2105 от 2306.2014</t>
  </si>
  <si>
    <t>Новобульварная</t>
  </si>
  <si>
    <t>42А</t>
  </si>
  <si>
    <t>40603810074000000027</t>
  </si>
  <si>
    <t>ремонт внутридомовой инженерной системы теплоснабжения, электроснабжения, холодного водоснабжения, горячего водоснабжения, утепление и ремонт фасада, ремонт крыши</t>
  </si>
  <si>
    <t>40603810374000000028</t>
  </si>
  <si>
    <t>ремонт внутридомовой инженерной системы теплоснабжения, электроснабжения, холодного водоснабжения, горячего водоснабжения, утепление и ремонт фасада, ремонт фундамента</t>
  </si>
  <si>
    <t>40603810774000000026</t>
  </si>
  <si>
    <t>5,60</t>
  </si>
  <si>
    <t>ремонт внутридомовой инженерной системы теплоснабжения, электроснабжения, холодного водоснабжения, утепление и ремонт фасада, ремонт фундамента</t>
  </si>
  <si>
    <t>40603810874000000036</t>
  </si>
  <si>
    <t>ремонт внутридомовой инженерной системы теплоснабжения, горячего. Холодного водоснабжения,  электроснабжения, у</t>
  </si>
  <si>
    <t>2041</t>
  </si>
  <si>
    <t>40603810174000000037</t>
  </si>
  <si>
    <t>ремонт внутридомовой инженерной системы теплоснабжения. Горячего водоснабжения, холодного водоснабжения, водоотвеедения, электроснабжения, утепление и ремонт фасада</t>
  </si>
  <si>
    <t>40603810474000000038</t>
  </si>
  <si>
    <t>ремонт внутридомовой инженерной системы теплоснабжения. Горячего водоснабжения, холодного водоснабжения, водоотвеедения, электроснабжения, утепление и ремонт фасада, ремонт крыши</t>
  </si>
  <si>
    <t>2018-2020</t>
  </si>
  <si>
    <t>40603810774000000039</t>
  </si>
  <si>
    <t>ремонт внутридомовой инженерной системы теплоснабжения. Горячего водоснабжения, холодного водоснабжения, электроснабжения, утепление и ремонт фасада, ремонт крыши</t>
  </si>
  <si>
    <t>40603810174000000040</t>
  </si>
  <si>
    <t>ремонт внутридомовой инженерной системы теплоснабжения. Горячего водоснабжения, холодного водоснабжения, водоотведения, электроснабжения, утепление и ремонт фасада, ремонт крыши</t>
  </si>
  <si>
    <t>40603810474000000041</t>
  </si>
  <si>
    <t>ремонт внутридомовой инженерной системы теплоснабжения. Горячего водоснабжения, холодного водоснабжения, водоотведения, электроснабжения, утепление и ремонт фасада, ремонт фундамента</t>
  </si>
  <si>
    <t>17А</t>
  </si>
  <si>
    <t>40603810074000000043</t>
  </si>
  <si>
    <t>17Б</t>
  </si>
  <si>
    <t>40603810774000000042</t>
  </si>
  <si>
    <t>2019-2020</t>
  </si>
  <si>
    <t>40603810374000000044</t>
  </si>
  <si>
    <t>40603810974000000046</t>
  </si>
  <si>
    <t>ремонт внутридомовой инженерной системы теплоснабжения, горячего, холодного водоснабжения, вододотведения, электроснабжения, утепеление и ремонт фасада, ремонт крыши</t>
  </si>
  <si>
    <t>40603810274000000047</t>
  </si>
  <si>
    <t>ремонт внутридомовой инженерной ситсемы теплоснабжения, горячего. Холодного водснабжения, водоотведения, утепеление и ремонт фасада, ремонт крыши</t>
  </si>
  <si>
    <t>Донская</t>
  </si>
  <si>
    <t>40603810574000000048</t>
  </si>
  <si>
    <t>ремонт внутридомовой инженерной системы теплоснабжения, горячего, холодного водоснабжения, водоотведения, утепление и ремонт фасада, ремонт крыши</t>
  </si>
  <si>
    <t>Июньская</t>
  </si>
  <si>
    <t>40603810274000000050</t>
  </si>
  <si>
    <t>40603810574000000050</t>
  </si>
  <si>
    <t>Ползунова</t>
  </si>
  <si>
    <t>40603810874000000052</t>
  </si>
  <si>
    <t>ремонт внутридомовой инженерной системы теплоснабжения. Горячего. Холодного водоснабжения, водоотведения, электроснабжения, утепление и ремонт фасада, ремонт крыши</t>
  </si>
  <si>
    <t>40603810174000000053</t>
  </si>
  <si>
    <t>ремонт внутридомовой инженерной системы теплоснабжения. Горячего. Холодного водоснабжения,  электроснабжения, утепление и ремонт фасада</t>
  </si>
  <si>
    <t>40603810474000000054</t>
  </si>
  <si>
    <t>ремонт внутридомовой инженерной системы тело,-водо,-электроснабжения, водоотведения, ремонт крыши, ремонт фундамента, утепление и ремонт фасада</t>
  </si>
  <si>
    <t>40603810974000000033</t>
  </si>
  <si>
    <t>40603810674000000032</t>
  </si>
  <si>
    <t>ремонт внутридомовой инженерной системы теплоснабжения, горячего, холодного водоснабжения, водоотведения, электроснабжения, утепление иремонт фасада</t>
  </si>
  <si>
    <t>40603810674000000029</t>
  </si>
  <si>
    <t>ремонт внутридомовой инженерной системы теплоснабжения, горячего водоснабжения, холодного водоснабжения, электроснабжения, ремонт крыши, утепление и ремонт фасада</t>
  </si>
  <si>
    <t>85А</t>
  </si>
  <si>
    <t>40603810074000000030</t>
  </si>
  <si>
    <t>ремонт внутридомовой инженерной системы теплоснабжения, горячего водоснабжения, холодного водоснабжения, электроснабжения, ремонт фундамента, утепление и ремонт фасада</t>
  </si>
  <si>
    <t>40603810374000000031</t>
  </si>
  <si>
    <t>ремонт внутридомовой инженерной системы теплоснабжения, горячего водоснабжения, холодного водоснабжения, электроснабжения, ремонт крыши</t>
  </si>
  <si>
    <t>2015-2026</t>
  </si>
  <si>
    <t>2015-2033</t>
  </si>
  <si>
    <t>согласно программе</t>
  </si>
  <si>
    <t>2014-2032</t>
  </si>
  <si>
    <t>2026-2029</t>
  </si>
  <si>
    <t>40603810574000000080</t>
  </si>
  <si>
    <t xml:space="preserve">Брызгалова, 4мкр </t>
  </si>
  <si>
    <t>40603810174000000079</t>
  </si>
  <si>
    <t>Нагорная</t>
  </si>
  <si>
    <t>40603810274000000076</t>
  </si>
  <si>
    <t>40603810874000000081</t>
  </si>
  <si>
    <t>40603810174000000082</t>
  </si>
  <si>
    <t>40603810474000000083</t>
  </si>
  <si>
    <t>40603810774000000084</t>
  </si>
  <si>
    <t xml:space="preserve">Смоленская </t>
  </si>
  <si>
    <t>40603810574000000077</t>
  </si>
  <si>
    <t>40603810274000000092</t>
  </si>
  <si>
    <t>7</t>
  </si>
  <si>
    <t>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сиситемы электроснабжения, ремонт крыши, ремонт и замена лифтового оборудования, ремонт лифтовых шахт, утпеление и ремонт фасада, ремонт внутридомовой инженерной системы водоотведения</t>
  </si>
  <si>
    <t>пгт. Ясногорск</t>
  </si>
  <si>
    <t>Луговой</t>
  </si>
  <si>
    <t>40603810474000000122</t>
  </si>
  <si>
    <t>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системы электроснабжения, ремонт крыши, утепление и ремонт фасада, ремонт внутридомовой инженерной системы водоотведения, ремонт крыши</t>
  </si>
  <si>
    <t>2021-2043</t>
  </si>
  <si>
    <t xml:space="preserve">Новобульварная </t>
  </si>
  <si>
    <t>5,6</t>
  </si>
  <si>
    <t>ремонт внутридомовой инженерной системы теплоснабжения,  ремонт 
внутридомовой инженерной системы холодного водоснабжения, ремонт 
внутридомовой системы электроснабжения, ремонт фундамента, утепление и ремнот фасада, ремонт внутридомовой инженерной  системы водоотведения, ремонт крыши,</t>
  </si>
  <si>
    <t>пгт Забайкальск</t>
  </si>
  <si>
    <t>Комсомольская</t>
  </si>
  <si>
    <t>40603810874000000078</t>
  </si>
  <si>
    <t>ремонт внутридомовой инженерной системы теплоснабжения,  ремонт 
внутридомовой инженерной системы холодного водоснабжения, ремонт 
внутридомовой системы электроснабжения, утепление и ремонт фасада, ремонт внутридомовой инженерной системы водоотведения</t>
  </si>
  <si>
    <t>2022-2039</t>
  </si>
  <si>
    <t>40603810074000000124</t>
  </si>
  <si>
    <t>6,70</t>
  </si>
  <si>
    <t>ремонт внутридомовой инженерной системы теплоснабжения,  ремонт 
внутридомовой инженерной системы холодного водоснабжения, ремонт 
внутридомовой системы электроснабжения, ремонт внутридомовой инженерной системы водоотведения, ремонт крыши, утепление и ремонт фасада</t>
  </si>
  <si>
    <t>40603810174000000118</t>
  </si>
  <si>
    <t>2021-2023</t>
  </si>
  <si>
    <t>1-я Московская</t>
  </si>
  <si>
    <t>40603810874000000120</t>
  </si>
  <si>
    <t>ремонт внутридомовой инженерной системы теплоснабжения, горячего, холодного водоснабжения, электроснабжения</t>
  </si>
  <si>
    <t>42 Б</t>
  </si>
  <si>
    <t>40603810774000000123</t>
  </si>
  <si>
    <t>ремонт внутридомовой инженерной системы теплоснабжения,  ремонт  
внутридомовой инженерной системы холодного водоснабжения, ремонт 
внутридомовой системы электроснабжения, ремонт крыши, утепление и ремонт 
фасада, ремонт фундамента</t>
  </si>
  <si>
    <t>Труда</t>
  </si>
  <si>
    <t>40603810174000000121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</si>
  <si>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фасада, ремонт фундамента</t>
  </si>
  <si>
    <t>2017-2043</t>
  </si>
  <si>
    <t>40603810674000000126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</si>
  <si>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</t>
  </si>
  <si>
    <t>Красных Коммунаров</t>
  </si>
  <si>
    <t>40603810474000000119</t>
  </si>
  <si>
    <t>2015-2020</t>
  </si>
  <si>
    <t>40603810074000000111</t>
  </si>
  <si>
    <t>40603810374000000112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</si>
  <si>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</t>
  </si>
  <si>
    <t>40603810974000000114</t>
  </si>
  <si>
    <t>40603810274000000115</t>
  </si>
  <si>
    <t>Ангарская</t>
  </si>
  <si>
    <t>40603810674000000113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</si>
  <si>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фасада, ремонт и замена 
лифтового оборудования, ремонт лифтовых шахт</t>
  </si>
  <si>
    <t>2019-2037</t>
  </si>
  <si>
    <t>Ленина</t>
  </si>
  <si>
    <t>40603810574000000116</t>
  </si>
  <si>
    <t>2015-2034</t>
  </si>
  <si>
    <t>40603810874000000117</t>
  </si>
  <si>
    <t>100 Б</t>
  </si>
  <si>
    <t>40603810774000000110</t>
  </si>
  <si>
    <t>40603810374000000109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</si>
  <si>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</t>
  </si>
  <si>
    <t>40603810474000000096</t>
  </si>
  <si>
    <t>Ингодинская</t>
  </si>
  <si>
    <t>40603810774000000097</t>
  </si>
  <si>
    <t>2020-2025</t>
  </si>
  <si>
    <t>Красной Звезды</t>
  </si>
  <si>
    <t>40603810074000000098</t>
  </si>
  <si>
    <t>ремонт внутридомовой инженерной системы теплоснабжения, ремонт 
внутридомовой инженерной системы горячего водоснабжения,   ремонт 
внутридомовой системы электроснабжения, ремонт внутридомовой 
инженерной системы водоотведения, ремонт крыши, утепление и ремонт 
фасада</t>
  </si>
  <si>
    <t>40603810674000000100</t>
  </si>
  <si>
    <t>40603810974000000101</t>
  </si>
  <si>
    <t>ремонт внутридомовой инженерной системы теплоснабжения, ремонт 
внутридомовой инженерной системы горячего водоснабжения,   ремонт 
внутридомовой системы электроснабжения, ремонт внутридомовой 
инженерной системы водоотведения</t>
  </si>
  <si>
    <t>40603810274000000102</t>
  </si>
  <si>
    <t>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системы электроснабжения, ремонт крыши, ремонт и замена лифтового оборудования, ремонт лифтовых шахт, утепление и ремонт фасада, ремонт внутридомовой инженерной системы водоотведения, ремонт крыши, утепление и ремонт фасада</t>
  </si>
  <si>
    <t>40603810574000000103</t>
  </si>
  <si>
    <t>1-я Краснодонская</t>
  </si>
  <si>
    <t>40603810874000000104</t>
  </si>
  <si>
    <t>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системы электроснабжения, ремонт крыши, ремонт и замена лифтового оборудования, ремонт лифтовых шахт</t>
  </si>
  <si>
    <t>Ленинградская</t>
  </si>
  <si>
    <t>40603810174000000105</t>
  </si>
  <si>
    <t>40603810474000000106</t>
  </si>
  <si>
    <t xml:space="preserve">Шилова </t>
  </si>
  <si>
    <t>40603810774000000107</t>
  </si>
  <si>
    <t xml:space="preserve">
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системы электроснабжения, ремонт крыши, ремонт и замена лифтового оборудования, ремонт лифтовых шахт, утепление и ремонт фасада, ремонт внутридомовой инженерной системы водоотведения</t>
  </si>
  <si>
    <t>40603810074000000108</t>
  </si>
  <si>
    <t>40603810174000000095</t>
  </si>
  <si>
    <t xml:space="preserve">
ремонт внутридомовой инженерной системы теплоснабжения, ремонт внутридомовой инженерной системы горячего водоснабжения, ремонт внутридомовой инженерной системы холодного водоснабжения, ремонт внутридомовой системы электроснабжения, ремонт крыши, ремонт и замена лифтового оборудования, ремонт лифтовых шахт, утепление и ремонт фасада</t>
  </si>
  <si>
    <t>40603810874000000094</t>
  </si>
  <si>
    <t>40603810574000000093</t>
  </si>
  <si>
    <t>ремонт внутридомовой инженерной системы теплоснабжения,  ремонт 
внутридомовой инженерной системы холодного водоснабжения, ремонт 
внутридомовой системы электроснабжения, ремонт 
внутридомовой инженерной системы горячего водоснабжения,</t>
  </si>
  <si>
    <t>Богомягкова</t>
  </si>
  <si>
    <t>40603810074000000085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</si>
  <si>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фасада, ремонт фундамента, ремонт и замена лифтового оборудования, ремонт лифтовых шахт</t>
  </si>
  <si>
    <t>2017-2039</t>
  </si>
  <si>
    <t>40603810374000000086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</si>
  <si>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фасада, ремонт и замена лифтового оборудования, ремонт лифтовых шахт</t>
  </si>
  <si>
    <t>40603810674000000087</t>
  </si>
  <si>
    <t>40603810974000000088</t>
  </si>
  <si>
    <t>40603810274000000089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</si>
  <si>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внутридомовой 
инженерной системы водоотведения, ремонт крыши, утепление и ремонт 
фасада, газоснабжения</t>
  </si>
  <si>
    <t>2022-2028</t>
  </si>
  <si>
    <t>40603810674000000090</t>
  </si>
  <si>
    <t>2029-2034</t>
  </si>
  <si>
    <t>40603810974000000091</t>
  </si>
  <si>
    <t>ремонт внутридомовой инженерной системы теплоснабжения, ремонт 
внутридомовой инженерной системы горячего водоснабжения,  ремонт  
внутридомовой инженерной системы холодного водоснабжения, ремонт 
внутридомовой системы электроснабжения, ремонт крыши</t>
  </si>
  <si>
    <t>40603810974000000127</t>
  </si>
  <si>
    <t>ремонт внутридомовой инженерной системы теплоснабжения, горячего. Холодного водоснабжения, электроснабжения. Утепленеи и ремонт фасада, ремонт крыши</t>
  </si>
  <si>
    <t>82А</t>
  </si>
  <si>
    <t>40603810274000000128</t>
  </si>
  <si>
    <t>ремонт внутридомовой инженерной системы теплоснабжения, горячего. Холодного водоснабжения, электроснабжения. Утепление и ремонт фасада, ремонт крыши</t>
  </si>
  <si>
    <t>40603810874000000162</t>
  </si>
  <si>
    <t>ремонт внутридомовой инженерной системы теплоснабжения, горячего. Холодного водоснабжения, электроснабжения, водоотведения, Утепленеи и ремонт фасада, ремонт крыши</t>
  </si>
  <si>
    <t>218-2020</t>
  </si>
  <si>
    <t>42 в</t>
  </si>
  <si>
    <t>40603810274000000131</t>
  </si>
  <si>
    <t>ремонт внутридомовой инженерной системы теплоснабжения, горячего, холодного водоснабжения, водоотвеедения, электроснабжения, утепеление и ремонт фасада, ремонт крыши, ремонт фундамента</t>
  </si>
  <si>
    <t>40603810574000000129</t>
  </si>
  <si>
    <t>ремонт внутридомовой инеженерной системы теплоснабжения, горячего, холодного водоснабжения водоотведения,  утепление иремонт фасада, ремонт крыши, ремонт и замена лифтового оборудования ремонт лифтовых шахт</t>
  </si>
  <si>
    <t>40603810574000000132</t>
  </si>
  <si>
    <t>40603810874000000133</t>
  </si>
  <si>
    <t>40603810174000000134</t>
  </si>
  <si>
    <t>ремонт внутридомовых инженерных систем: электро,-тепло,-водоснабжения и водоотведения</t>
  </si>
  <si>
    <t>Угданская</t>
  </si>
  <si>
    <t>40603810474000000148</t>
  </si>
  <si>
    <t>ремонт внутридомовой инженерной системы теплоснабжения, электроснабжения, горячего, холодного водоснабжения, утепеление и ремонт фасада</t>
  </si>
  <si>
    <t>2037-2040</t>
  </si>
  <si>
    <t>40603810174000000147</t>
  </si>
  <si>
    <t>ремонт внутридомовой инженерной ситсемы теплоснабжения, горячего, холодного водснабжения, водоотведения, утепеление и ремонт фасада, ремонт крыши</t>
  </si>
  <si>
    <t xml:space="preserve">Чкалова </t>
  </si>
  <si>
    <t>40603810874000000146</t>
  </si>
  <si>
    <t>40603810574000000145</t>
  </si>
  <si>
    <t>ремонт внутридомовой иненерной ситсемы теплоснабжения. Горячего .холодного водоснабжения, электроснабжения</t>
  </si>
  <si>
    <t>40603810274000000144</t>
  </si>
  <si>
    <t>ремонт внутридомовой инженерной системы теплоснабжения. Электроснабжения, горячего. Холодного водсонабжения, водоотведения, ремонт крыши, утепеление и ремонт фасада</t>
  </si>
  <si>
    <t>40603810974000000143</t>
  </si>
  <si>
    <t>ремонт внутридомовых инженерных систем: электро,-тепло,-водоснабжения и водоотведения,утепление и  ремонт фасада, ремонт фундамента</t>
  </si>
  <si>
    <t>Красного Восстания</t>
  </si>
  <si>
    <t>ремонт внутридомовой инженерной системы теплоснабжения, электроснабжения, горячего холодного водсонабжения, водоотведения, утепелени и ремонт фасада</t>
  </si>
  <si>
    <t>40603810374000000141</t>
  </si>
  <si>
    <t>ремонт внутридомовой инженерной системы теплоснабжения, электроснабжения, горячего. Холодного водоснабжения, утепеление и ремонт фасада, ремонт крыши</t>
  </si>
  <si>
    <t>Кайдаловская</t>
  </si>
  <si>
    <t>40603810774000000149</t>
  </si>
  <si>
    <t>ремонт внутридомовой инженерной системы теплоснабжения, электроснабжения, горячего холодного водоснабжения, водоотведения, утепеление и ремонт фасада, ремонт крыши</t>
  </si>
  <si>
    <t>40603810174000000150</t>
  </si>
  <si>
    <t>ремонт внутридомовых инженерных систем: теплоснабжения, электроснабжения. Горячего .холодного водоснабжения, ремонт крыши,  утепеление и ремонт фасада, ремонт или замена лифтового оборудования, ремонт лифтовых шахт</t>
  </si>
  <si>
    <t>40603810474000000151</t>
  </si>
  <si>
    <t>ремонт внутридомовой инженерной системы теплоснабжения, электроснабжения, горячего, холодного водоснабжения, водоотведения,  утепеление и ремонт фасада, ремонт крыши</t>
  </si>
  <si>
    <t>2023-2028</t>
  </si>
  <si>
    <t>40603810074000000153</t>
  </si>
  <si>
    <t>ремонт внутридомовой инженерной системы теплоснабжения, электроснабжения, горячего, холодного водоснабжения, электроснабжения, водоотведения, утепеление и ремонт фасада, ремонт крыши</t>
  </si>
  <si>
    <t>40603810774000000152</t>
  </si>
  <si>
    <t>ремонт внутридомово инеженерной системы теплоснабжения, электроснабжения, горячего, холодного водоснабжения, водоотведенияутепеление и ремонт фасада, ремонт крыши, ремонт и замена лифтового оборудования, ремонт лифтовых шахт</t>
  </si>
  <si>
    <t>2017-2041</t>
  </si>
  <si>
    <t>Прибрежная</t>
  </si>
  <si>
    <t>40603810974000000156</t>
  </si>
  <si>
    <t>ремонт внутридомовой инженерной системы теплоснабжения, электроснабжения, горячего холодного волдоснабжения. Водоотведения, утепеление и ремонт фасада, ремонт крыши, ремонт подвала</t>
  </si>
  <si>
    <t>2026-2041</t>
  </si>
  <si>
    <t>40603810374000000154</t>
  </si>
  <si>
    <t>40603810574000000161</t>
  </si>
  <si>
    <t>40603810274000000160</t>
  </si>
  <si>
    <t>ремонт внутридомовой инежнерной системы теплоснабжения, электроснабжения, горячего, холодного водоснабжения, утепеление и ремонт фасада, ремонт крыши, ремонт и замена лифтового оборудования, ремонт лифтовых шахт</t>
  </si>
  <si>
    <t>2026-2043</t>
  </si>
  <si>
    <t>40603810874000000159</t>
  </si>
  <si>
    <t>ремонтв нутридомовой инженерной системы теплоснабжения, электроснабжения. Горячего. Холодного водоснабжения, водоотведения,утепелении ремонт фасада ремонт крыши</t>
  </si>
  <si>
    <t>40603810574000000158</t>
  </si>
  <si>
    <t>ремонт внутридомовой инженерной системы тело,-водо,-электроснабжения, водоотведения, ремонт крыши,утепелении ремонт фасада</t>
  </si>
  <si>
    <t>10 Б</t>
  </si>
  <si>
    <t>40603810274000000157</t>
  </si>
  <si>
    <t>10а</t>
  </si>
  <si>
    <t>40603810974000000130</t>
  </si>
  <si>
    <t>ремонт внутридомовой инженерной системы теплоснабжения, горячего. Холодного водоснабжения, электроснабжения, водоотведения, Утепление и ремонт фасада, ремонт крыши</t>
  </si>
  <si>
    <t>40603810374000000167</t>
  </si>
  <si>
    <t>ремонт внутридомовой инженерной системы теплоснабжения, электроснабжения, горячего, холодного водсонабжения, водоотведения ,утепеление и ремонт фасада, ремонт крыши</t>
  </si>
  <si>
    <t>2015-2025</t>
  </si>
  <si>
    <t>40603810774000000165</t>
  </si>
  <si>
    <t>ремонтв нутридомовойинженерной системы теплоснабжения, электроснабжения, горячего холодного водоснабжения,водоотведения, утепеление и ремонт фасада .ремонт крыши</t>
  </si>
  <si>
    <t>2023-2029</t>
  </si>
  <si>
    <t>40603810474000000164</t>
  </si>
  <si>
    <t>ремонт внутридомовой инженерной системы теплоснабжения. Горячего. Холодного водоснабжения,  электроснабжения, утепление и ремонт фасада, ремонт крыши</t>
  </si>
  <si>
    <t>40603810174000000163</t>
  </si>
  <si>
    <t>ремонт внутридомовой инженерной системы теплоснабжения, горячего водоснабжения, холодного водоснабжения, водоотведения, электроснабжения, ремонт крыши, утепление и ремонт фасада</t>
  </si>
  <si>
    <t>40603810674000000171</t>
  </si>
  <si>
    <t>ремонт внутридомовой инженерной системы теплоснабжения, электроснабжения, горячего. Холодного водоснабжения, утепеление и ремонт фасада, ремонт крыши,ремонт и замена лифтового оборудования. Ремонт лифтовых шахт</t>
  </si>
  <si>
    <t>40603810974000000172</t>
  </si>
  <si>
    <t>ремонт внутридомовой инженерной системы теплоснабжения, электроснабжения, горячего. Холодного водоснабжения, утепеление и ремонт фасада, ремонт крыши,ремонт и замена лифтового оборудования. Ремонт лифтовых шахт, установка счетчиков, ремонт подвальных помещений, ремонт фундамента</t>
  </si>
  <si>
    <t>2016-2036</t>
  </si>
  <si>
    <t>40603810274000000173</t>
  </si>
  <si>
    <t xml:space="preserve">ремонт внутридомовых инженерных систем: теплоснабжения, электроснабжения, водоотведения, ремонт крыши,  утепеление и ремонт фасада, </t>
  </si>
  <si>
    <t>40603810874000000175</t>
  </si>
  <si>
    <t xml:space="preserve">ремонт внутридомовых инженерных систем: теплоснабжения, электроснабжения. Горячего .холодного водоснабжения, ремонт крыши,  утепеление и ремонт фасада, </t>
  </si>
  <si>
    <t>40603810574000000174</t>
  </si>
  <si>
    <t xml:space="preserve">ремонт внутридомовых инженерных систем: теплоснабжения, электроснабжения. Горячего .холодного водоснабжения, </t>
  </si>
  <si>
    <t>40603810674000000168</t>
  </si>
  <si>
    <t>40603810074000000140</t>
  </si>
  <si>
    <t>40603810674000000139</t>
  </si>
  <si>
    <t>40603810374000000138</t>
  </si>
  <si>
    <t>40603810074000000137</t>
  </si>
  <si>
    <t>Тимирязева</t>
  </si>
  <si>
    <t>40603810774000000136</t>
  </si>
  <si>
    <t>ремонт внутридомовой инженерной системы теплоснабжения, электроснабжения. Горячеого холодного водоснабжения, утепеление и ремонт фасада, ремонт крыши, ремонт и замена лифтового оборудования. Ремонт лифтовых шахт</t>
  </si>
  <si>
    <t>40603810474000000135</t>
  </si>
  <si>
    <t>п.Вершино-Дарасунский</t>
  </si>
  <si>
    <t>Юбилейная</t>
  </si>
  <si>
    <t>1А</t>
  </si>
  <si>
    <t>40603810674000000155</t>
  </si>
  <si>
    <t>ремонт внутридомовой инженерной системы теплоснабжения, электроснабжения, горячего, холодного водоснабжения. Водоотведения, утепеление и ремонт фасада, ремонт крыши, ремонт подвальных помещений</t>
  </si>
  <si>
    <t>40603810074000000166</t>
  </si>
  <si>
    <t>ремонт внутридомовой инженерной системы теплоснабжения, электроснабжения, горячего, холодного водоснабжения. Водоотведения, утепеление и ремонт фасада, ремонт крыши, ремонт подвальных помещений, ремонт фундамента</t>
  </si>
  <si>
    <t>Карла Маркса</t>
  </si>
  <si>
    <t>40603810674000000184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</si>
  <si>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фасада, ремонт крыши</t>
  </si>
  <si>
    <t>2022-2027</t>
  </si>
  <si>
    <t>40603810974000000185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</si>
  <si>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</t>
  </si>
  <si>
    <t>2032-2036</t>
  </si>
  <si>
    <t>40603810374000000183</t>
  </si>
  <si>
    <t>2036-2043</t>
  </si>
  <si>
    <t>Чайковского</t>
  </si>
  <si>
    <t>40603810074000000182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</si>
  <si>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крыши, ремонт подвальных помещений, ремонт фундамента</t>
  </si>
  <si>
    <t>2016-2037</t>
  </si>
  <si>
    <t>Столярова</t>
  </si>
  <si>
    <t>40603810774000000181</t>
  </si>
  <si>
    <t>Анохина</t>
  </si>
  <si>
    <t>40603810474000000180</t>
  </si>
  <si>
    <t>ремонтв нутридомовой инженреной ситсенмы теплоснабжения, электроснабжения, холодного, горячего водоснабжения, утепеление и ремонт фасада, ремонт крыши</t>
  </si>
  <si>
    <t>2018-2040</t>
  </si>
  <si>
    <t>Заозерная</t>
  </si>
  <si>
    <t>ООО "УК Регион № 6"</t>
  </si>
  <si>
    <t>40705810874000000468</t>
  </si>
  <si>
    <t>40603810774000000178</t>
  </si>
  <si>
    <t>40603810474000000177</t>
  </si>
  <si>
    <t>ремонт внутридомовой инженерной ситсемы теплоснабжения, горячего, холодного водснабжения, водоотведения, ремонт крыши</t>
  </si>
  <si>
    <t>Горького</t>
  </si>
  <si>
    <t>40603810174000000176</t>
  </si>
  <si>
    <t>Весенняя</t>
  </si>
  <si>
    <t>40603810274000000186</t>
  </si>
  <si>
    <t>2024-2031</t>
  </si>
  <si>
    <t>40603810574000000187</t>
  </si>
  <si>
    <t>ремонт внутридомовой инженерной ситсемы теплоснабжения, горячего, холодного водснабжения, водоотведения,</t>
  </si>
  <si>
    <t>40603810874000000188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</si>
  <si>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</t>
  </si>
  <si>
    <t>2021-2026</t>
  </si>
  <si>
    <t>40603810174000000189</t>
  </si>
  <si>
    <t>40603810574000000190</t>
  </si>
  <si>
    <t>ремонт внутридомовой инженерной системы теплоснабжения.Холодного водоснабжения,  электроснабжения, утепление и ремонт фасада, ремонт крыши</t>
  </si>
  <si>
    <t>9-е Января</t>
  </si>
  <si>
    <t>40603810874000000191</t>
  </si>
  <si>
    <t>2018-2023</t>
  </si>
  <si>
    <t>40603810174000000192</t>
  </si>
  <si>
    <t>40603810474000000193</t>
  </si>
  <si>
    <t>40603810774000000194</t>
  </si>
  <si>
    <t>ремонт внутридомовой инженерной системы теплоснабжения, горячего. Холодного водоснабжения, электроснабжения, водоотведения,  ремонт крыши</t>
  </si>
  <si>
    <t>2029-2039</t>
  </si>
  <si>
    <t>40603810074000000195</t>
  </si>
  <si>
    <t>ремонт внутридомовой инженерной системы теплоснабжения, горячего. Холодного водоснабжения, электроснабжения, водоотведения,  ремонт крыши, ремонт фундамента</t>
  </si>
  <si>
    <t>40603810674000000197</t>
  </si>
  <si>
    <t>ремонт внутридомовой инженерной системы теплоснабжения, электроснабжения, горячего, холодного водоснабжения, водоотведения</t>
  </si>
  <si>
    <t>40603810374000000196</t>
  </si>
  <si>
    <t>40603810974000000198</t>
  </si>
  <si>
    <t>7,7</t>
  </si>
  <si>
    <t>2017-2032</t>
  </si>
  <si>
    <t>40603810274000000199</t>
  </si>
  <si>
    <t>ремонт внутридомовой инженреной системы теплоснабжения, электроснабжения горячего холодного водоснабжения, водоотведения, ремонт и замена лифтового оборудования, ремонт лифтовых шахт</t>
  </si>
  <si>
    <t>2032-2043</t>
  </si>
  <si>
    <t>40603810874000000201</t>
  </si>
  <si>
    <t>40603810174000000202</t>
  </si>
  <si>
    <t>40603810774000000204</t>
  </si>
  <si>
    <t>40603810574000000213</t>
  </si>
  <si>
    <t>Байкальская</t>
  </si>
  <si>
    <t>40603810874000000214</t>
  </si>
  <si>
    <t>ремонт внутридомовой инженреной системы теплоснабжения. Электроснабжения. Горячего, холодного водоснабжения, водоотведения,  утепеление и ремонт фасада .ремонт крыши</t>
  </si>
  <si>
    <t>2026-2032</t>
  </si>
  <si>
    <t>56А</t>
  </si>
  <si>
    <t>40603810174000000215</t>
  </si>
  <si>
    <t>2033-2037</t>
  </si>
  <si>
    <t>Малая</t>
  </si>
  <si>
    <t>40603810474000000216</t>
  </si>
  <si>
    <t>2035-2038</t>
  </si>
  <si>
    <t>40603810074000000218</t>
  </si>
  <si>
    <t>ремонт внутридомовой инженреной системы теплоснабжения. Электроснабжения. Горячего, холодного водоснабжения, утепеление и ремонт фасада .ремонт крыши</t>
  </si>
  <si>
    <t>Балябина</t>
  </si>
  <si>
    <t>40603810774000000217</t>
  </si>
  <si>
    <t>2032-2037</t>
  </si>
  <si>
    <t>40603810374000000219</t>
  </si>
  <si>
    <t>2032-2038</t>
  </si>
  <si>
    <t>40603810774000000220</t>
  </si>
  <si>
    <t>пгт Карымское</t>
  </si>
  <si>
    <t>40603810574000000200</t>
  </si>
  <si>
    <t>2027-2037</t>
  </si>
  <si>
    <t>Майская</t>
  </si>
  <si>
    <t>40603810674000000210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</si>
  <si>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</t>
  </si>
  <si>
    <t>2019-2040</t>
  </si>
  <si>
    <t>40603810974000000211</t>
  </si>
  <si>
    <t>Рабочая</t>
  </si>
  <si>
    <t>40603810274000000212</t>
  </si>
  <si>
    <t>2025-2040</t>
  </si>
  <si>
    <t>пгт Атамановка</t>
  </si>
  <si>
    <t>Связи</t>
  </si>
  <si>
    <t>40603810674000000207</t>
  </si>
  <si>
    <t>2026-2031</t>
  </si>
  <si>
    <t>с.Домна</t>
  </si>
  <si>
    <t>Школьная</t>
  </si>
  <si>
    <t>40603810074000000205</t>
  </si>
  <si>
    <t>2032-2039</t>
  </si>
  <si>
    <t>Геологическая</t>
  </si>
  <si>
    <t>40603810374000000206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</si>
  <si>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фундамента</t>
  </si>
  <si>
    <t>2015-2039</t>
  </si>
  <si>
    <t>40603810974000000208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</si>
  <si>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</t>
  </si>
  <si>
    <t>2019-2039</t>
  </si>
  <si>
    <t>40603810274000000209</t>
  </si>
  <si>
    <t>2025-2039</t>
  </si>
  <si>
    <t>п.Песчанка</t>
  </si>
  <si>
    <t>Дивизионная</t>
  </si>
  <si>
    <t>40603810474000000203</t>
  </si>
  <si>
    <t>Ковыльная</t>
  </si>
  <si>
    <t>40603810374000000264</t>
  </si>
  <si>
    <t>ремонт внутридомовой инженреной системы теплоснабжения, электроснабжения, горячего. Холодного водоснабжения, утепление и ремонт фасада, ремонтк рыши</t>
  </si>
  <si>
    <t>2016-2033</t>
  </si>
  <si>
    <t>40603810874000000243</t>
  </si>
  <si>
    <t>2032-2035</t>
  </si>
  <si>
    <t>Ломоносова</t>
  </si>
  <si>
    <t>40603810474000000261</t>
  </si>
  <si>
    <t>2016-2034</t>
  </si>
  <si>
    <t>Набережная</t>
  </si>
  <si>
    <t>40603810074000000221</t>
  </si>
  <si>
    <t>2016-2041</t>
  </si>
  <si>
    <t>Недорезова</t>
  </si>
  <si>
    <t>40603810374000000222</t>
  </si>
  <si>
    <t xml:space="preserve">ремонт внутридомовой инженерной системы теплоснабжения, электроснабжения, горячего, холодного водоснабжения,  утепеление и ремонт фасада, </t>
  </si>
  <si>
    <t>40603810674000000223</t>
  </si>
  <si>
    <t>2025-2031</t>
  </si>
  <si>
    <t>МКР Северный</t>
  </si>
  <si>
    <t>40603810274000000225</t>
  </si>
  <si>
    <t>40603810574000000226</t>
  </si>
  <si>
    <t>2021-2039</t>
  </si>
  <si>
    <t>40603810874000000227</t>
  </si>
  <si>
    <t>40603810174000000228</t>
  </si>
  <si>
    <t>2023-2043</t>
  </si>
  <si>
    <t>40603810474000000229</t>
  </si>
  <si>
    <t>40603810874000000230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</si>
  <si>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крыши,  ремонт фундамента</t>
  </si>
  <si>
    <t>2016-2039</t>
  </si>
  <si>
    <t>Николая Островского</t>
  </si>
  <si>
    <t>40603810174000000231</t>
  </si>
  <si>
    <t>40603810474000000232</t>
  </si>
  <si>
    <t>2015-2024</t>
  </si>
  <si>
    <t>40603810774000000233</t>
  </si>
  <si>
    <t>40603810074000000234</t>
  </si>
  <si>
    <t>ремонт внутридомовой инженерной системы теплоснабжения, горячего водоснабжения, холодного водоснабжения, электроснабжения, ремонт фундамента</t>
  </si>
  <si>
    <t>2043</t>
  </si>
  <si>
    <t>Зоотехническая</t>
  </si>
  <si>
    <t>2а</t>
  </si>
  <si>
    <t>40603810974000000237</t>
  </si>
  <si>
    <t>2016-2028</t>
  </si>
  <si>
    <t>40603810574000000239</t>
  </si>
  <si>
    <t>2034-2043</t>
  </si>
  <si>
    <t>Хабаровская</t>
  </si>
  <si>
    <t>23 "а"</t>
  </si>
  <si>
    <t>40603810974000000240</t>
  </si>
  <si>
    <t>ремонт внутридомовой инженерной системы теплоснабжения, электроснабжения, горячего, холодного водоснабжения, водоотведения, ремонт и замена лифтового оборудования, ремонт лифтовых шахт, утепеление и ремонт фасада</t>
  </si>
  <si>
    <t>2"б"</t>
  </si>
  <si>
    <t>40603810374000000235</t>
  </si>
  <si>
    <t>Федора Гладкова</t>
  </si>
  <si>
    <t>40603810674000000236</t>
  </si>
  <si>
    <t>2025-2041</t>
  </si>
  <si>
    <t>40603810274000000238</t>
  </si>
  <si>
    <t>ремонт внутридомовой инженерной системы теплоснабжения, горячего водоснабжения, холодного водоснабжения, электроснабжения, ремонт фундамента, ремонт крыши</t>
  </si>
  <si>
    <t>6"а"</t>
  </si>
  <si>
    <t>40603810274000000241</t>
  </si>
  <si>
    <t>40603810574000000242</t>
  </si>
  <si>
    <t>2040</t>
  </si>
  <si>
    <t>40603810174000000244</t>
  </si>
  <si>
    <t>2026-2038</t>
  </si>
  <si>
    <t>Железобетонная</t>
  </si>
  <si>
    <t>40603810474000000245</t>
  </si>
  <si>
    <t>2026-2040</t>
  </si>
  <si>
    <t>Усуглинная</t>
  </si>
  <si>
    <t>40603810774000000246</t>
  </si>
  <si>
    <t>2026-2042</t>
  </si>
  <si>
    <t>ремонт внутридомовой инженерной системы теплоснабжения, электроснабжения, горячего, холодного водоснабжения, водоотведения,  ремонт и замена лифтового оборудования, ремонт лифтовых шахт, утепеление и ремонт фасада, ремонт крыши</t>
  </si>
  <si>
    <t>2020-2040</t>
  </si>
  <si>
    <t>40603810074000000247</t>
  </si>
  <si>
    <t>40603810674000000249</t>
  </si>
  <si>
    <t>ремонт внутридомовой инженерной системы теплоснабжения, электроснабжения, горячего, холодного водоснабжения, водоотведения,  ремонт и замена лифтового оборудования, ремонт лифтовых шахт</t>
  </si>
  <si>
    <t>2037-2042</t>
  </si>
  <si>
    <t>40603810074000000250</t>
  </si>
  <si>
    <t>ремонт внутридомовой инженерной сиетмы теплоснабжения, электроснабжения, холодного, горячего водоснабжения, утепеление и ремонт фасада, ремонт крыши</t>
  </si>
  <si>
    <t>40603810374000000251</t>
  </si>
  <si>
    <t>40603810674000000252</t>
  </si>
  <si>
    <t>2027-2033</t>
  </si>
  <si>
    <t>40603810974000000253</t>
  </si>
  <si>
    <t xml:space="preserve">Бабушкина </t>
  </si>
  <si>
    <t>40603810274000000254</t>
  </si>
  <si>
    <t>Баргузинская</t>
  </si>
  <si>
    <t>40603810574000000255</t>
  </si>
  <si>
    <t>40603810874000000256</t>
  </si>
  <si>
    <t>ремонт внутридомовой инженерной системы теплоснабжения, электроснабжения, горячего, холодного водоснабжения, водоотведения,  ремонт и замена лифтового оборудования, ремонт лифтовых шахт, утепеление и ремонт фасада</t>
  </si>
  <si>
    <t>2037-2043</t>
  </si>
  <si>
    <t>9-го Января</t>
  </si>
  <si>
    <t>40603810174000000257</t>
  </si>
  <si>
    <t>40603810474000000258</t>
  </si>
  <si>
    <t>Украинский Бульвар</t>
  </si>
  <si>
    <t>40603810774000000259</t>
  </si>
  <si>
    <t>2018-2022</t>
  </si>
  <si>
    <t>Прспект Советов</t>
  </si>
  <si>
    <t>40603810174000000260</t>
  </si>
  <si>
    <t>40603810774000000262</t>
  </si>
  <si>
    <t>Гагарина</t>
  </si>
  <si>
    <t>40603810074000000263</t>
  </si>
  <si>
    <t>ремонт внутридомовой инженерной системы теплоснабженияч, электроснабжения. Горячего холодного водоснабжения, утепеление и ремонт фасада, ремонт крыши</t>
  </si>
  <si>
    <t>2019-2024</t>
  </si>
  <si>
    <t>п.г.т. Карымское</t>
  </si>
  <si>
    <t>40603810474000000326</t>
  </si>
  <si>
    <t>2021-2040</t>
  </si>
  <si>
    <t xml:space="preserve">Ленинградская </t>
  </si>
  <si>
    <t>40603810174000000325</t>
  </si>
  <si>
    <t>ремонт внутридомовой инженерной системы теплоснабжения, электроснабжения, холодного водоснабжения, водоотведения</t>
  </si>
  <si>
    <t>2029</t>
  </si>
  <si>
    <t>40603810474000000287</t>
  </si>
  <si>
    <t>Кирова</t>
  </si>
  <si>
    <t>40603810874000000272</t>
  </si>
  <si>
    <t>Космонавтов</t>
  </si>
  <si>
    <t>40603810174000000273</t>
  </si>
  <si>
    <t>7,70</t>
  </si>
  <si>
    <t>ремонт внутридомовой инженреной системы теплоснабжения, электроснабжения. Горячего, холодного водоснабжения, водоотведения, утепеление и ремонт фасада. Ремонт крыши, ремонт и замена лифтового оборудования, ремонт лифтовых шахт</t>
  </si>
  <si>
    <t>2028-2041</t>
  </si>
  <si>
    <t>40603810274000000270</t>
  </si>
  <si>
    <t>ремонт внутридомовой инженреной системы теплоснабжения. Электроснабжения, холодного. Горячего водоснабжения, водлотведения, утепеление и ремонт фасада, ремонт крыши</t>
  </si>
  <si>
    <t>ремонт внутридомовой инженреной системы теплоснабжения, электроснабжения, горячего. Холодного водоснабжения, утпеление и ремонт фасда, ремонт крыши</t>
  </si>
  <si>
    <t>Автозаводская</t>
  </si>
  <si>
    <t>40603810574000000271</t>
  </si>
  <si>
    <t>ремонт внутридомовой инженреной системы теплоснабжения, электроснабжения, горячего, холодного водоснабжения, водоотведения,  утепеление и ремонт фасада, ремонт крыши</t>
  </si>
  <si>
    <t>2028-2034</t>
  </si>
  <si>
    <t>40603810274000000267</t>
  </si>
  <si>
    <t xml:space="preserve">ремонт внутридомовой инженерной системы тело,-водо,-электроснабжения, водоотведения, ремонт крыши, ремонт и замена лифтового оборудования, ремонт лифтовых шахт. </t>
  </si>
  <si>
    <t>2034-2041</t>
  </si>
  <si>
    <t>Казачья</t>
  </si>
  <si>
    <t>40603810574000000268</t>
  </si>
  <si>
    <t>ремонт внутридомовой инженреной системы теплоснабжения, электроснабжения, холодного, горячего водоснабжения, утпеление и ремонт фасада, ремонт крыши, ремонт и замена лифтового оборудования, ремонт лифтовых шахт</t>
  </si>
  <si>
    <t>2017-2040</t>
  </si>
  <si>
    <t>Украинский бульвар</t>
  </si>
  <si>
    <t>19"а"</t>
  </si>
  <si>
    <t>40603810974000000266</t>
  </si>
  <si>
    <t>ремонт внутридомовой инженерной ситемы теплоснабжения, электроснабжения, холодного, водоснабжения, горячего водоснабжения, утепеление и ремонт фасда,, ремонт и замена лифтового оборудования, ремонт лифтовых шахт</t>
  </si>
  <si>
    <t>3-я Забайкальская</t>
  </si>
  <si>
    <t>40603810474000000274</t>
  </si>
  <si>
    <t>ремонт внутридомовой инженерной системы теплоснабжения, электроснабжения, горячего, холодного водоснабжения,ремонт и замена лифтового оборудования ремонт лифтовых шахт</t>
  </si>
  <si>
    <t>2037-2041</t>
  </si>
  <si>
    <t>40603810374000000277</t>
  </si>
  <si>
    <t>ремонт внутридомовой инженреной системы теплоснабжения, электроснабжения. Горячего. Холодного водоснабжения, водоотведения, ремонт фасада, ремонт и замена лифтового оборудования, ремонт лифтовых шахт, ремонт подывальных помещений, ремонт крыши. Ремонт фундамента</t>
  </si>
  <si>
    <t>2016-2029</t>
  </si>
  <si>
    <t>40603810574000000284</t>
  </si>
  <si>
    <t>Строителей</t>
  </si>
  <si>
    <t>40603810874000000285</t>
  </si>
  <si>
    <t>ремонт внутридомовой инженреной системы теплоснабжения, электроснабжения. Горячего, холодного водоснабжения, водоотведения, утепеление и ремонт фасада. Ремонт крыши</t>
  </si>
  <si>
    <t>40603810074000000276</t>
  </si>
  <si>
    <t>6 "в"</t>
  </si>
  <si>
    <t>40603810774000000275</t>
  </si>
  <si>
    <t>ремонт внутридомовой инженреной системы теплоснабжения, электроснабжения, горячего, холодного водоснабжения</t>
  </si>
  <si>
    <t>Ватутина</t>
  </si>
  <si>
    <t>40603810374000000280</t>
  </si>
  <si>
    <t>ремонт внутридомовой инженреной системы теплоснабжения, электроснабжения, горячего, холодного водоснабжения, утепеление и ремонт фасада, ремонт крыши</t>
  </si>
  <si>
    <t>40603810674000000281</t>
  </si>
  <si>
    <t>ремонт внутридомовой инженерной системы теплоснабжения, электроснабжения, холодного. Горячего водоснабжения, утепление и ремонт фасада, ремонт лифтовых шахт. Ремонт и замена лифтового оборудования</t>
  </si>
  <si>
    <t>2036-2048</t>
  </si>
  <si>
    <t>40603810974000000282</t>
  </si>
  <si>
    <t>ремонт внутридомовой инженерной системы теплоснабжения, электроснабжения, горячего, холодного водоснабжения, водоотведения,  утепеление и ремонт фасада,</t>
  </si>
  <si>
    <t>2035-2040</t>
  </si>
  <si>
    <t>40603810874000000311</t>
  </si>
  <si>
    <t>Амурская</t>
  </si>
  <si>
    <t>40603810474000000290</t>
  </si>
  <si>
    <t>ремонт внутридомовой инженерной системы теплоснабжения, электроснабжения. Горячего. Холодного водоснабжения, , водоотведения, ремонт подвальных помещений, ремонт фундамента, ремонт крыши, ремонт фасада</t>
  </si>
  <si>
    <t>40603810174000000299</t>
  </si>
  <si>
    <t>40603810274000000296</t>
  </si>
  <si>
    <t>2030-2035</t>
  </si>
  <si>
    <t>40603810674000000294</t>
  </si>
  <si>
    <t>2015-2023</t>
  </si>
  <si>
    <t>32 "а"</t>
  </si>
  <si>
    <t>40603810374000000293</t>
  </si>
  <si>
    <t>2018-2036</t>
  </si>
  <si>
    <t>40603810974000000295</t>
  </si>
  <si>
    <t>ремонт внутридомовой инженреной системы теплоснабжения. Электроснабжения, горячего, холодного водоснабжения. Водолотведения,утепеление и ремонтф асда. Ремонт крыши</t>
  </si>
  <si>
    <t>40603810774000000288</t>
  </si>
  <si>
    <t>ремонт внутридомовой инженерной системы теплоснабжения, электроснабжения. Горячего, холодного водоснабжения, утепелении ремонт фасада, ремонт крыши, ремонт подвальных помещений, ремонт фундамента</t>
  </si>
  <si>
    <t>2015-2022</t>
  </si>
  <si>
    <t>40603810574000000297</t>
  </si>
  <si>
    <t>2029-2032</t>
  </si>
  <si>
    <t>Трактовая</t>
  </si>
  <si>
    <t>40603810174000000286</t>
  </si>
  <si>
    <t>ремонт внутридомовой инженреной ситемы теплоснабжения. Электроснабжения. Горячего, холодного водоснабжения, утепеление и ремонт фасада .ремонт крыши</t>
  </si>
  <si>
    <t>2019-2036</t>
  </si>
  <si>
    <t>40603810774000000291</t>
  </si>
  <si>
    <t>ремонт внутридомовой инженреной системы теплоснабжения, электроснабжения горячего холодного водоснабжения, водоотведения, утепеление и ремонт фасада. Ремонт крыши, ремонт и замена лифтового оборудования, ремонт лифтовых шахт</t>
  </si>
  <si>
    <t>40603810874000000298</t>
  </si>
  <si>
    <t>40603810074000000292</t>
  </si>
  <si>
    <t>40603810074000000289</t>
  </si>
  <si>
    <t>ремонт внутридомовой инженерной ситемы теплоснабжения, электроснабжения, горячего, холодного водоснабжения, утепеление и ремонт фасада, ремонт крыши, ремонт  фундамента</t>
  </si>
  <si>
    <t>2017-2042</t>
  </si>
  <si>
    <t>Мысовская</t>
  </si>
  <si>
    <t>40603810374000000303</t>
  </si>
  <si>
    <t>ремонт внутридомовой инженерной системы теплоснабжения, электроснабжения, горячего холодного водоснабжения, водоотведения, утепеление и ремонт фасада, ремонт и амена лифтового оборудования. Ремонт лифтовых шахт</t>
  </si>
  <si>
    <t>40603810174000000309</t>
  </si>
  <si>
    <t>40603810574000000307</t>
  </si>
  <si>
    <t>ремонт внутридомовой инженерной сиетмы теплоснабжения, электроснабжения, холодного, горячего водоснабжения</t>
  </si>
  <si>
    <t>2039</t>
  </si>
  <si>
    <t>40603810874000000308</t>
  </si>
  <si>
    <t>2027-2031</t>
  </si>
  <si>
    <t>5-й МКР</t>
  </si>
  <si>
    <t>40603810174000000312</t>
  </si>
  <si>
    <t>ремонт внутридомовой инженерной системы теплоснабжения, электроснабжения, , утепеление и ремонт фасада, ремонт подвальных помещений, ремонт крыши</t>
  </si>
  <si>
    <t>4-й МКР</t>
  </si>
  <si>
    <t>12 "б"</t>
  </si>
  <si>
    <t>40603810574000000310</t>
  </si>
  <si>
    <t>ремонт внутридомовой инженерной системы теплоснабжения, электроснабжения. Горячего, холодного водоснабжения, утепелении ремонт фасада, ремонт крыши</t>
  </si>
  <si>
    <t>4 микрорайон</t>
  </si>
  <si>
    <t>40603810474000000313</t>
  </si>
  <si>
    <t>ремонт внутридомовой инженерной системы теплоснабжения, электроснабжения, холодного, горячего водоснабжения, водоотведения, ремонт фундамента, ремонт подвальных помещений, ремонтк рыши</t>
  </si>
  <si>
    <t>1-й МКР</t>
  </si>
  <si>
    <t>40603810774000000314</t>
  </si>
  <si>
    <t>ремонт внутридомовой инженерной ситемы теплоснабжения, электроснабжения, горячего, холодного водоснабжения, утепеление и ремонт фасада, ремонт крыши, ремонт  замена лифтового оборудования, ремонт лифтовых шахт</t>
  </si>
  <si>
    <t>2015-2030</t>
  </si>
  <si>
    <t>40603810674000000265</t>
  </si>
  <si>
    <t>ремонт внутридомовой инженерной ситемы теплоснабжения, элеткроснабжения,, горячего, холодного водоснабжения, водоотведения, утепеление и ремонт фасада, ремонт крыши</t>
  </si>
  <si>
    <t>Онискевича</t>
  </si>
  <si>
    <t>40603810674000000304</t>
  </si>
  <si>
    <t>ремонт внутридомовой инженерной системы теплоснабжения, холодного водоснабжения, электроснабжения, утепление и ремонт фасада, ремонт крыши, системы водоотведения</t>
  </si>
  <si>
    <t>2015-2027</t>
  </si>
  <si>
    <t>40603810374000000316</t>
  </si>
  <si>
    <t>ремонт внутридомовой инженерной системы теплоснабжения, электроснабжения, холодного, горячего водоснабжения, ремонт и замена лифтового оборудования, ремонт лифтовых  шахт</t>
  </si>
  <si>
    <t>40603810074000000315</t>
  </si>
  <si>
    <t>Петровско-Заводская</t>
  </si>
  <si>
    <t>40603810674000000320</t>
  </si>
  <si>
    <t>ремонт внутридомовой инженреной системы теплоснабжения, электроснабжения, горячего, холодного водоснабжения, водоотведения,  утепление и ремонт фасада, ремонт крыши, ремонт и замена лифтового оборудования. Ремонт лифтовых шахт</t>
  </si>
  <si>
    <t>40603810274000000319</t>
  </si>
  <si>
    <t>2029-2035</t>
  </si>
  <si>
    <t>40603810974000000318</t>
  </si>
  <si>
    <t>ремонт внутридомовой инженерной системы теплоснабжения, электроснабжения, горячего, холодного водоснабжения, водоотведения, ремонт и замена лифтового оборудования, ремонт лифтовых шахт</t>
  </si>
  <si>
    <t>Читинский район пгт.Атамановка</t>
  </si>
  <si>
    <t>Новая</t>
  </si>
  <si>
    <t>40603810274000000322</t>
  </si>
  <si>
    <t>ремонт внутридомовой инженерной системы телоснабжения, электроснабжения, холодного, горячего водоснабжения, водоотведения, утепление и ремонт фасада, ремонт крыши</t>
  </si>
  <si>
    <t>2023-2039</t>
  </si>
  <si>
    <t>40603810974000000321</t>
  </si>
  <si>
    <t xml:space="preserve">ремонт внутридомовой инженерной ситсемы теплоснабжения, электроснабжения, холодного, горячего водоснабжения, </t>
  </si>
  <si>
    <t>2042</t>
  </si>
  <si>
    <t>Шилкинский район пгт Первомайский</t>
  </si>
  <si>
    <t>Строительная</t>
  </si>
  <si>
    <t>40603810474000000300</t>
  </si>
  <si>
    <t>ремонт внутридомовой инженерной системы телоснабжения, электроснабжения, холодного. Горячего водоснабжения, водоотведения, утепление и ремонт фасада, ремонт крыши</t>
  </si>
  <si>
    <t>Пролетарская</t>
  </si>
  <si>
    <t>40603810774000000301</t>
  </si>
  <si>
    <t>ремонт внутридомовой инженерной ситсемы теплоснабжения, горячего, холодного водснабжения, водоотведения, утепеление и ремонт фасада, ремонт крыши, ремонт фундамента</t>
  </si>
  <si>
    <t>Балейкий район      г. Балей</t>
  </si>
  <si>
    <t>Октябрьская</t>
  </si>
  <si>
    <t>40603810074000000302</t>
  </si>
  <si>
    <t>ремонт внутридомовой инженерной систем теплоснабжения. Электроснабжения, холодного водоснабжения, водоотведения, ремонт и утепление фасада, ремонт крыши</t>
  </si>
  <si>
    <t xml:space="preserve">Забайкальский район  п.г.т. Забайкальск </t>
  </si>
  <si>
    <t>40603810274000000283</t>
  </si>
  <si>
    <t>ремонт внутридомовой инежнерной системы теплоснабжения, электроснабжения, горячего, холодного водоснабжения, утепеление и ремонт фасада, ремонт крыши, ремонт подвальных помещений, ремонт фундамента</t>
  </si>
  <si>
    <t>2019-2033</t>
  </si>
  <si>
    <t>Карымский район п. Карымское</t>
  </si>
  <si>
    <t>ремонт внутридомовой инженерной системы теплоснабжения, электроснабжения. Горячего холодного водоснабжения, водоотведения, ремонт подвальных помещений. Ремонт фундамента ,ремонт крыши</t>
  </si>
  <si>
    <t>2018-2025</t>
  </si>
  <si>
    <t>40603810774000000330</t>
  </si>
  <si>
    <t>2039-2043</t>
  </si>
  <si>
    <t>17 "а"</t>
  </si>
  <si>
    <t>40603810774000000327</t>
  </si>
  <si>
    <t>40603810374000000332</t>
  </si>
  <si>
    <t>2020-2039</t>
  </si>
  <si>
    <t>71         корпус1</t>
  </si>
  <si>
    <t>40603810674000000346</t>
  </si>
  <si>
    <t>2039-2042</t>
  </si>
  <si>
    <t>71         корпус2</t>
  </si>
  <si>
    <t>40603810974000000347</t>
  </si>
  <si>
    <t>ремонт внутридомовой инженерной системы теплоснабжения, электроснабжения, горячего, холодного водоснабжения,водоотведения, ремонт и замена лифтового оборудования. ремонт лифтовых шахт</t>
  </si>
  <si>
    <t>71         корпус3</t>
  </si>
  <si>
    <t>40603810274000000348</t>
  </si>
  <si>
    <t>71         корпус4</t>
  </si>
  <si>
    <t>40603810574000000349</t>
  </si>
  <si>
    <t>40603810974000000350</t>
  </si>
  <si>
    <t>5 МКР</t>
  </si>
  <si>
    <t>40603810274000000351</t>
  </si>
  <si>
    <t>10,00</t>
  </si>
  <si>
    <t>40603810574000000352</t>
  </si>
  <si>
    <t>1 МКР</t>
  </si>
  <si>
    <t>40603810874000000353</t>
  </si>
  <si>
    <t>40603810174000000354</t>
  </si>
  <si>
    <t>2036-2042</t>
  </si>
  <si>
    <t>40603810074000000328</t>
  </si>
  <si>
    <t>2023-2025</t>
  </si>
  <si>
    <t>Энтузиастов</t>
  </si>
  <si>
    <t>40603810374000000329</t>
  </si>
  <si>
    <t>Антипиха</t>
  </si>
  <si>
    <t>40603810074000000331</t>
  </si>
  <si>
    <t>2015</t>
  </si>
  <si>
    <t>40603810674000000333</t>
  </si>
  <si>
    <t>2017-2034</t>
  </si>
  <si>
    <t>Целинная</t>
  </si>
  <si>
    <t>40603810974000000334</t>
  </si>
  <si>
    <t>Нерчинский район г. Нерчинск</t>
  </si>
  <si>
    <t>Погодаева</t>
  </si>
  <si>
    <t>40603810274000000335</t>
  </si>
  <si>
    <t>Матюгина</t>
  </si>
  <si>
    <t>158 Б</t>
  </si>
  <si>
    <t>40603810574000000336</t>
  </si>
  <si>
    <t>2028-2032</t>
  </si>
  <si>
    <t>Нерчинско-Заводская</t>
  </si>
  <si>
    <t>40603810874000000337</t>
  </si>
  <si>
    <t>9 й МКР</t>
  </si>
  <si>
    <t>40603810174000000338</t>
  </si>
  <si>
    <t>Шилкинский район с. Размахнино</t>
  </si>
  <si>
    <t>Энергетиков</t>
  </si>
  <si>
    <t>40603810774000000343</t>
  </si>
  <si>
    <t>2015-2018</t>
  </si>
  <si>
    <t>40603810474000000339</t>
  </si>
  <si>
    <t>10,0</t>
  </si>
  <si>
    <t>40603810874000000340</t>
  </si>
  <si>
    <t>ремонт внутридомовой инженерной системы теплоснабжения, электроснабжения, горячего, холодного водоснабжения, утепеление и ремонт фасада, ремонт крыши</t>
  </si>
  <si>
    <t>40603810174000000341</t>
  </si>
  <si>
    <t>ремонт внутридомовой инженерной системы теплоснабжения, электроснабжения, горячего, холодного водоснабжения, ремонт и замена лифтового оборудования, ремонт лифтовых шахт, утепеление и ремонт фасада, ремонт крыши, ремонт подвальных помещений, ремонт фундамента</t>
  </si>
  <si>
    <t>2025-2035</t>
  </si>
  <si>
    <t>94 А</t>
  </si>
  <si>
    <t>40603810474000000342</t>
  </si>
  <si>
    <t>2034-2037</t>
  </si>
  <si>
    <t>40603810074000000344</t>
  </si>
  <si>
    <t>ремонт внутридомовой инженерной системы теплоснабжения, электроснабжения, горячего, холодного водоснабжения, ремонт и замена лифтового оборудования. ремонт лифтовых шахт</t>
  </si>
  <si>
    <t>2038-2041</t>
  </si>
  <si>
    <t>6 А</t>
  </si>
  <si>
    <t>40603810374000000345</t>
  </si>
  <si>
    <t>40603810474000000355</t>
  </si>
  <si>
    <t>2023-2048</t>
  </si>
  <si>
    <t xml:space="preserve">Карла Маркса </t>
  </si>
  <si>
    <t>29А</t>
  </si>
  <si>
    <t>40603810774000000356</t>
  </si>
  <si>
    <t>2024-2030</t>
  </si>
  <si>
    <t>40603810074000000357</t>
  </si>
  <si>
    <t>2028</t>
  </si>
  <si>
    <t>Промышленная</t>
  </si>
  <si>
    <t>40603810374000000358</t>
  </si>
  <si>
    <t>2018-2037</t>
  </si>
  <si>
    <t>Забайкальский край, Шилкинский район. П.Первомайский</t>
  </si>
  <si>
    <t>мкр.Восточный</t>
  </si>
  <si>
    <t>40603810674000000359</t>
  </si>
  <si>
    <t>2036-2039</t>
  </si>
  <si>
    <t>Мира</t>
  </si>
  <si>
    <t>23А</t>
  </si>
  <si>
    <t>40603810074000000360</t>
  </si>
  <si>
    <t>Г.Балей</t>
  </si>
  <si>
    <t>Якимова</t>
  </si>
  <si>
    <t>40603810374000000361</t>
  </si>
  <si>
    <t>40603810574000000365</t>
  </si>
  <si>
    <t>40603810274000000364</t>
  </si>
  <si>
    <t>40603810674000000362</t>
  </si>
  <si>
    <t>2017</t>
  </si>
  <si>
    <t>40603810974000000363</t>
  </si>
  <si>
    <t>Пушкина</t>
  </si>
  <si>
    <t>40603810874000000366</t>
  </si>
  <si>
    <t>40603810174000000367, счет закрыт</t>
  </si>
  <si>
    <t>40603810874000000382</t>
  </si>
  <si>
    <t>ремонт внутридомовой инженерной системы теплоснабжения, электроснабжения, горячего, холодного водоснабжения, водоотведения,  ремонт и замена лифтового оборудования, ремонт лифтовых шахт, утепеление и ремонт фасада, ремонт крыши, ремонт подвальных помещений, ремонт фундамента</t>
  </si>
  <si>
    <t>40603810874000000379</t>
  </si>
  <si>
    <t>40603810274000000380</t>
  </si>
  <si>
    <t>2024-2036</t>
  </si>
  <si>
    <t>40603810574000000381</t>
  </si>
  <si>
    <t>Забайкальский край, п.Забайкальск</t>
  </si>
  <si>
    <t>40603810174000000370</t>
  </si>
  <si>
    <t>Железнодорожная</t>
  </si>
  <si>
    <t>40603810774000000369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</si>
  <si>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фасада, ремонт крыши,  ремонт фундамента</t>
  </si>
  <si>
    <t>40603810474000000368</t>
  </si>
  <si>
    <t>2014-2015</t>
  </si>
  <si>
    <t>40703810347000000097</t>
  </si>
  <si>
    <t>Читинское РФ ОАО "Россельхозбанк"</t>
  </si>
  <si>
    <t>ремонт внутридомовой инженерной состемы теплоснабжения, электроснабжения, горячего, холодного водоснабжения, утепеление и ремонт фасада, ремонт подвальных помещений</t>
  </si>
  <si>
    <t>Фадеева</t>
  </si>
  <si>
    <t>40603810174000000383</t>
  </si>
  <si>
    <t>ремонт внутридомовой инженерной ситемы теплоснабжения, элеткроснабжения,, горячего, холодного водоснабжения, утепеление и ремонт фасада, ремонт крыши, ремонт и замена лифтового оборудования, ремонт лифтовых шахт</t>
  </si>
  <si>
    <t>до 2030 года</t>
  </si>
  <si>
    <t>2014-2016</t>
  </si>
  <si>
    <t>40603810020250001879</t>
  </si>
  <si>
    <t>ОАО АКБ "Связь Банк" Читинский филиал</t>
  </si>
  <si>
    <t>40603810420250001880</t>
  </si>
  <si>
    <t>ремонт внутридомовой инженерной системы теплоснабжения, электроснабжения. Горячего. Холодного водоснабжения. Водоотведения, ремонт и замена лифтового оборудования, ремонт лифтовых шахт, ремонт фасада, ремонт крыши, ремонт фундамента. Ремонт подвальных помещений</t>
  </si>
  <si>
    <t>40603810720250001878</t>
  </si>
  <si>
    <t>ремонт внутридомовой инженерной системы теплоснабжения, электроснабжения, горячего, холодного водоснабжения, водоотведения,  утепеление и ремонт фасада, ремонт и замена лифтового оборудования. Ремонт лифтовых шахт</t>
  </si>
  <si>
    <t>40603810420250001877</t>
  </si>
  <si>
    <t xml:space="preserve">ремонт внутридомовой инженерной системы тело,-водо,-электроснабжения, водоотведения, ремонт и замена лифтового оборудования, ремонт лифтовых шахт. </t>
  </si>
  <si>
    <t>40604810509036000001</t>
  </si>
  <si>
    <t>ОАО Банк ВТБ г.Красноярск</t>
  </si>
  <si>
    <t>ремонт внутридомовой инеженерной системы теплоснабжения, горячего, холодного водоснабжения водоотведения,  утепление и ремонт фасада, ремонт крыши</t>
  </si>
  <si>
    <t>40604810309036000007</t>
  </si>
  <si>
    <t>ремонт внутридомовой инеженерной системы теплоснабжения, горячего, холодного водоснабжения водоотведения,  утепление и ремонт фасада, ремонт крыши, ремонт подвальных помещений, ремонт фундамента, ремонт и замена лифтового оборудования. Ремонт лифтовых шахт</t>
  </si>
  <si>
    <t>40604810809036000002</t>
  </si>
  <si>
    <t>ремонт внутридомовой инженреной системы теплоснабжения, электроснабжения, горячего, холодного водоснабжения, утепление и ремонт фасада, ремонт крыши, ремонт и замена лифтового оборудования. Ремонт лифтовых шахт</t>
  </si>
  <si>
    <t>2022-2036</t>
  </si>
  <si>
    <t>п.Каштак</t>
  </si>
  <si>
    <t>ДОС 10</t>
  </si>
  <si>
    <t>40604810109036000003</t>
  </si>
  <si>
    <t>ремонт внутридомовой инженерной системы теплоснабжения, электроснабжения. Горячего. Холодного водоснабжения,утепление и ремонт фасада</t>
  </si>
  <si>
    <t>40604810409036000004</t>
  </si>
  <si>
    <t xml:space="preserve">ремонт внутридомовой инженерной системы тело,-водо,-электроснабжения, водоотведения,ремонт и замена лифтового оборудования, ремонт лифтовых шахт. </t>
  </si>
  <si>
    <t>40604810709036000005</t>
  </si>
  <si>
    <t>ремонт внутридомовой инженерной системы теплоснабжения, электроснабжения, холодного горячего водоснабжения,ремонт и замена илфтового оборудования. Ремонт лифтовых шахт, ремонт крыши, утепление и ремонт фасада</t>
  </si>
  <si>
    <t>2033-2038</t>
  </si>
  <si>
    <t>40604810609036000008</t>
  </si>
  <si>
    <t>ремонт внутридомовой инженерной системы теплоснабжения, электроснабжения, горячего, холодного водоснабжения, ремонт и замена лифтового оборудования, ремонт лифтовых шахт</t>
  </si>
  <si>
    <t>40604810009036000006</t>
  </si>
  <si>
    <t>ремонт внутридомовой инженерной системы теплоснабжения, электроснабжения. Горячего. Холодного водоснабжения. Водоотведения, ремонт и замена лифтового оборудования, ремонт лифтовых шахт, ремонт фасда, ремонт крыши</t>
  </si>
  <si>
    <t>2031-2037</t>
  </si>
  <si>
    <t>Шевченко</t>
  </si>
  <si>
    <t>40603810374000000426</t>
  </si>
  <si>
    <t>2033-2036</t>
  </si>
  <si>
    <t>40603810374000000398</t>
  </si>
  <si>
    <t>2025-2043</t>
  </si>
  <si>
    <t>40603810374000000397</t>
  </si>
  <si>
    <t>2015-2041</t>
  </si>
  <si>
    <t>40603810374000000422</t>
  </si>
  <si>
    <t>40603810374000000424</t>
  </si>
  <si>
    <t>Петровская</t>
  </si>
  <si>
    <t>40603810374000000407</t>
  </si>
  <si>
    <t>Батарейный</t>
  </si>
  <si>
    <t>40603810374000000401</t>
  </si>
  <si>
    <t>40603810374000000400</t>
  </si>
  <si>
    <t>40603810374000000399</t>
  </si>
  <si>
    <t>Лазо</t>
  </si>
  <si>
    <t>40603810374000000408</t>
  </si>
  <si>
    <t>40603810374000000417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</si>
  <si>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фасада, ремонт крыши, ремонт подвальных помещений, ремонт фундамента</t>
  </si>
  <si>
    <t>Звездная</t>
  </si>
  <si>
    <t>40603810374000000409</t>
  </si>
  <si>
    <t>40603810374000000410</t>
  </si>
  <si>
    <t>2015-2035</t>
  </si>
  <si>
    <t>40603810374000000425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</si>
  <si>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 ремонт фундамента</t>
  </si>
  <si>
    <t>40603810374000000423</t>
  </si>
  <si>
    <t>ремонт внутридомовой инженерной ситемы теплоснабжения, электроснабжения, горячего, холодного водоснабжения, утепеление и ремонт фасада, ремонт крыши</t>
  </si>
  <si>
    <t>40603810374000000416</t>
  </si>
  <si>
    <t>40603810374000000411</t>
  </si>
  <si>
    <t xml:space="preserve"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</t>
  </si>
  <si>
    <t>40603810974000000415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</si>
  <si>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фасада, ремонт крыши,</t>
  </si>
  <si>
    <t>40603810074000000412</t>
  </si>
  <si>
    <t>40603810374000000413</t>
  </si>
  <si>
    <t>2-я Шубзаводская</t>
  </si>
  <si>
    <t>40603810674000000414</t>
  </si>
  <si>
    <t>ремонт внутридомовой инженерной системы теплоснабжения, электроснабжения, горячего, холодного водоснабжения, водоотведения,  ремонт крыши</t>
  </si>
  <si>
    <t>2024-2026</t>
  </si>
  <si>
    <t>Забайкальский край, Тунгкоченский район, п.Вершино-Дарасунский</t>
  </si>
  <si>
    <t>Лесная</t>
  </si>
  <si>
    <t>40603810174000000406</t>
  </si>
  <si>
    <t>2018-2029</t>
  </si>
  <si>
    <t>40603810874000000405</t>
  </si>
  <si>
    <t>40603810574000000404</t>
  </si>
  <si>
    <t>ремонт внутридомовой инженерной системы электроснабжения,  утепеление и ремонт фасада, ремонт крыши, ремонт фундамента</t>
  </si>
  <si>
    <t>Песчанка</t>
  </si>
  <si>
    <t>ДОС 592</t>
  </si>
  <si>
    <t>40603810174000000396</t>
  </si>
  <si>
    <t>2017-2022</t>
  </si>
  <si>
    <t>40603810974000000402</t>
  </si>
  <si>
    <t>2016-2022</t>
  </si>
  <si>
    <t>40603810274000000403</t>
  </si>
  <si>
    <t>ДОС 715</t>
  </si>
  <si>
    <t>40603810874000000395</t>
  </si>
  <si>
    <t>ДОС 734</t>
  </si>
  <si>
    <t>40603810574000000394</t>
  </si>
  <si>
    <t>219-2024</t>
  </si>
  <si>
    <t>ДОС 782</t>
  </si>
  <si>
    <t>40603810274000000393</t>
  </si>
  <si>
    <t>1 микрорайон</t>
  </si>
  <si>
    <t>40603810974000000392</t>
  </si>
  <si>
    <t>40603810374000000390</t>
  </si>
  <si>
    <t>40603810674000000391</t>
  </si>
  <si>
    <t>6 микрорайон</t>
  </si>
  <si>
    <t>40603810974000000389</t>
  </si>
  <si>
    <t>40603810374000000387</t>
  </si>
  <si>
    <t>40603810674000000388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</si>
  <si>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крыши, ремонт подвальных помещений</t>
  </si>
  <si>
    <t>Серова</t>
  </si>
  <si>
    <t>40603810174000000419</t>
  </si>
  <si>
    <t>2030-2037</t>
  </si>
  <si>
    <t>Н.Островского</t>
  </si>
  <si>
    <t>40603810874000000418</t>
  </si>
  <si>
    <t>40603810574000000420</t>
  </si>
  <si>
    <t>40603810874000000421</t>
  </si>
  <si>
    <t>40603810674000000485</t>
  </si>
  <si>
    <t>ремонт внутридомовой инженерной ситсемы теплоснабжения, горячего, холодного водснабжения, водоотведения,  ремонт фундамента</t>
  </si>
  <si>
    <t>Забайкальская</t>
  </si>
  <si>
    <t>40603810374000000484</t>
  </si>
  <si>
    <t xml:space="preserve">ремонт внутридомовой инженерной системы теплоснабжения, электроснабжения, горячего, холодного водоснабжения, , утепеление и ремонт фасада, </t>
  </si>
  <si>
    <t>2025-2030</t>
  </si>
  <si>
    <t>40603810974000000457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</si>
  <si>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подвальных помещений</t>
  </si>
  <si>
    <t>2021-2028</t>
  </si>
  <si>
    <t>40603810574000000459</t>
  </si>
  <si>
    <t>Кастринская</t>
  </si>
  <si>
    <t>40603810974000000460</t>
  </si>
  <si>
    <t>40603810274000000461</t>
  </si>
  <si>
    <t>Яковлева</t>
  </si>
  <si>
    <t>40603810374000000455</t>
  </si>
  <si>
    <t>40603810474000000452</t>
  </si>
  <si>
    <t>микрорайон</t>
  </si>
  <si>
    <t>40603810274000000487</t>
  </si>
  <si>
    <t>40603810574000000488</t>
  </si>
  <si>
    <t>2021-2027</t>
  </si>
  <si>
    <t>40603810274000000490</t>
  </si>
  <si>
    <t>2031-2036</t>
  </si>
  <si>
    <t>40603810874000000489</t>
  </si>
  <si>
    <t>2031-2041</t>
  </si>
  <si>
    <t>40603810574000000462</t>
  </si>
  <si>
    <t>2014-2028</t>
  </si>
  <si>
    <t>40603810874000000463</t>
  </si>
  <si>
    <t>не указаны в уведомлении</t>
  </si>
  <si>
    <t>Текстильщиков</t>
  </si>
  <si>
    <t>40603810074000000438</t>
  </si>
  <si>
    <t>40603810674000000427</t>
  </si>
  <si>
    <t>Забайкальский край, Сретенский район, пгт.Кокуй</t>
  </si>
  <si>
    <t>Заводская</t>
  </si>
  <si>
    <t>40603810874000000450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</si>
  <si>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крыши, ремонт фундамента</t>
  </si>
  <si>
    <t>2018--2034</t>
  </si>
  <si>
    <t>Забайкальский край, Каларский район, с.Икабья</t>
  </si>
  <si>
    <t>40603810974000000499</t>
  </si>
  <si>
    <t>ремонт внутридомовой инженерной системы теплоснабжения, электроснабжения, горячего, холодного водоснабжения, газоснабжения, водоотведения, утепеление и ремонт фасада, ремонт крыши, ремонт подвальных помещений, ремонт фундамента</t>
  </si>
  <si>
    <t>40603810674000000498</t>
  </si>
  <si>
    <t>40603810374000000497</t>
  </si>
  <si>
    <t>40603810074000000496</t>
  </si>
  <si>
    <t>Забайкальский край, Читинский район, с.Верх-Чита</t>
  </si>
  <si>
    <t>Радиостанция</t>
  </si>
  <si>
    <t>40603810474000000449</t>
  </si>
  <si>
    <t>2016-2021</t>
  </si>
  <si>
    <t>Рахова</t>
  </si>
  <si>
    <t>40603810274000000458</t>
  </si>
  <si>
    <t>40603810174000000436</t>
  </si>
  <si>
    <t>Забайкальский край, Борзинский район, пгт.Шерловая Гора</t>
  </si>
  <si>
    <t>2 микрорайон</t>
  </si>
  <si>
    <t>40603810074000000454</t>
  </si>
  <si>
    <t>емонт внутридомовой инженерной системы теплоснабжения, электроснабжения,  холодного водоснабжения, водоотведения, утепеление и ремонт фасада, ремонт крыши</t>
  </si>
  <si>
    <t>2028-2038</t>
  </si>
  <si>
    <t>Забайкальский край, Каларский район, пгт.Новая Чара</t>
  </si>
  <si>
    <t>40603810574000000475</t>
  </si>
  <si>
    <t>2019-2041</t>
  </si>
  <si>
    <t>Тобольская</t>
  </si>
  <si>
    <t>40603810774000000437</t>
  </si>
  <si>
    <t>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</t>
  </si>
  <si>
    <t>40603810274000000432</t>
  </si>
  <si>
    <t>2018-2024</t>
  </si>
  <si>
    <t>40603810874000000434</t>
  </si>
  <si>
    <t>40603810174000000464</t>
  </si>
  <si>
    <t>ремонт внутридомовой инженреной системы теплоснабжения, электроснабжения, горячего, холодного водоснабжения,  ремонт крыши, ремонт и замена лифтового оборудования. Ремонт лифтовых шахт</t>
  </si>
  <si>
    <t>2026-2039</t>
  </si>
  <si>
    <t>40603810474000000465</t>
  </si>
  <si>
    <t>Октябрьский</t>
  </si>
  <si>
    <t>40603810374000000442</t>
  </si>
  <si>
    <t xml:space="preserve">ремонт внутридомовой инженерной системы теплоснабжения, электроснабжения, горячего, холодного водоснабжения, водоотведения, ремонт и замена лифтового оборудования, ремонт лифтовых шахт, утепеление и ремонт фасада, </t>
  </si>
  <si>
    <t>40603810874000000447</t>
  </si>
  <si>
    <t>40603810774000000453</t>
  </si>
  <si>
    <t>Декабристов</t>
  </si>
  <si>
    <t>2Б</t>
  </si>
  <si>
    <t>40603810374000000439</t>
  </si>
  <si>
    <t xml:space="preserve">ремонт внутридомовой инженерной системы теплоснабжения, электроснабжения,  холодного водоснабжения, , утепеление и ремонт фасада, </t>
  </si>
  <si>
    <t>Забайкальский край, г.Нерчинск</t>
  </si>
  <si>
    <t>Студгородок</t>
  </si>
  <si>
    <t>40603810174000000477</t>
  </si>
  <si>
    <t>ремонт внутридомовой инженерной системы теплоснабжения, электроснабжения, водоотведения, утепеление и ремонт фасада, ремонт крыши, ремонт фундамент</t>
  </si>
  <si>
    <t>40603810774000000486</t>
  </si>
  <si>
    <t>ремонт внутридомовой инженерной системы теплоснабжения, газоснабжения, электроснабжения,  утепеление и ремонт фасада, ремонт крыши, ремонт фундамент</t>
  </si>
  <si>
    <t>2023-2034</t>
  </si>
  <si>
    <t xml:space="preserve">Береговая </t>
  </si>
  <si>
    <t>64б</t>
  </si>
  <si>
    <t>40603810074000000483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</si>
  <si>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ремонт подвальных помещений, ремонт фундамент</t>
  </si>
  <si>
    <t>2017-2037</t>
  </si>
  <si>
    <t>Бекетова</t>
  </si>
  <si>
    <t>406036810874000000476</t>
  </si>
  <si>
    <t>ремонт внутридомовой инженерной системы теплоснабжения, электроснабжения,  холодного водоснабжения,  утепеление и ремонт фасада,  ремонт крыши</t>
  </si>
  <si>
    <t>2026-2030</t>
  </si>
  <si>
    <t>Забайкальский край, г.Борзя</t>
  </si>
  <si>
    <t>Карла-Маркса</t>
  </si>
  <si>
    <t>40603810674000000469</t>
  </si>
  <si>
    <t>ремонт внутридомовой инженерной системы теплоснабжения, электроснабжения, горячего, холодного водоснабжения, ремонт крыши, утпеление и ремонт фасада, ремонт крыши</t>
  </si>
  <si>
    <t>40603810174000000451</t>
  </si>
  <si>
    <t>40603810774000000978</t>
  </si>
  <si>
    <t>40603810474000000436</t>
  </si>
  <si>
    <t>40603810574000000433</t>
  </si>
  <si>
    <t>40603810974000000431</t>
  </si>
  <si>
    <t>2018-2035</t>
  </si>
  <si>
    <t>5 микрорайон</t>
  </si>
  <si>
    <t>40603810674000000430</t>
  </si>
  <si>
    <t>40603810974000000428</t>
  </si>
  <si>
    <t>Забайкальский край, Каларский район, с.Новая Чара</t>
  </si>
  <si>
    <t>40603810274000000474</t>
  </si>
  <si>
    <t>2018-2041</t>
  </si>
  <si>
    <t>Победы</t>
  </si>
  <si>
    <t>40603810674000000472</t>
  </si>
  <si>
    <t>ремонт внутридомовой инженерной системы теплоснабжения, электроснабжения, газоснабжения, горячего, холодного водоснабжения, водоотведения, ремонт фундамента</t>
  </si>
  <si>
    <t>2037-2039</t>
  </si>
  <si>
    <t>40603810174000000448</t>
  </si>
  <si>
    <t>ремонт внутридомовой инженерной системы теплоснабжения, газоснабжения, электроснабжения, горячего, холодного водоснабжения, водоотведения, утепеление и ремонт фасада, ремонт крыши</t>
  </si>
  <si>
    <t>Забайкальский край, оловяннинский район, п.Оловянная</t>
  </si>
  <si>
    <t>Каратаева</t>
  </si>
  <si>
    <t>40603810174000000493</t>
  </si>
  <si>
    <t>ремонт внутридомовой инженерной системы  электроснабжения,утепеление и ремонт фасада, ремонт фундамента</t>
  </si>
  <si>
    <t>Московская</t>
  </si>
  <si>
    <t>40603810574000000491</t>
  </si>
  <si>
    <t>40603810774000000495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</si>
  <si>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ремонт подвальных помещений, ремонт фундамента</t>
  </si>
  <si>
    <t>2019-2021</t>
  </si>
  <si>
    <t xml:space="preserve"> </t>
  </si>
  <si>
    <t>Машиностроительная</t>
  </si>
  <si>
    <t>406038104740000000494</t>
  </si>
  <si>
    <t>2022-2029</t>
  </si>
  <si>
    <t>40603810874000000492</t>
  </si>
  <si>
    <t>Забайкальский край, Читинский район, с.Карповка</t>
  </si>
  <si>
    <t>микрорайон ДФТБ</t>
  </si>
  <si>
    <t>40603810274000000445</t>
  </si>
  <si>
    <t>ремонт внутридомовой инженерной системы теплоснабжения, электроснабжения, горячего, холодного водоснабжения</t>
  </si>
  <si>
    <t>военный городок №55</t>
  </si>
  <si>
    <t>40603810574000000446</t>
  </si>
  <si>
    <t>216-2021</t>
  </si>
  <si>
    <t>Забайкальский край, Тунгкоченский район, с.Верх-Усугли</t>
  </si>
  <si>
    <t>Советская</t>
  </si>
  <si>
    <t>40603810674000000443</t>
  </si>
  <si>
    <t>2016-2026</t>
  </si>
  <si>
    <t>40603810974000000444</t>
  </si>
  <si>
    <t>40603810074000000441</t>
  </si>
  <si>
    <t>4,5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</si>
  <si>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 ремонт фундамента</t>
  </si>
  <si>
    <t>2014-2025</t>
  </si>
  <si>
    <t>40603810774000000466</t>
  </si>
  <si>
    <t>40603810074000000467</t>
  </si>
  <si>
    <t>Забайкальский край, Борзинский район, г.Борзя</t>
  </si>
  <si>
    <t>Гурьева</t>
  </si>
  <si>
    <t>40603810074000000470</t>
  </si>
  <si>
    <t xml:space="preserve">ремонт внутридомовой инженерной системы теплоснабжения, электроснабжения, холодного водоснабжения,  утепеление и ремонт фасада, </t>
  </si>
  <si>
    <t>40603810374000000471</t>
  </si>
  <si>
    <t>ремонт внутридомовой инженерной системы теплоснабжения, электроснабжения, холодного водоснабжения,  утепеление и ремонт фасада, ремонт крыши</t>
  </si>
  <si>
    <t>Забайкальский край, Хилокский район, п/ст.Жипхеген</t>
  </si>
  <si>
    <t>40603810474000000481</t>
  </si>
  <si>
    <t>2016</t>
  </si>
  <si>
    <t>Забайкальский край, Хилокский район, г.Хилок</t>
  </si>
  <si>
    <t>40603810174000000480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</si>
  <si>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 ремонт фундамента, ремонт подвальных помещений</t>
  </si>
  <si>
    <t>40603810474000000478</t>
  </si>
  <si>
    <t>2019-2034</t>
  </si>
  <si>
    <t>40603810374000000468</t>
  </si>
  <si>
    <t>ремонт внутридомовой инженерной системы теплоснабжения, электроснабжения, холодного водоснабжения,  утепеление и ремонт фасада</t>
  </si>
  <si>
    <t>40603810974000000486</t>
  </si>
  <si>
    <t>2028-2029</t>
  </si>
  <si>
    <t>Клубная</t>
  </si>
  <si>
    <t>40603810974000000473</t>
  </si>
  <si>
    <t>40603810674000000456</t>
  </si>
  <si>
    <t>2038-2042</t>
  </si>
  <si>
    <t>40603810074000000603</t>
  </si>
  <si>
    <t>40603810874000000641</t>
  </si>
  <si>
    <t>40603810174000000642</t>
  </si>
  <si>
    <t>2016-2040</t>
  </si>
  <si>
    <t>40603810574000000611</t>
  </si>
  <si>
    <t>40603810874000000609</t>
  </si>
  <si>
    <t>40603810274000000607</t>
  </si>
  <si>
    <t>Белорусская</t>
  </si>
  <si>
    <t>9а</t>
  </si>
  <si>
    <t>40603810574000000608</t>
  </si>
  <si>
    <t>Забайкальский край, п.Чернышевск</t>
  </si>
  <si>
    <t>Первомайская</t>
  </si>
  <si>
    <t>40603810174000000639</t>
  </si>
  <si>
    <t>2031-2039</t>
  </si>
  <si>
    <t>ДОС 736</t>
  </si>
  <si>
    <t>40603810574000000598</t>
  </si>
  <si>
    <t>40603810774000000644</t>
  </si>
  <si>
    <t>40603810874000000638</t>
  </si>
  <si>
    <t>40603810774000000660</t>
  </si>
  <si>
    <t xml:space="preserve">ремонт внутридомовой инженерной системы теплоснабжения,  горячего, холодного водоснабжения,  ремонт и замена лифтового оборудования, ремонт лифтовых шахт, утепеление и ремонт фасада, </t>
  </si>
  <si>
    <t>40603810674000000634</t>
  </si>
  <si>
    <t>2029-2042</t>
  </si>
  <si>
    <t>40603810174000000626</t>
  </si>
  <si>
    <t>Забайкальский край, Петровск-Забайкальский район, пгт.Баляга</t>
  </si>
  <si>
    <t>Шоссейная</t>
  </si>
  <si>
    <t>4Б</t>
  </si>
  <si>
    <t>40603810174000000529</t>
  </si>
  <si>
    <t>40603810074000000535</t>
  </si>
  <si>
    <t>2020-2026</t>
  </si>
  <si>
    <t>40603810974000000538</t>
  </si>
  <si>
    <t>2027-2034</t>
  </si>
  <si>
    <t>40603810274000000539</t>
  </si>
  <si>
    <t>Забайкальского рабочего</t>
  </si>
  <si>
    <t>40603810674000000540</t>
  </si>
  <si>
    <t>ремонт внутридомовой инженерной системы теплоснабжения, электроснабжения</t>
  </si>
  <si>
    <t>40603810974000000619</t>
  </si>
  <si>
    <t>Железобетонный</t>
  </si>
  <si>
    <t>40603810674000000605</t>
  </si>
  <si>
    <t>Забайкальский край, Тунгокоченский район, с.Верх-Усугли</t>
  </si>
  <si>
    <t>40603810374000000510</t>
  </si>
  <si>
    <t>6,00</t>
  </si>
  <si>
    <t>2015-2043</t>
  </si>
  <si>
    <t>11А</t>
  </si>
  <si>
    <t>40603810974000000509</t>
  </si>
  <si>
    <t>Забайкальский край, Забайкальский район, с.Билитуй</t>
  </si>
  <si>
    <t>ДОС 8</t>
  </si>
  <si>
    <t>40603810674000000511</t>
  </si>
  <si>
    <t>ДОС 54</t>
  </si>
  <si>
    <t>40603810974000000512</t>
  </si>
  <si>
    <t>Забайкальский край край, пгт.Забайкальск</t>
  </si>
  <si>
    <t>40603810474000000533</t>
  </si>
  <si>
    <t>40603810874000000531</t>
  </si>
  <si>
    <t>2022-2026</t>
  </si>
  <si>
    <t>40603810174000000532</t>
  </si>
  <si>
    <t>ремонт внутридомовой инженерной системы теплоснабжения, электроснабжения,  холодного водоснабжения, водоотведения, утепеление и ремонт фасада, ремонт фундамента</t>
  </si>
  <si>
    <t>2019-2029</t>
  </si>
  <si>
    <t>40603810574000000624</t>
  </si>
  <si>
    <t>2018-2034</t>
  </si>
  <si>
    <t>Забайкальский край, г.Петровск-Забайкальский</t>
  </si>
  <si>
    <t>40603810574000000501</t>
  </si>
  <si>
    <t>ремонт внутридомовой инженерной системы теплоснабжения, электроснабжения, холодного водоснабжения, водоотведения,  ремонт крыши, ремонт фундамента</t>
  </si>
  <si>
    <t>Некрасова</t>
  </si>
  <si>
    <t>40603810774000000505</t>
  </si>
  <si>
    <t>ремонт внутридомовой инженерной системы теплоснабжения, электроснабжения,  холодного водоснабжения, водоотведения, ремонт фундамента</t>
  </si>
  <si>
    <t>2015-2029</t>
  </si>
  <si>
    <t>кв-л Железнодорожников</t>
  </si>
  <si>
    <t>40603810474000000504</t>
  </si>
  <si>
    <t>2025-2029</t>
  </si>
  <si>
    <t>Мысовая</t>
  </si>
  <si>
    <t>40603810174000000503</t>
  </si>
  <si>
    <t>ремонт внутридомовой инженерной системы теплоснабжения, электроснабжения,  холодного водоснабжения,   ремонт фундамента</t>
  </si>
  <si>
    <t>2029-2040</t>
  </si>
  <si>
    <t>40603810874000000502</t>
  </si>
  <si>
    <t>40603810074000000506</t>
  </si>
  <si>
    <t>ремонт внутридомовой инженерной системы теплоснабжения, электроснабжения,  холодного водоснабжения, водоотведения, ремонт фундамента, крыши, фасада</t>
  </si>
  <si>
    <t>40603810774000000602</t>
  </si>
  <si>
    <t>40603810974000000606</t>
  </si>
  <si>
    <t>40603810374000000604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</si>
  <si>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фундамента</t>
  </si>
  <si>
    <t>2019-2022</t>
  </si>
  <si>
    <t>40603810874000000599</t>
  </si>
  <si>
    <t>40603810274000000597</t>
  </si>
  <si>
    <t>2017-2019</t>
  </si>
  <si>
    <t>40603810474000000601</t>
  </si>
  <si>
    <t>Забайкальский край, Хилокский район, п.Жипхеген</t>
  </si>
  <si>
    <t>Таёжная</t>
  </si>
  <si>
    <t>40603810574000000514</t>
  </si>
  <si>
    <t>2021-2024</t>
  </si>
  <si>
    <t>40603810474000000517</t>
  </si>
  <si>
    <t>ремонт внутридомовой инженерной системы теплоснабжения, электроснабжения,  холодного водоснабжения, водоотведения, ремонт фундамента, ремонт крыши</t>
  </si>
  <si>
    <t>2016-2019</t>
  </si>
  <si>
    <t>40603810074000000519</t>
  </si>
  <si>
    <t>2021-2025</t>
  </si>
  <si>
    <t>40603810474000000520</t>
  </si>
  <si>
    <t>ремонт внутридомовой инженерной системы теплоснабжения, электроснабжения,  холодного водоснабжения,   ремонт фасада. Ремонт крыши</t>
  </si>
  <si>
    <t>2020-2022</t>
  </si>
  <si>
    <t>40603810074000000522</t>
  </si>
  <si>
    <t>ремонт внутридомовой инженерной системы теплоснабжения, электроснабжения,  утепеление и ремонт фасада, ремонт крыши</t>
  </si>
  <si>
    <t>40603810774000000521</t>
  </si>
  <si>
    <t>Забайкальский край, г.Хилок</t>
  </si>
  <si>
    <t>Калинина</t>
  </si>
  <si>
    <t>40603810974000000570</t>
  </si>
  <si>
    <t>Орджоникидзе</t>
  </si>
  <si>
    <t>7а</t>
  </si>
  <si>
    <t>40603810874000000573</t>
  </si>
  <si>
    <t>2020-2038</t>
  </si>
  <si>
    <t>40603810474000000575</t>
  </si>
  <si>
    <t>2017-2031</t>
  </si>
  <si>
    <t>40603810674000000524</t>
  </si>
  <si>
    <t>ремонт внутридомовой инженерной системы теплоснабжения, электроснабжения,  холодного водоснабжения,  утепеление и ремонт фасада,  ремонт подвальных помещений, ремонт фундамент</t>
  </si>
  <si>
    <t>Забайкальский край, Сретенский район пгт.Кокуй</t>
  </si>
  <si>
    <t>2-я Набережная</t>
  </si>
  <si>
    <t>40603810974000000525</t>
  </si>
  <si>
    <t>ремонт внутридомовой инженерной системы теплоснабжения, электроснабжения, холодного водоснабжения, водоотведения,  ремонт фундамента, ремонт крыши</t>
  </si>
  <si>
    <t>ДОС 7</t>
  </si>
  <si>
    <t>40603810274000000526</t>
  </si>
  <si>
    <t>40603810574000000527</t>
  </si>
  <si>
    <t>2016-2018</t>
  </si>
  <si>
    <t>счет закрыт уведомление банка  от 01.10.2014</t>
  </si>
  <si>
    <t>40603810874000000528</t>
  </si>
  <si>
    <t>ремонт внутридомовой инженерной системы теплоснабжения, электроснабжения, горячего, холодного водоснабжения, ремонт крыши</t>
  </si>
  <si>
    <t>Партизанская</t>
  </si>
  <si>
    <t>40603810474000000588</t>
  </si>
  <si>
    <t>40603810774000000589</t>
  </si>
  <si>
    <t>ремонт внутридомовой инженерной системы теплоснабжения, электроснабжения, горячего, холодного водоснабжения, ремонт фасада</t>
  </si>
  <si>
    <t>40603810774000000592</t>
  </si>
  <si>
    <t>40603810474000000591</t>
  </si>
  <si>
    <t>40603810374000000536</t>
  </si>
  <si>
    <t>40603810674000000537</t>
  </si>
  <si>
    <t>40603810774000000534</t>
  </si>
  <si>
    <t>40603810574000000530</t>
  </si>
  <si>
    <t>2025-2034</t>
  </si>
  <si>
    <t>Забайкальский край, Забайкальский район, п.Даурия</t>
  </si>
  <si>
    <t>ДОС 750</t>
  </si>
  <si>
    <t>40603810274000000513</t>
  </si>
  <si>
    <t>ДОС 604</t>
  </si>
  <si>
    <t>40603810874000000515</t>
  </si>
  <si>
    <t>ДОС 567</t>
  </si>
  <si>
    <t>40603810174000000516</t>
  </si>
  <si>
    <t>ДОС 600</t>
  </si>
  <si>
    <t>40603810774000000518</t>
  </si>
  <si>
    <t>Забайкальский край, Читинский район пгт.Новокручининский</t>
  </si>
  <si>
    <t>Фабричная</t>
  </si>
  <si>
    <t>40603810774000000576</t>
  </si>
  <si>
    <t>ремонт внутридомовой инженерной системы теплоснабжения, электроснабжения,  холодного водоснабжения, водоотведения</t>
  </si>
  <si>
    <t>2025</t>
  </si>
  <si>
    <t>40603810374000000578</t>
  </si>
  <si>
    <t>2021</t>
  </si>
  <si>
    <t>40603810674000000579</t>
  </si>
  <si>
    <t>40603810074000000580</t>
  </si>
  <si>
    <t>ремонт внутридомовой инженерной системы теплоснабжения, электроснабжения,  холодного водоснабжения, водоотведения, ремонт крыши, ремонт и утепеление фаасда</t>
  </si>
  <si>
    <t>40603810374000000581</t>
  </si>
  <si>
    <t>40603810674000000582</t>
  </si>
  <si>
    <t>ремонт внутридомовой инженерной системы теплоснабжения, электроснабжения,  холодного водоснабжения, водоотведения, ремонт крыши,</t>
  </si>
  <si>
    <t>2020-2030</t>
  </si>
  <si>
    <t>40603810974000000583</t>
  </si>
  <si>
    <t>40603810574000000585</t>
  </si>
  <si>
    <t>2016-2030</t>
  </si>
  <si>
    <t>40603810674000000508</t>
  </si>
  <si>
    <t>40603810374000000507</t>
  </si>
  <si>
    <t>2019-2026</t>
  </si>
  <si>
    <t>40603810274000000500</t>
  </si>
  <si>
    <t>Металлургов</t>
  </si>
  <si>
    <t>40603810874000000544</t>
  </si>
  <si>
    <t>40603810974000000541</t>
  </si>
  <si>
    <t>2016-2043</t>
  </si>
  <si>
    <t>40603810574000000543</t>
  </si>
  <si>
    <t>ремонт внутридомовой инженерной системы теплоснабжения, электроснабжения, холодного водоснабжения, водоотведения, утепеление и ремонт фасада, ремонт крыши, ремонт фундамента</t>
  </si>
  <si>
    <t>2017-2025</t>
  </si>
  <si>
    <t xml:space="preserve">Забайкальский край, г.Петровск-Забайкальский </t>
  </si>
  <si>
    <t>40603810274000000610</t>
  </si>
  <si>
    <t>Забайкальский край, Каларский район, п.Новая Чара</t>
  </si>
  <si>
    <t>Молдованова</t>
  </si>
  <si>
    <t>40603810374000000523</t>
  </si>
  <si>
    <t>2015-2037</t>
  </si>
  <si>
    <t>40603810874000000612</t>
  </si>
  <si>
    <t>2015-2019</t>
  </si>
  <si>
    <t>40603810274000000542</t>
  </si>
  <si>
    <t>ремонт внутридомовой инженерной системы теплоснабжения, электроснабжения,, холодного водоснабжения, водоотведения, утепеление и ремонт фасада, ремонт крыши, ремонт подвальных помещений</t>
  </si>
  <si>
    <t>Славянская</t>
  </si>
  <si>
    <t>40603810374000000552</t>
  </si>
  <si>
    <t xml:space="preserve">ремонт внутридомовой инженерной системы теплоснабжения, электроснабжения, горячего, холодного водоснабжения, </t>
  </si>
  <si>
    <t>40603810074000000551</t>
  </si>
  <si>
    <t>40603810774000000550</t>
  </si>
  <si>
    <t>Генерала Белика</t>
  </si>
  <si>
    <t>40603810374000000549</t>
  </si>
  <si>
    <t>40603810074000000548</t>
  </si>
  <si>
    <t>40603810374000000659</t>
  </si>
  <si>
    <t>40603810474000000546</t>
  </si>
  <si>
    <t>40603810174000000545</t>
  </si>
  <si>
    <t>40603810774000000547</t>
  </si>
  <si>
    <t>Забайкальский край, Читинский район, пгт.Атамановка</t>
  </si>
  <si>
    <t>40603810374000000566</t>
  </si>
  <si>
    <t>40603810974000000567</t>
  </si>
  <si>
    <t>микрорайон Агрогородок Опытный</t>
  </si>
  <si>
    <t>40603810874000000557</t>
  </si>
  <si>
    <t>2018-2030</t>
  </si>
  <si>
    <t>16</t>
  </si>
  <si>
    <t>40603810774000000563</t>
  </si>
  <si>
    <t>40603810974000000554</t>
  </si>
  <si>
    <t>15</t>
  </si>
  <si>
    <t>40603810274000000555</t>
  </si>
  <si>
    <t>5</t>
  </si>
  <si>
    <t>40603810874000000654</t>
  </si>
  <si>
    <t>11</t>
  </si>
  <si>
    <t>40603810674000000650</t>
  </si>
  <si>
    <t>ремонт внутридомовой инженерной системы теплоснабжения, электроснабжения, холодного водоснабжения, водоотведения,  ремонт фасада, ремонт крыши</t>
  </si>
  <si>
    <t>1</t>
  </si>
  <si>
    <t>40603810174000000655</t>
  </si>
  <si>
    <t>ремонт внутридомовой инженерной системы теплоснабжения, электроснабжения, холодного водоснабжения, водоотведения,  ремонт фундамета, ремонт крыши</t>
  </si>
  <si>
    <t>3</t>
  </si>
  <si>
    <t>40603810974000000651</t>
  </si>
  <si>
    <t>2020-2024</t>
  </si>
  <si>
    <t>14</t>
  </si>
  <si>
    <t>40603810474000000656</t>
  </si>
  <si>
    <t>2015-2028</t>
  </si>
  <si>
    <t>10</t>
  </si>
  <si>
    <t>40603810274000000652</t>
  </si>
  <si>
    <t>ремонт внутридомовой инженерной системы теплоснабжения, электроснабжения, горячего, холодного водоснабжения, водоотведения,  ремонт фундамента</t>
  </si>
  <si>
    <t>2015-2040</t>
  </si>
  <si>
    <t>2</t>
  </si>
  <si>
    <t>40603810674000000553</t>
  </si>
  <si>
    <t>40603810774000000657</t>
  </si>
  <si>
    <t>2019-2043</t>
  </si>
  <si>
    <t>17</t>
  </si>
  <si>
    <t>40603810574000000653</t>
  </si>
  <si>
    <t>2040-2043</t>
  </si>
  <si>
    <t>Верхоленская</t>
  </si>
  <si>
    <t>18</t>
  </si>
  <si>
    <t>40603810974000000635</t>
  </si>
  <si>
    <t>2025-2038</t>
  </si>
  <si>
    <t>20</t>
  </si>
  <si>
    <t>40603810074000000658</t>
  </si>
  <si>
    <t>24</t>
  </si>
  <si>
    <t>40603810274000000636</t>
  </si>
  <si>
    <t>2018-2043</t>
  </si>
  <si>
    <t>Забайкальский край, г.Шилка</t>
  </si>
  <si>
    <t>138</t>
  </si>
  <si>
    <t>40603810574000000572</t>
  </si>
  <si>
    <t>121</t>
  </si>
  <si>
    <t>40603810274000000571</t>
  </si>
  <si>
    <t>73</t>
  </si>
  <si>
    <t>40603810574000000569</t>
  </si>
  <si>
    <t>2032-2041</t>
  </si>
  <si>
    <t>40603810274000000649</t>
  </si>
  <si>
    <t>21</t>
  </si>
  <si>
    <t>40603810474000000614</t>
  </si>
  <si>
    <t>микрорайон "Северный"</t>
  </si>
  <si>
    <t>57</t>
  </si>
  <si>
    <t>40603810074000000616</t>
  </si>
  <si>
    <t>88</t>
  </si>
  <si>
    <t>40603810774000000615</t>
  </si>
  <si>
    <t>ремонт внутридомовой инженерной системы теплоснабжения, газоснабжения, электроснабжения, горячего, холодного водоснабжения, водоотведения, утепеление и ремонт фасада, ремонт крыши, ремонт подвальных помещений, ремонт фундамента</t>
  </si>
  <si>
    <t>Назара Широких</t>
  </si>
  <si>
    <t>40603810374000000620</t>
  </si>
  <si>
    <t>12</t>
  </si>
  <si>
    <t>40603810174000000600</t>
  </si>
  <si>
    <t>ремонт внутридомовой инженерной системы теплоснабжения, электроснабжения, горячего,  утепеление и ремонт фасада, ремонт кршиы</t>
  </si>
  <si>
    <t>2019-2038</t>
  </si>
  <si>
    <t>Верхнеудинская</t>
  </si>
  <si>
    <t>40603810474000000643</t>
  </si>
  <si>
    <t>мирорайон Батарейный</t>
  </si>
  <si>
    <t>40603810674000000621</t>
  </si>
  <si>
    <t>30</t>
  </si>
  <si>
    <t>40603810174000000613</t>
  </si>
  <si>
    <t>2016-2024</t>
  </si>
  <si>
    <t>Дзержинского</t>
  </si>
  <si>
    <t>4</t>
  </si>
  <si>
    <t>40603810074000000577</t>
  </si>
  <si>
    <t>2027-2039</t>
  </si>
  <si>
    <t>Смирнова</t>
  </si>
  <si>
    <t>43</t>
  </si>
  <si>
    <t>40603810074000000632</t>
  </si>
  <si>
    <t>52</t>
  </si>
  <si>
    <t>40603810774000000631</t>
  </si>
  <si>
    <t>47</t>
  </si>
  <si>
    <t>40603810774000000628</t>
  </si>
  <si>
    <t>49</t>
  </si>
  <si>
    <t>40603810074000000629</t>
  </si>
  <si>
    <t>51</t>
  </si>
  <si>
    <t>40603810474000000630</t>
  </si>
  <si>
    <t>ремонт внутридомовой инженерной системы теплоснабжения, электроснабжения, горячего, холодного водоснабжения, ремонт фасада, ремонт крыши</t>
  </si>
  <si>
    <t>2020-2023</t>
  </si>
  <si>
    <t>151 корп.1,2</t>
  </si>
  <si>
    <t>40603810174000000558</t>
  </si>
  <si>
    <t>ремонт внутридомовой инженерной системы теплоснабжения, электроснабжения, газоснабжения, горячего, холодного водоснабжения, водоотведения,  ремонт и замена лифтового оборудования, ремонт лифтовых шахт, утепеление и ремонт фасада, ремонт крыши, ремонт подвальных помещений, ремонт фундамента</t>
  </si>
  <si>
    <t>2031-2040</t>
  </si>
  <si>
    <t>126</t>
  </si>
  <si>
    <t>40603810374000000633</t>
  </si>
  <si>
    <t>ремонт внутридомовой инженерной системы теплоснабжения, электроснабжения, горячего, холодного водоснабжения, водоотведения, ремонт фундамента</t>
  </si>
  <si>
    <t>микрорайон Царский</t>
  </si>
  <si>
    <t>40603810574000000556</t>
  </si>
  <si>
    <t>40603810574000000640</t>
  </si>
  <si>
    <t>Забайкальский край, п.Оловянная</t>
  </si>
  <si>
    <t>29</t>
  </si>
  <si>
    <t>40603810674000000595</t>
  </si>
  <si>
    <t>42</t>
  </si>
  <si>
    <t>40603810374000000594</t>
  </si>
  <si>
    <t>46</t>
  </si>
  <si>
    <t>40603810974000000596</t>
  </si>
  <si>
    <t>406039810674000000647</t>
  </si>
  <si>
    <t>2017-2028</t>
  </si>
  <si>
    <t>6</t>
  </si>
  <si>
    <t>40603810374000000565</t>
  </si>
  <si>
    <t>40603810274000000568</t>
  </si>
  <si>
    <t>40603810174000000561</t>
  </si>
  <si>
    <t>40603810474000000562</t>
  </si>
  <si>
    <t>40603810074000000654</t>
  </si>
  <si>
    <t>13</t>
  </si>
  <si>
    <t>40603810974000000648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</si>
  <si>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крыши</t>
  </si>
  <si>
    <t>2019-2023</t>
  </si>
  <si>
    <t>24А</t>
  </si>
  <si>
    <t>40603810374000000646</t>
  </si>
  <si>
    <t>40603810874000000625</t>
  </si>
  <si>
    <t>ремонт внутридомовой инженерной системы теплоснабжения, электроснабжения, горячего, холодного водоснабжения, водоотведения, ремонт и замена лифтового оборудования, ремонт лифтовых шахт,  ремонт крыши</t>
  </si>
  <si>
    <t>85</t>
  </si>
  <si>
    <t>40603810974000000622</t>
  </si>
  <si>
    <t>ремонт внутридомовой инженерной системы теплоснабжения, электроснабжения, горячего, холодного водоснабжения, водоотведения, утепеление и ремонт фасада, ремонт крыши (переустройство невентилируемой крыши на вентилируему, устройство выходов на кровлю), ремонт подвальных помещений, ремонт фундамента</t>
  </si>
  <si>
    <t>Фрунзе</t>
  </si>
  <si>
    <t>40603810874000000560</t>
  </si>
  <si>
    <t>96</t>
  </si>
  <si>
    <t>40603810474000000627</t>
  </si>
  <si>
    <t>2018-2042</t>
  </si>
  <si>
    <t>158</t>
  </si>
  <si>
    <t>40603810174000000574</t>
  </si>
  <si>
    <t>160</t>
  </si>
  <si>
    <t>40603810274000000584</t>
  </si>
  <si>
    <t>71</t>
  </si>
  <si>
    <t>40603810274000000623</t>
  </si>
  <si>
    <t>40603810874000000586</t>
  </si>
  <si>
    <t>Соболева</t>
  </si>
  <si>
    <t>40603810174000000590</t>
  </si>
  <si>
    <t>40603810074000000593</t>
  </si>
  <si>
    <t>41а</t>
  </si>
  <si>
    <t>40603810174000000587</t>
  </si>
  <si>
    <t>40603810574000000637</t>
  </si>
  <si>
    <t>32</t>
  </si>
  <si>
    <t>40603810674000000618</t>
  </si>
  <si>
    <t>2018-2026</t>
  </si>
  <si>
    <t>40603810474000000559</t>
  </si>
  <si>
    <t>40603810674000000663</t>
  </si>
  <si>
    <t>2030-2042</t>
  </si>
  <si>
    <t>Забайкальский край, г.Балей</t>
  </si>
  <si>
    <t>Комбинатская</t>
  </si>
  <si>
    <t>40603810374000000662</t>
  </si>
  <si>
    <t>2024-2040</t>
  </si>
  <si>
    <t>3-я Каштакская</t>
  </si>
  <si>
    <t>1а</t>
  </si>
  <si>
    <t>40603810074000000661</t>
  </si>
  <si>
    <t>8</t>
  </si>
  <si>
    <t>92</t>
  </si>
  <si>
    <t>40603810874000000667</t>
  </si>
  <si>
    <t>ДОС 757</t>
  </si>
  <si>
    <t>40603810974000000664</t>
  </si>
  <si>
    <t>2017-2023</t>
  </si>
  <si>
    <t>ДОС 749</t>
  </si>
  <si>
    <t>40603810274000000665</t>
  </si>
  <si>
    <t>22</t>
  </si>
  <si>
    <t>40603810174000000668</t>
  </si>
  <si>
    <t>40603810074000000674</t>
  </si>
  <si>
    <t>40603810174000000671</t>
  </si>
  <si>
    <t>Забайкальский край, Забайкальский район, п.ст.Даурия</t>
  </si>
  <si>
    <t>ДОС 751</t>
  </si>
  <si>
    <t>40603810274000000678</t>
  </si>
  <si>
    <t>Забайкальский край, п.Карымское</t>
  </si>
  <si>
    <t>40603810974000000680</t>
  </si>
  <si>
    <t>2022-2041</t>
  </si>
  <si>
    <t>4а</t>
  </si>
  <si>
    <t>40603810874000000670</t>
  </si>
  <si>
    <t>79</t>
  </si>
  <si>
    <t>40603810974000000677</t>
  </si>
  <si>
    <t>40603810674000000676</t>
  </si>
  <si>
    <t>58</t>
  </si>
  <si>
    <t>40603810474000000672</t>
  </si>
  <si>
    <t>Забайкальский край. Г.Шилка</t>
  </si>
  <si>
    <t>41б</t>
  </si>
  <si>
    <t>40603810374000000675</t>
  </si>
  <si>
    <t>2019-2032</t>
  </si>
  <si>
    <t>40603810474000000669</t>
  </si>
  <si>
    <t>50</t>
  </si>
  <si>
    <t>40603810574000000679</t>
  </si>
  <si>
    <t>2028-2042</t>
  </si>
  <si>
    <t>40603810774000000673</t>
  </si>
  <si>
    <t>согласно постановлению №590 от 30.12.2013</t>
  </si>
  <si>
    <t>г.Петровск-Забайкальский</t>
  </si>
  <si>
    <t>58а</t>
  </si>
  <si>
    <t>40603810074000000645</t>
  </si>
  <si>
    <t>40603810774000000479</t>
  </si>
  <si>
    <t>2021-2034</t>
  </si>
  <si>
    <t>23.09.2014 вх-4-3317.</t>
  </si>
  <si>
    <t>ДОС 700</t>
  </si>
  <si>
    <t>40604810574000029374</t>
  </si>
  <si>
    <t>ремонт внутридомовой инженерной системы теплоснабжения, электроснабжения, холодного водоснабжения, водоотведения,  ремонт крыши</t>
  </si>
  <si>
    <t>2022-2043</t>
  </si>
  <si>
    <t>ремонт крыши, ремонт фасада, ремонт внутридомовых инженерных систем электро, -тепло,-водоснабжения, водоотведения</t>
  </si>
  <si>
    <t>ремонт внутридомовых инженерных систем электроснабжения, теплоснабжения, газоснабжения, водоснабжения. Водоотведения, ремонт изамена лифтового оборудования, признанного непригодным для эксплуатациию ремонт лифтовых шахт, ремонт крыши, ремонт подвальных помещений, относящихся к общему имуществу, ремонт фасада, ремонт фундамента многоквартирного дома.</t>
  </si>
  <si>
    <t>ремонт, замена лифтового оборудования, ремонт внутридомовых инженерных систем, утепление и ремонт фасада, ремонт крыши, водоотведения</t>
  </si>
  <si>
    <t>2035-2042</t>
  </si>
  <si>
    <t>ремонт внутридомовых инженерных систем электроснабжения, теплоснабжения, газоснабжения, водоснабжения. Водоотведения, ремонт крыши, ремонт подвальных помещений, относящихся к общему имуществу, ремонт фасада, ремонт фундамента многоквартирного дома.</t>
  </si>
  <si>
    <t>ремонт внутридомовых инженерных систем электроснабжения, теплоснабжения,  водоснабжения. Водоотведения, ремонт крыши, ремонт подвальных помещений, относящихся к общему имуществу, ремонт фундамента многоквартирного дома.</t>
  </si>
  <si>
    <t>2015-2017</t>
  </si>
  <si>
    <t>по мере порступления средств</t>
  </si>
  <si>
    <t>Автогеная</t>
  </si>
  <si>
    <t>40705810874000000031</t>
  </si>
  <si>
    <t>Общество с ограниченой ответственностью "Кварта-Л"</t>
  </si>
  <si>
    <t>40705810147080000008</t>
  </si>
  <si>
    <t>ОАО "Россельхозбанк"</t>
  </si>
  <si>
    <t>72</t>
  </si>
  <si>
    <t>40705810347080000002</t>
  </si>
  <si>
    <t>Красноярская</t>
  </si>
  <si>
    <t>31</t>
  </si>
  <si>
    <t>40705810847080000007</t>
  </si>
  <si>
    <t>Муниципальное образование</t>
  </si>
  <si>
    <t>Почтовый адрес - номер дома</t>
  </si>
  <si>
    <t>Наименование кредитной организации, в которой открыт специальный счет</t>
  </si>
  <si>
    <t>Дата начала формирования фонда капитального ремонта на специальном счете</t>
  </si>
  <si>
    <t>Наименование и реквизиты документа, на основании которого осуществляется формирование фонда капитального ремонта на специальном счете</t>
  </si>
  <si>
    <t>Остаток средств на специальном счете (нарстающим итогом)    тыс.рублей</t>
  </si>
  <si>
    <t>начислено средств с начала формирования фонда кап.ремонта</t>
  </si>
  <si>
    <t>Сведения о поступлении взноса на капитальный ремонт от собственников помещений в многоквартирном доме (нарастающим итогом)     тыс.рублей</t>
  </si>
  <si>
    <t>начислено с начала года</t>
  </si>
  <si>
    <t>поступило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</si>
  <si>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</si>
  <si>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</si>
  <si>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</si>
  <si>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</si>
  <si>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</si>
  <si>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</si>
  <si>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</si>
  <si>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</si>
  <si>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</si>
  <si>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</si>
  <si>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</si>
  <si>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</si>
  <si>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40705810374000000340</t>
  </si>
  <si>
    <t>ПАО "Сбербанк России"</t>
  </si>
  <si>
    <t>б/н от 11.07.2016</t>
  </si>
  <si>
    <t>автогенная</t>
  </si>
  <si>
    <t>Общество с ограниченой ответственость Управляющая компания "Краском"</t>
  </si>
  <si>
    <t>40705810774000000458</t>
  </si>
  <si>
    <t>40705810275750000006</t>
  </si>
  <si>
    <t>40705810575750000007</t>
  </si>
  <si>
    <t>40705810675750000004</t>
  </si>
  <si>
    <t>01.07.2015 б/н</t>
  </si>
  <si>
    <t>40705810974000000339</t>
  </si>
  <si>
    <t>б/н от 27.07.2016</t>
  </si>
  <si>
    <t>Забайкальский край, п.Приаргунск</t>
  </si>
  <si>
    <t>Губина</t>
  </si>
  <si>
    <t>ООО УК "Коммунальные системы"</t>
  </si>
  <si>
    <t>40705810574000000344</t>
  </si>
  <si>
    <t>б/н от 05.05.2016</t>
  </si>
  <si>
    <t>от 30.07.2015 б/н</t>
  </si>
  <si>
    <t>40705810174000000278</t>
  </si>
  <si>
    <t>ООО УК "Фарос"</t>
  </si>
  <si>
    <t>407058910174000000252</t>
  </si>
  <si>
    <t>29.07.2015 б/н</t>
  </si>
  <si>
    <t>100Б</t>
  </si>
  <si>
    <t>40705810874000000316</t>
  </si>
  <si>
    <t>б/н от 24.05.2016</t>
  </si>
  <si>
    <t>40705810574000000315</t>
  </si>
  <si>
    <t>б/н от 30.05.2016</t>
  </si>
  <si>
    <t>40705810875750000008</t>
  </si>
  <si>
    <t>40705810874000000277</t>
  </si>
  <si>
    <t>40805810375750000003</t>
  </si>
  <si>
    <t>40705810075750000002</t>
  </si>
  <si>
    <t>407058810074000000271</t>
  </si>
  <si>
    <t>40705810074000000022</t>
  </si>
  <si>
    <t>04.07.2015 б/н</t>
  </si>
  <si>
    <t>13.08.2015 б/н</t>
  </si>
  <si>
    <t>31.08.2015 б/н</t>
  </si>
  <si>
    <t>40705810474000000253</t>
  </si>
  <si>
    <t>40705810974000000313</t>
  </si>
  <si>
    <t>б/н от 25.05.2016</t>
  </si>
  <si>
    <t>407058810547080000006</t>
  </si>
  <si>
    <t>Читинский РФ ОАО "Россельхозбанк"</t>
  </si>
  <si>
    <t>40705810274000000314</t>
  </si>
  <si>
    <t>б/н от 28.04.2016</t>
  </si>
  <si>
    <t>Забайкальский край, Оловяннинский район п.Ясногорск</t>
  </si>
  <si>
    <t xml:space="preserve">Ленина </t>
  </si>
  <si>
    <t>ООО УК "Энергетик"</t>
  </si>
  <si>
    <t>40705810574000000292</t>
  </si>
  <si>
    <t>№1 от 02.05.2016</t>
  </si>
  <si>
    <t>40705810374000000256</t>
  </si>
  <si>
    <t>07.08.2015 б/н</t>
  </si>
  <si>
    <t>40705810774000000254</t>
  </si>
  <si>
    <t>микрорайон 1</t>
  </si>
  <si>
    <t>40705810674000000338</t>
  </si>
  <si>
    <t>40705810674000000341</t>
  </si>
  <si>
    <t xml:space="preserve">микрорайон 1 </t>
  </si>
  <si>
    <t>40705810274000000343</t>
  </si>
  <si>
    <t>40705810974000000342</t>
  </si>
  <si>
    <t>03.08.2015 б/н</t>
  </si>
  <si>
    <t>40705810474000000334</t>
  </si>
  <si>
    <t>б/н от 20.06.2016</t>
  </si>
  <si>
    <t>40705810674000000257</t>
  </si>
  <si>
    <t>28.02.2016 б/н</t>
  </si>
  <si>
    <t>40705810974740000005</t>
  </si>
  <si>
    <t>Забайкальский край, Чернышевский район, п.Жирекен</t>
  </si>
  <si>
    <t>пгт.Жирекен</t>
  </si>
  <si>
    <t>ООО УК "Ритм"</t>
  </si>
  <si>
    <t>40705810474000000295</t>
  </si>
  <si>
    <t>б/н от 20.04.2016</t>
  </si>
  <si>
    <t>40705810374000000308</t>
  </si>
  <si>
    <t>б/н от 25.04.2016</t>
  </si>
  <si>
    <t>40705810074000000307</t>
  </si>
  <si>
    <t>40705810774000000306</t>
  </si>
  <si>
    <t>40705810074000000310</t>
  </si>
  <si>
    <t>40705810374000000311</t>
  </si>
  <si>
    <t>40705810674000000309</t>
  </si>
  <si>
    <t>40705810574000000331</t>
  </si>
  <si>
    <t>б/н от 03.06.2016</t>
  </si>
  <si>
    <t>40705810874000000332</t>
  </si>
  <si>
    <t>40705810474000000318</t>
  </si>
  <si>
    <t>40705810674000000325</t>
  </si>
  <si>
    <t>40705810774000000319</t>
  </si>
  <si>
    <t>40705810174000000333</t>
  </si>
  <si>
    <t>40705810474000000321</t>
  </si>
  <si>
    <t>40705810774000000322</t>
  </si>
  <si>
    <t>40705810074000000323</t>
  </si>
  <si>
    <t>40705810374000000324</t>
  </si>
  <si>
    <t>40705810974000000326</t>
  </si>
  <si>
    <t>40705810174000000320</t>
  </si>
  <si>
    <t>40705810874000000329</t>
  </si>
  <si>
    <t>40705810274000000330</t>
  </si>
  <si>
    <t>40705810274000000321</t>
  </si>
  <si>
    <t>40705810374000000418</t>
  </si>
  <si>
    <t>б/н от 07.09.2016</t>
  </si>
  <si>
    <t>40705810774000000416</t>
  </si>
  <si>
    <t>40705810874000000413</t>
  </si>
  <si>
    <t>б/н от 09.09.2016</t>
  </si>
  <si>
    <t>40705810174000000414</t>
  </si>
  <si>
    <t>40705810474000000415</t>
  </si>
  <si>
    <t>40705810074000000417</t>
  </si>
  <si>
    <t>б/н от 09.09.2017</t>
  </si>
  <si>
    <t>40705810574000000328</t>
  </si>
  <si>
    <t>40705810074000000349</t>
  </si>
  <si>
    <t>б/н от 18.07.2016</t>
  </si>
  <si>
    <t>01.08.2015 б/н</t>
  </si>
  <si>
    <t>40705810447080000009</t>
  </si>
  <si>
    <t>16.03.2016 б/н</t>
  </si>
  <si>
    <t>40705810674000000273</t>
  </si>
  <si>
    <t>40705810374000000272</t>
  </si>
  <si>
    <t>40705810074000000255</t>
  </si>
  <si>
    <t>40705810874000000280</t>
  </si>
  <si>
    <t>40705810774000000283</t>
  </si>
  <si>
    <t>40705810074000000336</t>
  </si>
  <si>
    <t>б/н от 14.07.2016</t>
  </si>
  <si>
    <t xml:space="preserve">Советский </t>
  </si>
  <si>
    <t>40705810174000000294</t>
  </si>
  <si>
    <t>№1 от 03.05.2016</t>
  </si>
  <si>
    <t>Солнечный</t>
  </si>
  <si>
    <t xml:space="preserve">Луговой </t>
  </si>
  <si>
    <t>40705810874000000293</t>
  </si>
  <si>
    <t>2-я шубзаводская</t>
  </si>
  <si>
    <t>40705810747080000013</t>
  </si>
  <si>
    <t>19.05.2016 б/н</t>
  </si>
  <si>
    <t>40705810647080000016</t>
  </si>
  <si>
    <t>28.05.2016 б/н</t>
  </si>
  <si>
    <t>1микрорайон</t>
  </si>
  <si>
    <t>40705810247080000018</t>
  </si>
  <si>
    <t>04.06.2016 б/н</t>
  </si>
  <si>
    <t>40705810647080000003</t>
  </si>
  <si>
    <t>14.07.2016 б/н</t>
  </si>
  <si>
    <t>40705810847080000010</t>
  </si>
  <si>
    <t>07.03.2016 б/н</t>
  </si>
  <si>
    <t>40705810947080000004</t>
  </si>
  <si>
    <t>05.03.2016 б/н</t>
  </si>
  <si>
    <t>40705810147080000011</t>
  </si>
  <si>
    <t>10.03.2016 б/н</t>
  </si>
  <si>
    <t>40705810047080000014</t>
  </si>
  <si>
    <t>09.04.2016 б/н</t>
  </si>
  <si>
    <t>40705810347080000015</t>
  </si>
  <si>
    <t>23.04.2016 б/н</t>
  </si>
  <si>
    <t>40705810947080000017</t>
  </si>
  <si>
    <t>16.05.2016 б/н</t>
  </si>
  <si>
    <t>ДОС 745</t>
  </si>
  <si>
    <t>07.08.2015 Б/Н</t>
  </si>
  <si>
    <t>40705810374000000269</t>
  </si>
  <si>
    <t>15.03.2016 б/н</t>
  </si>
  <si>
    <t>40705810774000000270</t>
  </si>
  <si>
    <t>40705810775750000001</t>
  </si>
  <si>
    <t>40705810774000000296</t>
  </si>
  <si>
    <t>Забайкальский край, г.Краснокаменск</t>
  </si>
  <si>
    <t>УМП ЖКУ</t>
  </si>
  <si>
    <t>40705810174000000139</t>
  </si>
  <si>
    <t>40705810874000000138</t>
  </si>
  <si>
    <t>40705810574000000137</t>
  </si>
  <si>
    <t>40705810274000000136</t>
  </si>
  <si>
    <t>40705810974000000135</t>
  </si>
  <si>
    <t>40705810374000000133</t>
  </si>
  <si>
    <t>407055810774000000131</t>
  </si>
  <si>
    <t>40705810474000000130</t>
  </si>
  <si>
    <t>40705810074000000129</t>
  </si>
  <si>
    <t>4в</t>
  </si>
  <si>
    <t>40705810574000000124</t>
  </si>
  <si>
    <t>3в</t>
  </si>
  <si>
    <t>40705810274000000123</t>
  </si>
  <si>
    <t>5в</t>
  </si>
  <si>
    <t>40705810874000000125</t>
  </si>
  <si>
    <t>6в</t>
  </si>
  <si>
    <t>40705810174000000126</t>
  </si>
  <si>
    <t>7в</t>
  </si>
  <si>
    <t>40705810474000000127</t>
  </si>
  <si>
    <t>2в</t>
  </si>
  <si>
    <t>40705810974000000122</t>
  </si>
  <si>
    <t>1в</t>
  </si>
  <si>
    <t>40705810674000000121</t>
  </si>
  <si>
    <t>32б</t>
  </si>
  <si>
    <t>40705810974000000119</t>
  </si>
  <si>
    <t>40705810774000000115</t>
  </si>
  <si>
    <t>40705810174000000113</t>
  </si>
  <si>
    <t>40705810874000000112</t>
  </si>
  <si>
    <t>40705810574000000111</t>
  </si>
  <si>
    <t>40705810274000000110</t>
  </si>
  <si>
    <t>40705810874000000109</t>
  </si>
  <si>
    <t>40705810574000000108</t>
  </si>
  <si>
    <t>40705810274000000107</t>
  </si>
  <si>
    <t>40705810674000000105</t>
  </si>
  <si>
    <t>40705810374000000104</t>
  </si>
  <si>
    <t>40705810074000000103</t>
  </si>
  <si>
    <t>40705810474000000101</t>
  </si>
  <si>
    <t>40705810874000000099</t>
  </si>
  <si>
    <t>40705810574000000098</t>
  </si>
  <si>
    <t>40705810274000000097</t>
  </si>
  <si>
    <t>40705810674000000095</t>
  </si>
  <si>
    <t>40705810374000000094</t>
  </si>
  <si>
    <t>40705810774000000092</t>
  </si>
  <si>
    <t>40705810474000000091</t>
  </si>
  <si>
    <t>40705810174000000090</t>
  </si>
  <si>
    <t>40705810874000000060</t>
  </si>
  <si>
    <t>40705810174000000061</t>
  </si>
  <si>
    <t>40705810474000000062</t>
  </si>
  <si>
    <t>40705810774000000063</t>
  </si>
  <si>
    <t>40705810074000000064</t>
  </si>
  <si>
    <t>40705810374000000065</t>
  </si>
  <si>
    <t>40705810674000000066</t>
  </si>
  <si>
    <t>40705810974000000067</t>
  </si>
  <si>
    <t>40705810274000000068</t>
  </si>
  <si>
    <t>40705810574000000069</t>
  </si>
  <si>
    <t>40705810974000000070</t>
  </si>
  <si>
    <t>40705810274000000071</t>
  </si>
  <si>
    <t>40705810574000000072</t>
  </si>
  <si>
    <t>40705810874000000073</t>
  </si>
  <si>
    <t>40705810174000000074</t>
  </si>
  <si>
    <t>40705810474000000075</t>
  </si>
  <si>
    <t>40705810374000000078</t>
  </si>
  <si>
    <t>40705810674000000079</t>
  </si>
  <si>
    <t>40705810074000000080</t>
  </si>
  <si>
    <t>40705810574000000140</t>
  </si>
  <si>
    <t>40705810674000000082</t>
  </si>
  <si>
    <t>40705810974000000083</t>
  </si>
  <si>
    <t>40705810274000000084</t>
  </si>
  <si>
    <t>40705810574000000085</t>
  </si>
  <si>
    <t>40705810874000000086</t>
  </si>
  <si>
    <t>40705810174000000087</t>
  </si>
  <si>
    <t>40705810474000000088</t>
  </si>
  <si>
    <t>40705810774000000089</t>
  </si>
  <si>
    <t>40705810974000000038</t>
  </si>
  <si>
    <t>40705810274000000039</t>
  </si>
  <si>
    <t>40705810674000000040</t>
  </si>
  <si>
    <t>40705810974000000041</t>
  </si>
  <si>
    <t>40705810274000000042</t>
  </si>
  <si>
    <t>40705810574000000043</t>
  </si>
  <si>
    <t>40705810874000000044</t>
  </si>
  <si>
    <t>40705810174000000045</t>
  </si>
  <si>
    <t>40705810474000000046</t>
  </si>
  <si>
    <t>40705810774000000047</t>
  </si>
  <si>
    <t>40705810074000000048</t>
  </si>
  <si>
    <t>40705810374000000049</t>
  </si>
  <si>
    <t>40705810774000000050</t>
  </si>
  <si>
    <t>40705810074000000051</t>
  </si>
  <si>
    <t>40705810374000000052</t>
  </si>
  <si>
    <t>40705810674000000053</t>
  </si>
  <si>
    <t>40705810974000000054</t>
  </si>
  <si>
    <t>40705810274000000055</t>
  </si>
  <si>
    <t>40705810574000000056</t>
  </si>
  <si>
    <t>40705810874000000057</t>
  </si>
  <si>
    <t>40705810174000000058</t>
  </si>
  <si>
    <t>40705810474000000059</t>
  </si>
  <si>
    <t>40705810474000000033</t>
  </si>
  <si>
    <t>40705810774000000034</t>
  </si>
  <si>
    <t>40705810074000000035</t>
  </si>
  <si>
    <t>40705810374000000036</t>
  </si>
  <si>
    <t>40705810674000000037</t>
  </si>
  <si>
    <t>40705810274000000181</t>
  </si>
  <si>
    <t>1ц</t>
  </si>
  <si>
    <t>40705810774000000160</t>
  </si>
  <si>
    <t>2ц</t>
  </si>
  <si>
    <t>40705810074000000161</t>
  </si>
  <si>
    <t>3ц</t>
  </si>
  <si>
    <t>40705810374000000162</t>
  </si>
  <si>
    <t>4ц</t>
  </si>
  <si>
    <t>40705810674000000163</t>
  </si>
  <si>
    <t>5ц</t>
  </si>
  <si>
    <t>40705810974000000164</t>
  </si>
  <si>
    <t>6ц</t>
  </si>
  <si>
    <t>40705810274000000165</t>
  </si>
  <si>
    <t>7ц</t>
  </si>
  <si>
    <t>40705810174000000168</t>
  </si>
  <si>
    <t>8ц</t>
  </si>
  <si>
    <t>40705810474000000169</t>
  </si>
  <si>
    <t>9ц</t>
  </si>
  <si>
    <t>40705810874000000170</t>
  </si>
  <si>
    <t>15ц</t>
  </si>
  <si>
    <t>40705810174000000171</t>
  </si>
  <si>
    <t>16ц</t>
  </si>
  <si>
    <t>40705810474000000172</t>
  </si>
  <si>
    <t>28ц</t>
  </si>
  <si>
    <t>40705810774000000173</t>
  </si>
  <si>
    <t>29ц</t>
  </si>
  <si>
    <t>40705810074000000174</t>
  </si>
  <si>
    <t>30ц</t>
  </si>
  <si>
    <t>40705810374000000175</t>
  </si>
  <si>
    <t>31ц</t>
  </si>
  <si>
    <t>40705810674000000176</t>
  </si>
  <si>
    <t>32ц</t>
  </si>
  <si>
    <t>40705810974000000177</t>
  </si>
  <si>
    <t>33ц</t>
  </si>
  <si>
    <t>40705810274000000178</t>
  </si>
  <si>
    <t>35ц</t>
  </si>
  <si>
    <t>40705810574000000179</t>
  </si>
  <si>
    <t>36ц</t>
  </si>
  <si>
    <t>40705810974000000180</t>
  </si>
  <si>
    <t>пр.стр.5 кор.1</t>
  </si>
  <si>
    <t>407058810874000000154</t>
  </si>
  <si>
    <t>пр.стр.5.кор.2</t>
  </si>
  <si>
    <t>40705810174000000155</t>
  </si>
  <si>
    <t>пр.стр.13.кор1</t>
  </si>
  <si>
    <t>40705810374000000159</t>
  </si>
  <si>
    <t>пр.стр.15кор.1</t>
  </si>
  <si>
    <t>40705810474000000156</t>
  </si>
  <si>
    <t>пр.стр.17.кор.1</t>
  </si>
  <si>
    <t>40705810774000000157</t>
  </si>
  <si>
    <t>пр.стр.19.кор.1</t>
  </si>
  <si>
    <t>40705810074000000158</t>
  </si>
  <si>
    <t>40705810874000000141</t>
  </si>
  <si>
    <t>40705810474000000143</t>
  </si>
  <si>
    <t>40705810174000000142</t>
  </si>
  <si>
    <t>40705810774000000144</t>
  </si>
  <si>
    <t>40705810074000000145</t>
  </si>
  <si>
    <t>40705810374000000146</t>
  </si>
  <si>
    <t>40705810274000000149</t>
  </si>
  <si>
    <t>40705810674000000147</t>
  </si>
  <si>
    <t>40705810974000000148</t>
  </si>
  <si>
    <t>40705810674000000150</t>
  </si>
  <si>
    <t>40705810974000000151</t>
  </si>
  <si>
    <t>40705810274000000152</t>
  </si>
  <si>
    <t>40705810574000000153</t>
  </si>
  <si>
    <t>40705810374000000214</t>
  </si>
  <si>
    <t>40705810674000000215</t>
  </si>
  <si>
    <t>40705810974000000216</t>
  </si>
  <si>
    <t>40705810274000000217</t>
  </si>
  <si>
    <t>40705810574000000218</t>
  </si>
  <si>
    <t>40705810874000000219</t>
  </si>
  <si>
    <t>40705810274000000220</t>
  </si>
  <si>
    <t>40705810874000000221</t>
  </si>
  <si>
    <t>40705810874000000222</t>
  </si>
  <si>
    <t>40705810174000000223</t>
  </si>
  <si>
    <t>40705810474000000224</t>
  </si>
  <si>
    <t>4070581057400000182</t>
  </si>
  <si>
    <t>40705810874000000183</t>
  </si>
  <si>
    <t>40705810174000000184</t>
  </si>
  <si>
    <t>40705810474000000185</t>
  </si>
  <si>
    <t>40705810774000000186</t>
  </si>
  <si>
    <t>40705810074000000187</t>
  </si>
  <si>
    <t>40705810374000000188</t>
  </si>
  <si>
    <t>40705810674000000189</t>
  </si>
  <si>
    <t>40705810074000000190</t>
  </si>
  <si>
    <t>40705810374000000191</t>
  </si>
  <si>
    <t>40705810674000000192</t>
  </si>
  <si>
    <t>40705810974000000193</t>
  </si>
  <si>
    <t>40705810274000000194</t>
  </si>
  <si>
    <t>40705810574000000195</t>
  </si>
  <si>
    <t>40705810874000000196</t>
  </si>
  <si>
    <t>40705810174000000197</t>
  </si>
  <si>
    <t>40705810474000000198</t>
  </si>
  <si>
    <t>40705810774000000199</t>
  </si>
  <si>
    <t>40705810074000000200</t>
  </si>
  <si>
    <t>40705810374000000201</t>
  </si>
  <si>
    <t>40705810674000000202</t>
  </si>
  <si>
    <t>40705810974000000203</t>
  </si>
  <si>
    <t>40705810274000000204</t>
  </si>
  <si>
    <t>40705810574000000205</t>
  </si>
  <si>
    <t>407055810874000000206</t>
  </si>
  <si>
    <t>40705810174000000207</t>
  </si>
  <si>
    <t>40705810474000000208</t>
  </si>
  <si>
    <t>40705810774000000209</t>
  </si>
  <si>
    <t>40705810174000000210</t>
  </si>
  <si>
    <t>40705810474000000211</t>
  </si>
  <si>
    <t>40705810774000000212</t>
  </si>
  <si>
    <t>40705810074000000213</t>
  </si>
  <si>
    <t>40705810874000000251</t>
  </si>
  <si>
    <t>40705810574000000250</t>
  </si>
  <si>
    <t>40705810174000000249</t>
  </si>
  <si>
    <t>40705810874000000248</t>
  </si>
  <si>
    <t>40705810574000000247</t>
  </si>
  <si>
    <t>40705810274000000246</t>
  </si>
  <si>
    <t>40705810974000000245</t>
  </si>
  <si>
    <t>40705810674000000244</t>
  </si>
  <si>
    <t>40705810374000000243</t>
  </si>
  <si>
    <t>40705810074000000242</t>
  </si>
  <si>
    <t>40705810774000000241</t>
  </si>
  <si>
    <t>40705810474000000240</t>
  </si>
  <si>
    <t>40705810074000000239</t>
  </si>
  <si>
    <t>40705810774000000238</t>
  </si>
  <si>
    <t>40705810474000000237</t>
  </si>
  <si>
    <t>40705810174000000236</t>
  </si>
  <si>
    <t>40705810874000000235</t>
  </si>
  <si>
    <t>40705810574000000234</t>
  </si>
  <si>
    <t>40705810274000000233</t>
  </si>
  <si>
    <t>40705810974000000232</t>
  </si>
  <si>
    <t>40705810674000000231</t>
  </si>
  <si>
    <t>40705810374000000230</t>
  </si>
  <si>
    <t>40705810974000000229</t>
  </si>
  <si>
    <t>40705810674000000228</t>
  </si>
  <si>
    <t>40705810374000000227</t>
  </si>
  <si>
    <t>40705810074000000226</t>
  </si>
  <si>
    <t>40705810774000000225</t>
  </si>
  <si>
    <t>40705810074000000093</t>
  </si>
  <si>
    <t>407058810174000000032</t>
  </si>
  <si>
    <t xml:space="preserve">9-Января </t>
  </si>
  <si>
    <t>40705810609036000004</t>
  </si>
  <si>
    <t>Читинский филиал банка ВТБ</t>
  </si>
  <si>
    <t>15.02.2016 №2</t>
  </si>
  <si>
    <t>94а</t>
  </si>
  <si>
    <t>40705810609036000003</t>
  </si>
  <si>
    <t>20.02.2016 б/н</t>
  </si>
  <si>
    <t>40705810609036000005</t>
  </si>
  <si>
    <t>Усуглинская</t>
  </si>
  <si>
    <t>ООО УК "Регион"</t>
  </si>
  <si>
    <t>40705810074000000420</t>
  </si>
  <si>
    <t>от 08.09.2016</t>
  </si>
  <si>
    <t>Забайкальский край, г.Чернышевск</t>
  </si>
  <si>
    <t>ООО УК "Кассовый центр ЖКХ п.Чернышевск"</t>
  </si>
  <si>
    <t xml:space="preserve">Транспортная </t>
  </si>
  <si>
    <t>40705810347110000011</t>
  </si>
  <si>
    <t>АО "Россельхозбанк" Читинский региональный филиал</t>
  </si>
  <si>
    <t>20.08.2016 №1</t>
  </si>
  <si>
    <t>40705810647110000012</t>
  </si>
  <si>
    <t>40705810947110000013</t>
  </si>
  <si>
    <t>Крала Маркса</t>
  </si>
  <si>
    <t>40705810247110000014</t>
  </si>
  <si>
    <t>40705810547110000015</t>
  </si>
  <si>
    <t>журавлева</t>
  </si>
  <si>
    <t>40705810847110000016</t>
  </si>
  <si>
    <t>40705810147110000017</t>
  </si>
  <si>
    <t>ООО УК "Жилком"</t>
  </si>
  <si>
    <t>40705810175750000009</t>
  </si>
  <si>
    <t>40705810909030000014</t>
  </si>
  <si>
    <t>Филиал банка ВТБ (ПАО) в г.Красноярск</t>
  </si>
  <si>
    <t>от 05.10.2016 №1/2016</t>
  </si>
  <si>
    <t>40705810575750000010</t>
  </si>
  <si>
    <t xml:space="preserve">Ползунова </t>
  </si>
  <si>
    <t>ООО УО "Кальянова А.Г."</t>
  </si>
  <si>
    <t>40705810674000000024</t>
  </si>
  <si>
    <t>11/8/2015 от 26.12.2015</t>
  </si>
  <si>
    <t>40705810009030000024</t>
  </si>
  <si>
    <t>ПАО "ВТБ"</t>
  </si>
  <si>
    <t>б/н от 17.07.2017</t>
  </si>
  <si>
    <t>40705810274000000026</t>
  </si>
  <si>
    <t>06/2/2015 от 29.12.2016</t>
  </si>
  <si>
    <t>40705810174000000025</t>
  </si>
  <si>
    <t>б/н от 26.12.2016</t>
  </si>
  <si>
    <t>40705810974000000025</t>
  </si>
  <si>
    <t>б/н от 25.08.2015</t>
  </si>
  <si>
    <t>40705810774000000432</t>
  </si>
  <si>
    <t>б/н от 19.12.2016</t>
  </si>
  <si>
    <t>40705810474000000431</t>
  </si>
  <si>
    <t>б/н от 04.12.2016</t>
  </si>
  <si>
    <t>Каштакский</t>
  </si>
  <si>
    <t>ООО УК Каштак</t>
  </si>
  <si>
    <t>40705810174000000430</t>
  </si>
  <si>
    <t>9 января</t>
  </si>
  <si>
    <t>40705810074000000433</t>
  </si>
  <si>
    <t>б/н от 04.11.2016</t>
  </si>
  <si>
    <t>ООО УК "Энергожилстрой-2"</t>
  </si>
  <si>
    <t>40705810209030000015</t>
  </si>
  <si>
    <t>40705810809030000017</t>
  </si>
  <si>
    <t>13.12.2016 №1/2016/капрем</t>
  </si>
  <si>
    <t>40705810509030000016</t>
  </si>
  <si>
    <t>01.12.2016 №1/201/капрем</t>
  </si>
  <si>
    <t>1-яКраснодонская</t>
  </si>
  <si>
    <t>40705810274000000437</t>
  </si>
  <si>
    <t>17.08.2016 б/н</t>
  </si>
  <si>
    <t>Кенонская</t>
  </si>
  <si>
    <t>40705810574000000438</t>
  </si>
  <si>
    <t>6а</t>
  </si>
  <si>
    <t>ООО УК КЦ ЖКХ п.Чернышевск</t>
  </si>
  <si>
    <t>40705810447110000018</t>
  </si>
  <si>
    <t>02.03.2017, №1</t>
  </si>
  <si>
    <t>32А</t>
  </si>
  <si>
    <t>40705810747110000019</t>
  </si>
  <si>
    <t>02.03.2017 №1</t>
  </si>
  <si>
    <t>ООО УК "Домремстрой"</t>
  </si>
  <si>
    <t>407058101775750000014</t>
  </si>
  <si>
    <t>Сибирский филиал ПАО "Росбанк"</t>
  </si>
  <si>
    <t>Б/н от 29.09.2016</t>
  </si>
  <si>
    <t>40705810175750000012</t>
  </si>
  <si>
    <t>б/н от 29.09.2016</t>
  </si>
  <si>
    <t>40705810475750000013</t>
  </si>
  <si>
    <t>40705810875750000011</t>
  </si>
  <si>
    <t>40705810075750000015</t>
  </si>
  <si>
    <t>б/н от 14.11.2016</t>
  </si>
  <si>
    <t>40705810047110000023</t>
  </si>
  <si>
    <t>б/н от 27.10.2017</t>
  </si>
  <si>
    <t>40705810147110000020</t>
  </si>
  <si>
    <t>1 от 10.03.2017</t>
  </si>
  <si>
    <t>ООО УК "ингода"</t>
  </si>
  <si>
    <t>ООО УК "Ингода"</t>
  </si>
  <si>
    <t>40705810874000000439</t>
  </si>
  <si>
    <t>40705810109030000018</t>
  </si>
  <si>
    <t>1/2017 капрем от 17.03.2017</t>
  </si>
  <si>
    <t>Е.Гаюсана</t>
  </si>
  <si>
    <t>40705810874000000455</t>
  </si>
  <si>
    <t>б/н 04.05.2017</t>
  </si>
  <si>
    <t>4070581080903000020</t>
  </si>
  <si>
    <t xml:space="preserve"> №1/201 от 01.08.2017</t>
  </si>
  <si>
    <t>40705810474000000457</t>
  </si>
  <si>
    <t>73Б</t>
  </si>
  <si>
    <t>40705810309030000025</t>
  </si>
  <si>
    <t>4/1 от 13.10.2017</t>
  </si>
  <si>
    <t>ООО "Кварта-Л"</t>
  </si>
  <si>
    <t xml:space="preserve">Каларская </t>
  </si>
  <si>
    <t>ООО УК "Северный"</t>
  </si>
  <si>
    <t>40705810074000000462</t>
  </si>
  <si>
    <t>02.08.2017 №1-2017</t>
  </si>
  <si>
    <t>ООО ЖУК "Антей"</t>
  </si>
  <si>
    <t>Забайкальский край, Акшинский район, с.Акша</t>
  </si>
  <si>
    <t>ООО УК "Ива"</t>
  </si>
  <si>
    <t>Ефремова</t>
  </si>
  <si>
    <t>ООО УО "Краском"</t>
  </si>
  <si>
    <t>40705810074000000459</t>
  </si>
  <si>
    <t>б/н от 17.06.2017</t>
  </si>
  <si>
    <t>40705810104030000019</t>
  </si>
  <si>
    <t>1/2017/капрем от 10.07.2017</t>
  </si>
  <si>
    <t>40705810774000000461</t>
  </si>
  <si>
    <t>06.08.2017 №1-2017</t>
  </si>
  <si>
    <t xml:space="preserve">смоленская </t>
  </si>
  <si>
    <t xml:space="preserve"> ИП Чевлытко И.В.</t>
  </si>
  <si>
    <t>ПАО АКБ "Связь-банк"</t>
  </si>
  <si>
    <t>20.03.2017 б\н</t>
  </si>
  <si>
    <t>30.10.2017 б\н</t>
  </si>
  <si>
    <t>Центральная</t>
  </si>
  <si>
    <t>ООО УК "Домашний очаг"</t>
  </si>
  <si>
    <t>40705810174000000473</t>
  </si>
  <si>
    <t>40705810174000000472</t>
  </si>
  <si>
    <t>15.12.2017 б\н</t>
  </si>
  <si>
    <t>15.01.2018 б\н</t>
  </si>
  <si>
    <t>городской округ "Город Чита"</t>
  </si>
  <si>
    <t>02.02.2018 №59</t>
  </si>
  <si>
    <t>общество с ограниченой ответственостью управляющая компангия "Расчетно-эксплуатационый центр"</t>
  </si>
  <si>
    <t>2030-2040</t>
  </si>
  <si>
    <t>филиал Банка ВТБ (ПАО)</t>
  </si>
  <si>
    <t>05.02.2018 № 62</t>
  </si>
  <si>
    <t>73 Б</t>
  </si>
  <si>
    <t>2018</t>
  </si>
  <si>
    <t xml:space="preserve">ремонт внутридомовой инженерной системы теплоснабжения, Горячего водоснабжения, </t>
  </si>
  <si>
    <t>40705810174000000469</t>
  </si>
  <si>
    <t>размер платы</t>
  </si>
  <si>
    <t>площадь дома</t>
  </si>
  <si>
    <t>сноя</t>
  </si>
  <si>
    <t>Забайкальский район п/ст. Билитуй</t>
  </si>
  <si>
    <t>п.\ст. Билитуй</t>
  </si>
  <si>
    <t>40705810874000000442</t>
  </si>
  <si>
    <t>10.03.2017 б\н</t>
  </si>
  <si>
    <t>40705810874000000443</t>
  </si>
  <si>
    <t>40705810874000000444</t>
  </si>
  <si>
    <t>7 8</t>
  </si>
  <si>
    <t>общество с ограниченой ответственостью управляющая компания "Домшний очаг"</t>
  </si>
  <si>
    <t>ООО "Социальное агентство "Перспектива"</t>
  </si>
  <si>
    <t>40705810974000000449</t>
  </si>
  <si>
    <t>40705810674000000448</t>
  </si>
  <si>
    <t>40705810074000000446</t>
  </si>
  <si>
    <t>40705810774000000445</t>
  </si>
  <si>
    <t>40705810374000000447</t>
  </si>
  <si>
    <t>40705810374000000450</t>
  </si>
  <si>
    <t>Федора Гладкого</t>
  </si>
  <si>
    <t>8а</t>
  </si>
  <si>
    <t>40705810674000000451</t>
  </si>
  <si>
    <t>10-2017 от 09.01.2017</t>
  </si>
  <si>
    <t>2-2017 от 09.01.2017</t>
  </si>
  <si>
    <t>5-2017 от 09.01.2017</t>
  </si>
  <si>
    <t>3-2017 от 09.01.2017</t>
  </si>
  <si>
    <t>4-2017 от 09.01.2017</t>
  </si>
  <si>
    <t>19-2017 от 09.01.2017</t>
  </si>
  <si>
    <t>21-2017 от 09.01.2017</t>
  </si>
  <si>
    <t>израсходовано средств за 2018 год</t>
  </si>
  <si>
    <t>213 вмсето 885</t>
  </si>
  <si>
    <t>,834817,25</t>
  </si>
  <si>
    <t>начислено январь</t>
  </si>
  <si>
    <t>начислено февраль</t>
  </si>
  <si>
    <t>начислено  март</t>
  </si>
  <si>
    <t>начислено апрель</t>
  </si>
  <si>
    <t>начислено май</t>
  </si>
  <si>
    <t>начислено июнь</t>
  </si>
  <si>
    <t>начислено июль</t>
  </si>
  <si>
    <t>начислено август</t>
  </si>
  <si>
    <t>начислено сентябрь</t>
  </si>
  <si>
    <t>начислено октябрь</t>
  </si>
  <si>
    <t xml:space="preserve">поступило з </t>
  </si>
  <si>
    <t>начислено ноябрь</t>
  </si>
  <si>
    <t>начислено джекабрь</t>
  </si>
  <si>
    <t xml:space="preserve">поступило за </t>
  </si>
  <si>
    <t>поступило нна 01 января</t>
  </si>
  <si>
    <t>начислено на начало года</t>
  </si>
  <si>
    <t>поступило март</t>
  </si>
  <si>
    <t>поступило апрель</t>
  </si>
  <si>
    <t>поступило май</t>
  </si>
  <si>
    <t>ощ 1</t>
  </si>
  <si>
    <t>общ 2</t>
  </si>
  <si>
    <t>общ 3</t>
  </si>
  <si>
    <t>общ 4</t>
  </si>
  <si>
    <t>протокол ОСС от 16.04.2018</t>
  </si>
  <si>
    <t>40705810609030000026</t>
  </si>
  <si>
    <t>1035,686,07</t>
  </si>
  <si>
    <t>950,730,05</t>
  </si>
  <si>
    <t>ООО УК "Читинка"</t>
  </si>
  <si>
    <t>протокол № 1 ОСС от 27.09.2018</t>
  </si>
  <si>
    <t>4 мкр.</t>
  </si>
  <si>
    <t>ООО УК "Первая"</t>
  </si>
  <si>
    <t>40705810609030000489</t>
  </si>
  <si>
    <t>40705810609030000488</t>
  </si>
  <si>
    <t>Общество с ограниченной ответственостью управляющая компания "Первая"ООО УК "Первая"</t>
  </si>
  <si>
    <t>Общество с ограниченной ответственостью управляющая компания "РЭЦ" ООО УК "РЭЦ"</t>
  </si>
  <si>
    <t>Общество с ограниченной ответственостью управляющая компания "Читинка"ООО УК "Читинка"</t>
  </si>
  <si>
    <t xml:space="preserve">пер. Железобетонный </t>
  </si>
  <si>
    <t>Молодежная</t>
  </si>
  <si>
    <t xml:space="preserve">Солнечный </t>
  </si>
  <si>
    <t>1 мкр</t>
  </si>
  <si>
    <t>петровско-заводская</t>
  </si>
  <si>
    <t>комсомольская</t>
  </si>
  <si>
    <t>ревомайская</t>
  </si>
  <si>
    <t>ООО УК "Седьмая"</t>
  </si>
  <si>
    <t>ООО УК "Вторая"</t>
  </si>
  <si>
    <t>ООО УК "Пятая"</t>
  </si>
  <si>
    <t>ООО УК "Шестая"</t>
  </si>
  <si>
    <t>Каларская</t>
  </si>
  <si>
    <t>Баранского</t>
  </si>
  <si>
    <t>мкр. Северный</t>
  </si>
  <si>
    <t>ООО УК "Расчетно Эксплуатационный центр"</t>
  </si>
  <si>
    <t>ООО "Сибирская Строительная Компания</t>
  </si>
  <si>
    <t>ООО УК "Четвертая"</t>
  </si>
  <si>
    <t>ООО УК "Рэц"</t>
  </si>
  <si>
    <t>40705810909030000027</t>
  </si>
  <si>
    <t>закрыли спец счета</t>
  </si>
  <si>
    <t>ООО УК "Романова"</t>
  </si>
  <si>
    <t>590,040,17</t>
  </si>
  <si>
    <t>99605 январь</t>
  </si>
  <si>
    <t>53820 январь</t>
  </si>
  <si>
    <t>ООО "Забайкальская управляющая компания"</t>
  </si>
  <si>
    <t>ПРОТОКОЛ ОТ 17.01.2019</t>
  </si>
  <si>
    <t>08.02.2019 06-396</t>
  </si>
  <si>
    <t>ПГТ. Атамановка</t>
  </si>
  <si>
    <t>40604810474000000000</t>
  </si>
  <si>
    <t>Спец счет закрыт по протоколу от 08.12.2018</t>
  </si>
  <si>
    <t>Чита</t>
  </si>
  <si>
    <t>2,6,10</t>
  </si>
  <si>
    <t>спец счета закрыты с перехоом домов от УК Домашний очаг, в УК Центр</t>
  </si>
  <si>
    <t xml:space="preserve">Северный </t>
  </si>
  <si>
    <t>40705810974000000494</t>
  </si>
  <si>
    <t>65</t>
  </si>
  <si>
    <t>переход на котловой</t>
  </si>
  <si>
    <t>20.02.2019 П-179</t>
  </si>
  <si>
    <t>504000 ремонт хвс и канашки</t>
  </si>
  <si>
    <t>63721,65042940,15</t>
  </si>
  <si>
    <t>420920 январь, 30000 февраль</t>
  </si>
  <si>
    <t>ООО УК "Энергожилстрой"</t>
  </si>
  <si>
    <t>40705810174000000498</t>
  </si>
  <si>
    <t>40705810474000000499</t>
  </si>
  <si>
    <t>счет для формирования фонда кап ремонта</t>
  </si>
  <si>
    <t>израсходовано в марте 114100</t>
  </si>
  <si>
    <t>п. Даурия</t>
  </si>
  <si>
    <t>ДОС</t>
  </si>
  <si>
    <t xml:space="preserve">закрытие спец счета </t>
  </si>
  <si>
    <t>5а</t>
  </si>
  <si>
    <t>г. Чита</t>
  </si>
  <si>
    <t>40604810374000000001</t>
  </si>
  <si>
    <t>40604810174000000696</t>
  </si>
  <si>
    <t>пгт. Оловянная</t>
  </si>
  <si>
    <t xml:space="preserve">Московская </t>
  </si>
  <si>
    <t xml:space="preserve">Каратаева </t>
  </si>
  <si>
    <t>п. ст. Жипхеген</t>
  </si>
  <si>
    <t>1, 5, 6</t>
  </si>
  <si>
    <t>9, 14</t>
  </si>
  <si>
    <t>п. ст. Икабья</t>
  </si>
  <si>
    <t>1 мкр.</t>
  </si>
  <si>
    <t>1, 2, 3, 5, 8</t>
  </si>
  <si>
    <t>пгт. Первомайский</t>
  </si>
  <si>
    <t>мкр. Восточный</t>
  </si>
  <si>
    <t xml:space="preserve">нп. Микрорайон </t>
  </si>
  <si>
    <t>пгт. Кокуй</t>
  </si>
  <si>
    <t>10, 12, 14, 19, 20,27,8</t>
  </si>
  <si>
    <t>Комсомолькая</t>
  </si>
  <si>
    <t>5а, 7</t>
  </si>
  <si>
    <t>9</t>
  </si>
  <si>
    <t>гор. Поселение Хилокское</t>
  </si>
  <si>
    <t xml:space="preserve">Комсомольская </t>
  </si>
  <si>
    <t xml:space="preserve">Советская </t>
  </si>
  <si>
    <t>18, 26</t>
  </si>
  <si>
    <t>пгт. Новая Чара</t>
  </si>
  <si>
    <t>28, 29, 34, 35</t>
  </si>
  <si>
    <t>1, 3</t>
  </si>
  <si>
    <t>40705810074000000501</t>
  </si>
  <si>
    <t>открытие спец счета</t>
  </si>
  <si>
    <t>40604810574000000937</t>
  </si>
  <si>
    <t>ОАО "Сбербанк России" Читинское ОСБ 8601</t>
  </si>
  <si>
    <t>216601 январь, февраль 309000 ремонт гвс, апрель 642298,3</t>
  </si>
  <si>
    <t>59</t>
  </si>
  <si>
    <t>40604810974000000757</t>
  </si>
  <si>
    <t>г. Борзя</t>
  </si>
  <si>
    <t>Гурьева 79 квартал</t>
  </si>
  <si>
    <t>45, 47, 49, 51</t>
  </si>
  <si>
    <t>96, 98</t>
  </si>
  <si>
    <t>102, 108, 112</t>
  </si>
  <si>
    <t>44</t>
  </si>
  <si>
    <t>43, 45, 47, 49</t>
  </si>
  <si>
    <t>567, 568, 569, 600, 604, 645, 700, 701, 723, 750, 751, 815</t>
  </si>
  <si>
    <t>пгт. Забайкальск</t>
  </si>
  <si>
    <t>30,26,36</t>
  </si>
  <si>
    <t>8,17а,19,21,36</t>
  </si>
  <si>
    <t>4,13,28</t>
  </si>
  <si>
    <t>г. ЧИта</t>
  </si>
  <si>
    <t>в апреле 80907,98 крыша</t>
  </si>
  <si>
    <t>408325,2 апрель крыша</t>
  </si>
  <si>
    <t>с. Новая Кука</t>
  </si>
  <si>
    <t xml:space="preserve">Забайкальская птицефабрика </t>
  </si>
  <si>
    <t>Забрегион МПК</t>
  </si>
  <si>
    <t>Переименование</t>
  </si>
  <si>
    <t>896000 ХВС и канашка</t>
  </si>
  <si>
    <t>3100866/1847870 данные на 03.06.19</t>
  </si>
  <si>
    <t>1444017,95/892873,25 данные на 03.06.2019</t>
  </si>
  <si>
    <t>33926,49 январь, 31223,16 апрель, 27988,22 май (крыша)</t>
  </si>
  <si>
    <t>Новая Кука</t>
  </si>
  <si>
    <t>14-1</t>
  </si>
  <si>
    <t>замена владельца спец счета на ООО "Забрегион МПК"</t>
  </si>
  <si>
    <t>Оловянная</t>
  </si>
  <si>
    <t>ООО Лидер</t>
  </si>
  <si>
    <t>открытие спец счет на ООО Лидер</t>
  </si>
  <si>
    <t>55</t>
  </si>
  <si>
    <t>Н. Островского</t>
  </si>
  <si>
    <t>ОАО "Сбербанк России" Читинское ОСБ 8602</t>
  </si>
  <si>
    <t>76</t>
  </si>
  <si>
    <t>ОАО "Сбербанк России" Читинское ОСБ 8603</t>
  </si>
  <si>
    <t>открытие</t>
  </si>
  <si>
    <t>ремонт системы розлива 90000 июнь</t>
  </si>
  <si>
    <t>4 мкр</t>
  </si>
  <si>
    <t>650094,00 июль</t>
  </si>
  <si>
    <t>дом перешел в котел, перечислили в ФКР 1717607,98</t>
  </si>
  <si>
    <t>ГВС и циркуляция 73417,41 май, июль 171307,29</t>
  </si>
  <si>
    <t>июль 266700</t>
  </si>
  <si>
    <t>Забайкальская Региональная Многопрофильная компания</t>
  </si>
  <si>
    <t>Птицефабрика</t>
  </si>
  <si>
    <t>40705810874000000497</t>
  </si>
  <si>
    <t>ООО "Сити-Сервис"</t>
  </si>
  <si>
    <t xml:space="preserve">Кочеткова </t>
  </si>
  <si>
    <t>14536,38 январь, 29250 июль, август 68250</t>
  </si>
  <si>
    <t>50625 июль, август 118125</t>
  </si>
  <si>
    <t>104932,11 июль, август 244841,89</t>
  </si>
  <si>
    <t>Агинский район</t>
  </si>
  <si>
    <t>п. Новоорловск</t>
  </si>
  <si>
    <t>40604810074000001025</t>
  </si>
  <si>
    <t>40604810074000001026</t>
  </si>
  <si>
    <t>79612 сентябрь</t>
  </si>
  <si>
    <t>460000 сентябрь</t>
  </si>
  <si>
    <t>62300 июль, сентябрь 155000</t>
  </si>
  <si>
    <t>883929,5 октябрь</t>
  </si>
  <si>
    <t>432554,9 сентябрь, 46213,5 октябрь</t>
  </si>
  <si>
    <t>июль 232500, сентябрь 32500, октябрь 188827,46</t>
  </si>
  <si>
    <t>июль 230025, август 11605, октябрь 58025</t>
  </si>
  <si>
    <t>август 100025, октябрь 46025</t>
  </si>
  <si>
    <t>июль 387920, октябрь 84799</t>
  </si>
  <si>
    <t>79300, июль 220000, сентябрь 95000, октябрь 90000, ноябрь 15941</t>
  </si>
  <si>
    <t>582734,6 октябрь</t>
  </si>
  <si>
    <t>578648,7 октябрь</t>
  </si>
  <si>
    <t>ноябрь 124537</t>
  </si>
  <si>
    <t>40000 февраль, 20000 ноябрь</t>
  </si>
  <si>
    <t xml:space="preserve">Нечаева </t>
  </si>
  <si>
    <t>140000 сентябрь, 146000 декабрь</t>
  </si>
  <si>
    <t>Чита, Балей</t>
  </si>
  <si>
    <t>Ангарская, 72; Больничная 1</t>
  </si>
  <si>
    <t>закрытие спец счета</t>
  </si>
  <si>
    <t>Советская 15</t>
  </si>
  <si>
    <t>40705810374000000492</t>
  </si>
  <si>
    <t>Журавлева 91</t>
  </si>
  <si>
    <t>40604810274000001032</t>
  </si>
  <si>
    <t>Казачья 5, Нагорная 81а, Токмакова 36, Чкалова 5, Усуглинская 15</t>
  </si>
  <si>
    <t>2106 10.04.20</t>
  </si>
  <si>
    <t>Петровско-Заводская, д. 25</t>
  </si>
  <si>
    <t>общество с ограниченной ответственностью "Северный"</t>
  </si>
  <si>
    <t>40705810474000000509</t>
  </si>
  <si>
    <t>открытие специального счета</t>
  </si>
  <si>
    <t>крайкяя</t>
  </si>
  <si>
    <t>шилова</t>
  </si>
  <si>
    <t>95В</t>
  </si>
  <si>
    <t>94А</t>
  </si>
  <si>
    <t>40705810274000000505</t>
  </si>
  <si>
    <t>40705810574000000506</t>
  </si>
  <si>
    <t>40705810674000000493</t>
  </si>
  <si>
    <t>40604810274000000172</t>
  </si>
  <si>
    <t>ПАО "Сбербанк России" Читинское ГОСБ 8600</t>
  </si>
  <si>
    <t>40604810274000000224</t>
  </si>
  <si>
    <t>1660 от 24.04.2020 23.04.2020</t>
  </si>
  <si>
    <t>верхнеудинская</t>
  </si>
  <si>
    <t>40604810974000000582</t>
  </si>
  <si>
    <t>энтузиастов</t>
  </si>
  <si>
    <t>40604810874000000585</t>
  </si>
  <si>
    <t>пгт. Новоуручининский</t>
  </si>
  <si>
    <t>40604810674000000992</t>
  </si>
  <si>
    <t>40604810574000000047</t>
  </si>
  <si>
    <t>40604810274000000583</t>
  </si>
  <si>
    <t>пгт. Вершино-Дарасунский</t>
  </si>
  <si>
    <t>40604810974000000786</t>
  </si>
  <si>
    <t>н. Островского</t>
  </si>
  <si>
    <t>40604810074000000916</t>
  </si>
  <si>
    <t xml:space="preserve">
241670,28
</t>
  </si>
  <si>
    <t>40604810274000000871</t>
  </si>
  <si>
    <t>ПАО "Сбербанк России" Читинское ГОСБ 8601</t>
  </si>
  <si>
    <t>ПАО "Сбербанк России" Читинское ГОСБ 8602</t>
  </si>
  <si>
    <t>40604810274000000176</t>
  </si>
  <si>
    <t>40604810774000000410</t>
  </si>
  <si>
    <t>ПАО "Сбербанк России" Читинское ГОСБ 8603</t>
  </si>
  <si>
    <t>Вершино-Дарасунский</t>
  </si>
  <si>
    <t>40604810874000000899</t>
  </si>
  <si>
    <t>40604810774000000973</t>
  </si>
  <si>
    <t>ПАО "Сбербанк России" Читинское ГОСБ 8604</t>
  </si>
  <si>
    <t>408325,2 апрель крыша, 2020 кровля 1,2 под 18729,43</t>
  </si>
  <si>
    <t>в апреле 80907,98 крыша, 2020 утепление 172087,5</t>
  </si>
  <si>
    <t>2020 ремонт фасада 91006,38</t>
  </si>
  <si>
    <t>Чмта</t>
  </si>
  <si>
    <t xml:space="preserve">Казачья </t>
  </si>
  <si>
    <t>ООО УК "РЭЦ"</t>
  </si>
  <si>
    <t>40705810909030000030</t>
  </si>
  <si>
    <t>ПАО ВТБ Красноярск</t>
  </si>
  <si>
    <t>03.07.2020 06-2575</t>
  </si>
  <si>
    <t>пр. Фадеева</t>
  </si>
  <si>
    <t>40604810874000000491</t>
  </si>
  <si>
    <t>40604810774000000494</t>
  </si>
  <si>
    <t>40604810874000000909</t>
  </si>
  <si>
    <t>40604810574000001017</t>
  </si>
  <si>
    <t>с. Размахнино Шилкинский район</t>
  </si>
  <si>
    <t>40604810074000000343</t>
  </si>
  <si>
    <t>27.07.2020 06-2923</t>
  </si>
  <si>
    <t>забайкальского рабочего</t>
  </si>
  <si>
    <t>40604810974000000029</t>
  </si>
  <si>
    <t>7,03</t>
  </si>
  <si>
    <t>чткрытие спец стета</t>
  </si>
  <si>
    <t>Подгорбунского Автостоянка нижняя</t>
  </si>
  <si>
    <t>Подгорбунского Автостоянка верхняя</t>
  </si>
  <si>
    <t>Крайняя</t>
  </si>
  <si>
    <t xml:space="preserve">9 Января </t>
  </si>
  <si>
    <t>начислено декабрь</t>
  </si>
  <si>
    <t>поступило январь</t>
  </si>
  <si>
    <t>поступило февраль</t>
  </si>
  <si>
    <t>поступило июнь</t>
  </si>
  <si>
    <t>поступило июль</t>
  </si>
  <si>
    <t>поступило август</t>
  </si>
  <si>
    <t>поступило сентябрь</t>
  </si>
  <si>
    <t xml:space="preserve">поступило октябрь </t>
  </si>
  <si>
    <t xml:space="preserve">поступило ноябрь </t>
  </si>
  <si>
    <t xml:space="preserve">поступило декабрь </t>
  </si>
  <si>
    <t>12 автостоянка</t>
  </si>
  <si>
    <t>1-й микрорайон</t>
  </si>
  <si>
    <t>36а</t>
  </si>
  <si>
    <t>Начислено с начала года</t>
  </si>
  <si>
    <t>Поступило на 01 января</t>
  </si>
  <si>
    <t>Израсходовано средств за 2018 год</t>
  </si>
  <si>
    <t>Начислено на начало года</t>
  </si>
  <si>
    <t>Площадь дома</t>
  </si>
  <si>
    <t>Размер платы</t>
  </si>
  <si>
    <t>Начислено средств с начала формирования фонда кап.ремонта</t>
  </si>
  <si>
    <t>5-й микрорайон</t>
  </si>
  <si>
    <t>32а</t>
  </si>
  <si>
    <t>Забайкальский край, с.Угдан</t>
  </si>
  <si>
    <t>Забайкальский край, Чернышевский район, пгт.Аксеново-Зиловское</t>
  </si>
  <si>
    <t>мкр.Березка</t>
  </si>
  <si>
    <t>32Б</t>
  </si>
  <si>
    <t>проспект Фадеева</t>
  </si>
  <si>
    <t>ТСЖ "Байкал"</t>
  </si>
  <si>
    <t>ТСЖ "Удача"</t>
  </si>
  <si>
    <t>ТСЖ "Гарант"</t>
  </si>
  <si>
    <t>ТСЖ "Матвеева 35"</t>
  </si>
  <si>
    <t>ТСЖ "Кварц"</t>
  </si>
  <si>
    <t>ТСЖ "Хабаровское"</t>
  </si>
  <si>
    <t>ТСН "Шилова"</t>
  </si>
  <si>
    <t>ТСЖ "Березка"</t>
  </si>
  <si>
    <t>ТСЖ "Даурский"</t>
  </si>
  <si>
    <t>Забайкальский край, с.Домна</t>
  </si>
  <si>
    <t xml:space="preserve">Школьная </t>
  </si>
  <si>
    <t>ТСН "Успех"</t>
  </si>
  <si>
    <t>48А</t>
  </si>
  <si>
    <t>ТСН "Норд"</t>
  </si>
  <si>
    <t>ТСН "Надежда"</t>
  </si>
  <si>
    <t>Забайкальский край, пгт.Атамановка</t>
  </si>
  <si>
    <t>ТСЖ "Возрождение"</t>
  </si>
  <si>
    <t>ТСН "Антей-Электро"</t>
  </si>
  <si>
    <t>ТСЖ "Орион"</t>
  </si>
  <si>
    <t>ТСЖ "ЖСК №14"</t>
  </si>
  <si>
    <t>Забайкальский край, с.Улёты</t>
  </si>
  <si>
    <t>ТСЖ "Тополь"</t>
  </si>
  <si>
    <t>Металлистов</t>
  </si>
  <si>
    <t>ТСЖ "МЖК-1"</t>
  </si>
  <si>
    <t>ТСЖ "Красноармейская, 83"</t>
  </si>
  <si>
    <t>6-й микрорайон</t>
  </si>
  <si>
    <t>ТСЖ №25</t>
  </si>
  <si>
    <t>ТСЖ №9</t>
  </si>
  <si>
    <t>4-й микрорайон</t>
  </si>
  <si>
    <t>ТСЖ "ЖСК-12"</t>
  </si>
  <si>
    <t>-</t>
  </si>
  <si>
    <t>ТСН "Журавушка"</t>
  </si>
  <si>
    <t>ООО "Логус"</t>
  </si>
  <si>
    <t>АО Россельхозбанк</t>
  </si>
  <si>
    <t>израсходовано январь</t>
  </si>
  <si>
    <t>израсходовано февраль</t>
  </si>
  <si>
    <t>израсходовано март</t>
  </si>
  <si>
    <t>израсходовано апрель</t>
  </si>
  <si>
    <t>израсходовано май</t>
  </si>
  <si>
    <t>израсходовано июнь</t>
  </si>
  <si>
    <t>израсходовано июль</t>
  </si>
  <si>
    <t>израсходовано август</t>
  </si>
  <si>
    <t>израсходовано сентябрь</t>
  </si>
  <si>
    <t>израсходовано октябрь</t>
  </si>
  <si>
    <t>израсходовано ноябрь</t>
  </si>
  <si>
    <t xml:space="preserve">израсходовано декабрь </t>
  </si>
  <si>
    <t>ТСЖ "ЖСК №5"</t>
  </si>
  <si>
    <t>поступило средств за 2020</t>
  </si>
  <si>
    <t>остаток средств на 01.01.2021</t>
  </si>
  <si>
    <t>ООО "УК Регион"</t>
  </si>
  <si>
    <t>поступило с начала формирования фонда</t>
  </si>
  <si>
    <t>израсходовано за 2020</t>
  </si>
  <si>
    <t>ТСЖ "Жилстрой"</t>
  </si>
  <si>
    <t>№ 40705810347110000024</t>
  </si>
  <si>
    <t>ООО УК "Жилком-Сити"</t>
  </si>
  <si>
    <t>мкр.Каштакский</t>
  </si>
  <si>
    <t>ООО "УК Альфа"</t>
  </si>
  <si>
    <t>ООО "УК Читинка"</t>
  </si>
  <si>
    <t>ООО "УК Домремстрой"</t>
  </si>
  <si>
    <t>ООО "УК Романова"</t>
  </si>
  <si>
    <t>ООО "УК Ингода"</t>
  </si>
  <si>
    <t>ООО "ЖУК Антей"</t>
  </si>
  <si>
    <t>ООО "УК Ива"</t>
  </si>
  <si>
    <t>ООО "Сибирская Строительная Компания"</t>
  </si>
  <si>
    <t xml:space="preserve"> ТСН "ЖК Смоленский"</t>
  </si>
  <si>
    <t>№ 40703810574000000100</t>
  </si>
  <si>
    <t xml:space="preserve">ОСС б/н от 07.04.2014 </t>
  </si>
  <si>
    <t>ЖСК №26</t>
  </si>
  <si>
    <t>ЖПК №10</t>
  </si>
  <si>
    <t>№ 40703810774000020317</t>
  </si>
  <si>
    <t>№ 40703810074000000118</t>
  </si>
  <si>
    <t>ОСС №7 от 29.05.2014</t>
  </si>
  <si>
    <t>№ 40705810147110000004</t>
  </si>
  <si>
    <t>12-16 от 10.08.2015</t>
  </si>
  <si>
    <t>№ 40703810474000022288</t>
  </si>
  <si>
    <t>ОАО "Сбербанк России Читинское ОСБ 8600</t>
  </si>
  <si>
    <t>ОСС б/н от 14.05.2014</t>
  </si>
  <si>
    <t>№ 40703810547080000040</t>
  </si>
  <si>
    <t>№ 40705810174000000317</t>
  </si>
  <si>
    <t>ПАО "Сбарбанк России" Читинское отделение</t>
  </si>
  <si>
    <t>№ 40703810809036000288</t>
  </si>
  <si>
    <t>Филиал ОАО Банк ВТБ вг.Красноярск</t>
  </si>
  <si>
    <t>ОСС №28 от 01.03.2014</t>
  </si>
  <si>
    <t>№ 40705810274000000288</t>
  </si>
  <si>
    <t>ОСС №4 от 11.04.2016</t>
  </si>
  <si>
    <t>№ 40705810574000000289</t>
  </si>
  <si>
    <t>ОСС №5 от 11.04.2016</t>
  </si>
  <si>
    <t>№ 40705820374000000285</t>
  </si>
  <si>
    <t>ОСС №1 от 11.04.2016</t>
  </si>
  <si>
    <t>№ 40705810374000000286</t>
  </si>
  <si>
    <t>ОСС №2 от 11.04.2016</t>
  </si>
  <si>
    <t>№ 407055810974000000287</t>
  </si>
  <si>
    <t>ОСС №3 от 11.04.2016</t>
  </si>
  <si>
    <t>№ 40703810074000022646</t>
  </si>
  <si>
    <t>№ 40703810974000022319</t>
  </si>
  <si>
    <t xml:space="preserve">ОСС б/н от 19.04.2014 </t>
  </si>
  <si>
    <t>№ 40705810974000000258</t>
  </si>
  <si>
    <t>№ 40705810274000000259</t>
  </si>
  <si>
    <t>№ 40705810974000000261</t>
  </si>
  <si>
    <t>№ 40705810274000000262</t>
  </si>
  <si>
    <t>№ 40705810574000000263</t>
  </si>
  <si>
    <t>№ 40705810874000000264</t>
  </si>
  <si>
    <t>№ 40705810174000000265</t>
  </si>
  <si>
    <t>№ 40705810774000000267</t>
  </si>
  <si>
    <t>№ 40703810474000030542</t>
  </si>
  <si>
    <t>№ 40703810874000000114</t>
  </si>
  <si>
    <t>№ 40703810074000031019</t>
  </si>
  <si>
    <t>ОСС б/н от 07.05.2014</t>
  </si>
  <si>
    <t>№ 40703810574000030426</t>
  </si>
  <si>
    <t>№ 40703810574000030303</t>
  </si>
  <si>
    <t>ОСС №1 от 04.04.2014</t>
  </si>
  <si>
    <t>№ 40705810074000000268</t>
  </si>
  <si>
    <t>№ 40703810174000000128</t>
  </si>
  <si>
    <t>ТСЖ № 23</t>
  </si>
  <si>
    <t>№ 40703810274000021654</t>
  </si>
  <si>
    <t xml:space="preserve">ОСС б/н от 18.04.2014 </t>
  </si>
  <si>
    <t xml:space="preserve"> ТСЖ № 15</t>
  </si>
  <si>
    <t>№ 40703810174000019986</t>
  </si>
  <si>
    <t>ОСС №15 от 01.04.2014</t>
  </si>
  <si>
    <t>ТСЖ "ЖСК № 20"</t>
  </si>
  <si>
    <t>№ 40703810374000020270</t>
  </si>
  <si>
    <t>ОСС №3 от 20.03.2014</t>
  </si>
  <si>
    <t>ТСН "ЖСК-22"</t>
  </si>
  <si>
    <t>№ 40703810974000020311</t>
  </si>
  <si>
    <t>ООО "УК Гарант"</t>
  </si>
  <si>
    <t xml:space="preserve"> ТСЖ "Уютный дом"</t>
  </si>
  <si>
    <t>№ 40703810374000022388</t>
  </si>
  <si>
    <t>ОСС б/н от 16.03.2014</t>
  </si>
  <si>
    <t>ТСН "Энергия"</t>
  </si>
  <si>
    <t>Автостроителей</t>
  </si>
  <si>
    <t>№ 40703810939350108939</t>
  </si>
  <si>
    <t>Сибирский филиал ОАО КБ "Восточный" г.Чита</t>
  </si>
  <si>
    <t>ОСС №10 от 12.05.2014</t>
  </si>
  <si>
    <t>№ 40703810639350108938</t>
  </si>
  <si>
    <t>ТСЖ "Этажи"</t>
  </si>
  <si>
    <t>№ 40703810874000020275</t>
  </si>
  <si>
    <t>ОСС б/н от 10.04.2014</t>
  </si>
  <si>
    <t xml:space="preserve"> ТСЖ "ТЭД"</t>
  </si>
  <si>
    <t>Георгия Костина</t>
  </si>
  <si>
    <t>№ 40705810674000000008</t>
  </si>
  <si>
    <t>ОСС б/н от 20.05.2015</t>
  </si>
  <si>
    <t>Улетовский район, с. Улеты</t>
  </si>
  <si>
    <t>Кооперативная</t>
  </si>
  <si>
    <t>ТСЖ "Центральное"</t>
  </si>
  <si>
    <t>№ 40703810774000022632</t>
  </si>
  <si>
    <t>ТСЖ "Кедр"</t>
  </si>
  <si>
    <t>№ 40703810374000022087</t>
  </si>
  <si>
    <t>ОСС б/н от 26.04.2014</t>
  </si>
  <si>
    <t>ООО "Хороший дом"</t>
  </si>
  <si>
    <t>35а</t>
  </si>
  <si>
    <t>ТСЖ "Юрит"</t>
  </si>
  <si>
    <t>№ 40703810447000000094</t>
  </si>
  <si>
    <t>ОСС №1 от 29.05.2014</t>
  </si>
  <si>
    <t>ТСЖ "Краском"</t>
  </si>
  <si>
    <t>№ 40703810474000030704</t>
  </si>
  <si>
    <t>ОСС б/н от 27.05.2014</t>
  </si>
  <si>
    <t xml:space="preserve"> ТСН "Наш дом"</t>
  </si>
  <si>
    <t>№ 40703810374000030707</t>
  </si>
  <si>
    <t>ОСС б/н от 26.05.2014</t>
  </si>
  <si>
    <t>ТСЖ "Центр"</t>
  </si>
  <si>
    <t>Лермонтова</t>
  </si>
  <si>
    <t>№ 40703810574000020290</t>
  </si>
  <si>
    <t>мкр. Солнечный</t>
  </si>
  <si>
    <t>№ 40703810074000000134</t>
  </si>
  <si>
    <t>ТСН "Нечаева 68"</t>
  </si>
  <si>
    <t>№ 40705810300250001921</t>
  </si>
  <si>
    <t>ГАО АКБ "Связь-Банк" Читинский филиал</t>
  </si>
  <si>
    <t>ОСС б/н от 15.06.2015</t>
  </si>
  <si>
    <t>Полины Осипенко</t>
  </si>
  <si>
    <t>ТСЖ "Ангарское"</t>
  </si>
  <si>
    <t>ОСС б/н от 19.05.2014</t>
  </si>
  <si>
    <t xml:space="preserve">ТСЖ "Петровское" </t>
  </si>
  <si>
    <t>№ 42205810034200000002</t>
  </si>
  <si>
    <t>ОАО "Азиатско-тихоокеанский банк"</t>
  </si>
  <si>
    <t>ЖПК №17</t>
  </si>
  <si>
    <t>№ 40703810374000000096</t>
  </si>
  <si>
    <t>ОСС №2 от 25.04.2014</t>
  </si>
  <si>
    <t>ТСЖ "Север"</t>
  </si>
  <si>
    <t>№ 40703810274000019996</t>
  </si>
  <si>
    <t>ОСС №1 от 20.05.2014</t>
  </si>
  <si>
    <t>ТСЖ "Смоленский"</t>
  </si>
  <si>
    <t>№ 40703810147080000039</t>
  </si>
  <si>
    <t>ОАО "Россельхозбанк" г.Чита</t>
  </si>
  <si>
    <t>ОСС б/н от 23.05.2014</t>
  </si>
  <si>
    <t xml:space="preserve"> ТСЖ "Успех"</t>
  </si>
  <si>
    <t>ТСЖ "Ритм"</t>
  </si>
  <si>
    <t>№ 40705810774000000076</t>
  </si>
  <si>
    <t>ОСС б/н от 27.03.2014</t>
  </si>
  <si>
    <t>№ 40705810047080000001</t>
  </si>
  <si>
    <t>Читинский филиал Россельхозбанка</t>
  </si>
  <si>
    <t>ТСЖ "Северный город"</t>
  </si>
  <si>
    <t>ТСЖ "Магистраль"</t>
  </si>
  <si>
    <t>№ 40705810774000021084</t>
  </si>
  <si>
    <t>ОСС б/н от 18.09.2014</t>
  </si>
  <si>
    <t>№ 40705810374000000023</t>
  </si>
  <si>
    <t xml:space="preserve"> ТСН "Чкаловское"</t>
  </si>
  <si>
    <t>№ 40705810475750000000</t>
  </si>
  <si>
    <t>Сибирский филиал ПАО Росбанк</t>
  </si>
  <si>
    <t>ОСС б/н от 21.11.2015</t>
  </si>
  <si>
    <t>ООО "Лидер"</t>
  </si>
  <si>
    <t>ТСЖ "Медик"</t>
  </si>
  <si>
    <t>№ 40705810474000000279</t>
  </si>
  <si>
    <t>ОСС б/н от 27.03.2016</t>
  </si>
  <si>
    <t>Забайкальский край, г.Могоча</t>
  </si>
  <si>
    <t>Аникинская</t>
  </si>
  <si>
    <t>ТСН "Парус"</t>
  </si>
  <si>
    <t>№ 40705810274000000297</t>
  </si>
  <si>
    <t>Нижненабережная</t>
  </si>
  <si>
    <t>№ 40705810274000000300</t>
  </si>
  <si>
    <t>№ 40705810274000000299</t>
  </si>
  <si>
    <t>№ 40705810274000000291</t>
  </si>
  <si>
    <t>ТСЖ "Перекресток"</t>
  </si>
  <si>
    <t>№ 40705810009036000002</t>
  </si>
  <si>
    <t>51А</t>
  </si>
  <si>
    <t>№ 40705810174000000427</t>
  </si>
  <si>
    <t>ТСЖ "Высотка"</t>
  </si>
  <si>
    <t>Общ.1</t>
  </si>
  <si>
    <t>1В</t>
  </si>
  <si>
    <t>2В</t>
  </si>
  <si>
    <t>Общ.2</t>
  </si>
  <si>
    <t>Общ.3</t>
  </si>
  <si>
    <t>Общ.4</t>
  </si>
  <si>
    <t>3В</t>
  </si>
  <si>
    <t>4В</t>
  </si>
  <si>
    <t>№ 40705810874000000468</t>
  </si>
  <si>
    <t>ПАО СБЕРБАНК</t>
  </si>
  <si>
    <t>№ 40705810174000000016</t>
  </si>
  <si>
    <t>№ 40705810574000000438</t>
  </si>
  <si>
    <t>б/н от 14.02.2017</t>
  </si>
  <si>
    <t xml:space="preserve">б/н от 30.10.2017 </t>
  </si>
  <si>
    <t xml:space="preserve">б/н от 13.08.2015 </t>
  </si>
  <si>
    <t>№  40705810274000000437</t>
  </si>
  <si>
    <t>б/н от 02.02.2017</t>
  </si>
  <si>
    <t>№  40705810574000000412</t>
  </si>
  <si>
    <t>б/н от 10.08.2016</t>
  </si>
  <si>
    <t xml:space="preserve">№  40705810374000000340 </t>
  </si>
  <si>
    <t>№  40705810074000000349</t>
  </si>
  <si>
    <t>№ 40705810974000000339</t>
  </si>
  <si>
    <t>№ 40705810909030000030</t>
  </si>
  <si>
    <t xml:space="preserve">БАНК ВТБ (ПАО) </t>
  </si>
  <si>
    <t xml:space="preserve">№2/2020 от 17.04.2020 </t>
  </si>
  <si>
    <t>№  40705810509030000032</t>
  </si>
  <si>
    <t>БАНК ВТБ (ПАО)</t>
  </si>
  <si>
    <t>№1/2020 от 18.06.2020</t>
  </si>
  <si>
    <t xml:space="preserve">№ 40705810309030000025 </t>
  </si>
  <si>
    <t>№4/1 от 13.10.2017</t>
  </si>
  <si>
    <t>№  40705810509030000016</t>
  </si>
  <si>
    <t>№1/2016/капрем от 01.12.2016</t>
  </si>
  <si>
    <t>№ 40705810909030000014</t>
  </si>
  <si>
    <t xml:space="preserve">№1/2016 от 05.10.2016 </t>
  </si>
  <si>
    <t>№ 40705810109030000018</t>
  </si>
  <si>
    <t>№1/2017/капрем от 17.03.2017</t>
  </si>
  <si>
    <t>№  40705810909030000027</t>
  </si>
  <si>
    <t>б/н от  22.10.2018</t>
  </si>
  <si>
    <t>№ 40705810909036000005</t>
  </si>
  <si>
    <t>б/н от 16.01.2016</t>
  </si>
  <si>
    <t>№ 40705810009030000024</t>
  </si>
  <si>
    <t xml:space="preserve">
24.01.2018</t>
  </si>
  <si>
    <t>№  40705810609030000026</t>
  </si>
  <si>
    <t>б/н от 16.04.2018</t>
  </si>
  <si>
    <t>№ 
40705810809030000020</t>
  </si>
  <si>
    <t xml:space="preserve"> №1/2017 от 01.08.2017</t>
  </si>
  <si>
    <t>№  40705810109030000021</t>
  </si>
  <si>
    <t>б/н от  01.08.2017</t>
  </si>
  <si>
    <t>№  40705810609036000004</t>
  </si>
  <si>
    <t>№2 от 15.02.2016</t>
  </si>
  <si>
    <t>№ 40705810809030000017</t>
  </si>
  <si>
    <t>№1/2016/капрем от 13.12.2016</t>
  </si>
  <si>
    <t>№ 40705810209036000006</t>
  </si>
  <si>
    <t>№2 от 27.05.2016</t>
  </si>
  <si>
    <t>№  40705810874000000471</t>
  </si>
  <si>
    <t xml:space="preserve">ПАО СБЕРБАНК </t>
  </si>
  <si>
    <t>б/н от  15.01.2018</t>
  </si>
  <si>
    <t>№ 40705810074000000255</t>
  </si>
  <si>
    <t>б/н от 11.03.2016</t>
  </si>
  <si>
    <t>№  40705810774000000254</t>
  </si>
  <si>
    <t>б/н от 26.02.2016</t>
  </si>
  <si>
    <t>№ 40705810874000000280</t>
  </si>
  <si>
    <t>б/н от  22.03.2016</t>
  </si>
  <si>
    <t>№ 40705810774000000283</t>
  </si>
  <si>
    <t>б/н от  01.04.2016</t>
  </si>
  <si>
    <t>№ 40705810474000000253</t>
  </si>
  <si>
    <t>№ 40705810374000000256</t>
  </si>
  <si>
    <t>б/н от  01.03.2016</t>
  </si>
  <si>
    <t>№  40705810074000000271</t>
  </si>
  <si>
    <t>б/н от 10.03.2016</t>
  </si>
  <si>
    <t>№ 40705810674000000419</t>
  </si>
  <si>
    <t>б/н от 01.09.2016</t>
  </si>
  <si>
    <t>№ 40705810074000000022</t>
  </si>
  <si>
    <t>б/н от 25.09.2015</t>
  </si>
  <si>
    <t>№  40705810774000000270</t>
  </si>
  <si>
    <t>б/н от 28.06.2019</t>
  </si>
  <si>
    <t>№ 40705810974000000313</t>
  </si>
  <si>
    <t xml:space="preserve"> 05.06.2019</t>
  </si>
  <si>
    <t>б/н от 05.06.2019</t>
  </si>
  <si>
    <t>№ 40705810874000000455</t>
  </si>
  <si>
    <t>б/н от 04.05.2017</t>
  </si>
  <si>
    <t>№ 40705810374000000434</t>
  </si>
  <si>
    <t xml:space="preserve"> 23.12.2016</t>
  </si>
  <si>
    <t>б/н от 09.12.2016</t>
  </si>
  <si>
    <t>№ 40705810774000000429</t>
  </si>
  <si>
    <t>б/н от  04.11.2016</t>
  </si>
  <si>
    <t>№  40705810774000000018</t>
  </si>
  <si>
    <t xml:space="preserve">б/н от 01.08.2015 </t>
  </si>
  <si>
    <t>№ 40705810074000000019</t>
  </si>
  <si>
    <t>б/н от 27.07.2015</t>
  </si>
  <si>
    <t>№ 40705810974000000009</t>
  </si>
  <si>
    <t xml:space="preserve">б/н от 04.07.2015 </t>
  </si>
  <si>
    <t xml:space="preserve">№  40705810474000000020 </t>
  </si>
  <si>
    <t xml:space="preserve">б/н от 30.07.2015 </t>
  </si>
  <si>
    <t>№  40705810874000000277</t>
  </si>
  <si>
    <t>б/н от 16.03.2016</t>
  </si>
  <si>
    <t>№  40705810174000000278</t>
  </si>
  <si>
    <t>№  40705810074000000336</t>
  </si>
  <si>
    <t xml:space="preserve"> 14.07.2016</t>
  </si>
  <si>
    <t>б/н от 18.06.2016</t>
  </si>
  <si>
    <t>№ 40705810174000000003</t>
  </si>
  <si>
    <t>б/н от 15.05.2015</t>
  </si>
  <si>
    <t>№ 40705810674000000273</t>
  </si>
  <si>
    <t>б/н от 15.03.2016</t>
  </si>
  <si>
    <t>№ 40705810374000000272</t>
  </si>
  <si>
    <t>№ 40705810874000000002</t>
  </si>
  <si>
    <t>б/н от 12.02.2015</t>
  </si>
  <si>
    <t>АО "РОССЕЛЬХОЗБАНК"</t>
  </si>
  <si>
    <t>№ 40705810447110000021</t>
  </si>
  <si>
    <t>№ 40705810947110000026</t>
  </si>
  <si>
    <t>№ 40705810647110000025</t>
  </si>
  <si>
    <t>№ 40705810747110000019</t>
  </si>
  <si>
    <t>№ 40705810447110000018</t>
  </si>
  <si>
    <t xml:space="preserve"> 07.03.2017</t>
  </si>
  <si>
    <t>№ 40705810347110000011</t>
  </si>
  <si>
    <t>№ 40705810147110000017</t>
  </si>
  <si>
    <t>№ 40705810047110000007</t>
  </si>
  <si>
    <t>№ 40705810447110000005</t>
  </si>
  <si>
    <t>№ 40705810847110000016</t>
  </si>
  <si>
    <t>№  40705810547110000015</t>
  </si>
  <si>
    <t>№ 40705810047110000023</t>
  </si>
  <si>
    <t>№ 40705810747110000006</t>
  </si>
  <si>
    <t>№ 40705810247110000014</t>
  </si>
  <si>
    <t>№ 40705810647110000012</t>
  </si>
  <si>
    <t>№ 40705810647110000009</t>
  </si>
  <si>
    <t>№ 40705810047110000010</t>
  </si>
  <si>
    <t>№ 40705810147110000020</t>
  </si>
  <si>
    <t>№ 40705810947110000013</t>
  </si>
  <si>
    <t>№ 40705810347110000008</t>
  </si>
  <si>
    <t>№ 40705810747110000022</t>
  </si>
  <si>
    <t>Забайкальский край, Чернышевский район, пгт.Жирекен</t>
  </si>
  <si>
    <t>№ 40705810474000000321</t>
  </si>
  <si>
    <t>№  40705810474000000415</t>
  </si>
  <si>
    <t>№  40705810074000000323</t>
  </si>
  <si>
    <t>№  40705810174000000333</t>
  </si>
  <si>
    <t>№  40705810774000000319</t>
  </si>
  <si>
    <t>№ 40705810774000000322</t>
  </si>
  <si>
    <t>№ 40705810974000000326</t>
  </si>
  <si>
    <t>№ 40705810674000000325</t>
  </si>
  <si>
    <t xml:space="preserve"> 15.07.2016</t>
  </si>
  <si>
    <t>№ 40705810074000000307</t>
  </si>
  <si>
    <t>№ 40705810774000000306</t>
  </si>
  <si>
    <t>№ 40705810074000000310</t>
  </si>
  <si>
    <t>№ 40705810674000000309</t>
  </si>
  <si>
    <t>№ 40705810374000000308</t>
  </si>
  <si>
    <t>№ 40705810474000000318</t>
  </si>
  <si>
    <t>№ 40705810374000000324</t>
  </si>
  <si>
    <t>№ 40705810374000000311</t>
  </si>
  <si>
    <t>№ 40705810474000000295</t>
  </si>
  <si>
    <t>№ 40705810874000000332</t>
  </si>
  <si>
    <t>№ 40705810074000000417</t>
  </si>
  <si>
    <t>№6 от 07.09.2016</t>
  </si>
  <si>
    <t>№  40705810374000000418</t>
  </si>
  <si>
    <t>№5 от 07.09.2016</t>
  </si>
  <si>
    <t>№ 40705810874000000413</t>
  </si>
  <si>
    <t>№1 от  07.09.2016</t>
  </si>
  <si>
    <t>№  40705810574000000331</t>
  </si>
  <si>
    <t>№ 40705810174000000320</t>
  </si>
  <si>
    <t>№ 40705810774000000416</t>
  </si>
  <si>
    <t>№4 от 07.09.2016</t>
  </si>
  <si>
    <t>№ 40705810174000000414</t>
  </si>
  <si>
    <t>№2 от 07.09.2016</t>
  </si>
  <si>
    <t>№ 40705810874000000329</t>
  </si>
  <si>
    <t>№ 40705810274000000327</t>
  </si>
  <si>
    <t xml:space="preserve"> 30.06.2016</t>
  </si>
  <si>
    <t>№ 40705810274000000330</t>
  </si>
  <si>
    <t>№ 40705810574000000328</t>
  </si>
  <si>
    <t>Забайкальский край, Забайкальский район, п/ст. Билитуй</t>
  </si>
  <si>
    <t>№ 40705810174000000443</t>
  </si>
  <si>
    <t xml:space="preserve">б/н от 10.03.2017 </t>
  </si>
  <si>
    <t>№  40705810474000000444</t>
  </si>
  <si>
    <t>№  40705810874000000442</t>
  </si>
  <si>
    <t xml:space="preserve"> 07.04.2017</t>
  </si>
  <si>
    <t>№ 40705810647150000001</t>
  </si>
  <si>
    <t>б/н от 27.02.2015</t>
  </si>
  <si>
    <t>№  40705810947150000002</t>
  </si>
  <si>
    <t>№ 40705810247150000003</t>
  </si>
  <si>
    <t>б/н от  27.02.2015</t>
  </si>
  <si>
    <t>№ 40705810547150000004</t>
  </si>
  <si>
    <t>№ 40705810447150000007</t>
  </si>
  <si>
    <t>№  40705810147150000006</t>
  </si>
  <si>
    <t>№ 40705810847150000005</t>
  </si>
  <si>
    <t>№ 40705810874000000507</t>
  </si>
  <si>
    <t>№2 от 10.01.2020</t>
  </si>
  <si>
    <t>№ 40705810374000000492</t>
  </si>
  <si>
    <t>№2 от  17.11.2018</t>
  </si>
  <si>
    <t>ТСЖ "Солнечное"</t>
  </si>
  <si>
    <t>б/н от 15.05.2014</t>
  </si>
  <si>
    <t>Забайкальский край, Оловяннинский район, пгт.Ясногорск</t>
  </si>
  <si>
    <t>Советский</t>
  </si>
  <si>
    <t>ООО "УК Луч"</t>
  </si>
  <si>
    <t>№ 40705810774000000348</t>
  </si>
  <si>
    <t>б/н от 25.03.2016</t>
  </si>
  <si>
    <t>№ 40705810174000000346</t>
  </si>
  <si>
    <t xml:space="preserve"> 22.04.2016</t>
  </si>
  <si>
    <t>№ 40705810874000000345</t>
  </si>
  <si>
    <t>№ 40705810074000000284</t>
  </si>
  <si>
    <t>№2/2016 от  01.03.2016</t>
  </si>
  <si>
    <t>№ 40705810474000000282</t>
  </si>
  <si>
    <t>№  40705810074000000527</t>
  </si>
  <si>
    <t>б/н от 01.06.2020</t>
  </si>
  <si>
    <t>№ 40705810074000000433</t>
  </si>
  <si>
    <t>б/н от 28.02.2018</t>
  </si>
  <si>
    <t>№ 40705810074000000488</t>
  </si>
  <si>
    <t>б/н от  30.09.2018</t>
  </si>
  <si>
    <t>№ 40705810074000000420</t>
  </si>
  <si>
    <t>б/н от 08.09.2016</t>
  </si>
  <si>
    <t>№ 40705810474000000004</t>
  </si>
  <si>
    <t>б/н от 18.05.2015</t>
  </si>
  <si>
    <t>№ 40705810974000000494</t>
  </si>
  <si>
    <t xml:space="preserve">№1-2019 от 04.02.2019 </t>
  </si>
  <si>
    <t>№ 40705810674000000451</t>
  </si>
  <si>
    <t>№21-2017 от 09.01.2017</t>
  </si>
  <si>
    <t>№ 40705810374000000450</t>
  </si>
  <si>
    <t>№19-2017 от 09.01.2017</t>
  </si>
  <si>
    <t>№ 40705810974000000449</t>
  </si>
  <si>
    <t>№10-2017 от 09.01.2017</t>
  </si>
  <si>
    <t>№  40705810674000000448</t>
  </si>
  <si>
    <t>№2-2017 от 09.01.2017</t>
  </si>
  <si>
    <t>№ 40705810374000000447</t>
  </si>
  <si>
    <t>№5-2017 от 09.01.2017</t>
  </si>
  <si>
    <t>№ 40705810074000000446</t>
  </si>
  <si>
    <t>№3-2017 от 09.01.2017</t>
  </si>
  <si>
    <t>№ 40705810774000000445</t>
  </si>
  <si>
    <t>№4-2017 от 09.01.2017</t>
  </si>
  <si>
    <t>ООО "УК Энергожилстрой"</t>
  </si>
  <si>
    <t>№ 40705810174000000498</t>
  </si>
  <si>
    <t>№1 от 19.03.2019</t>
  </si>
  <si>
    <t>№ 40705810474000000499</t>
  </si>
  <si>
    <t>№1 от 28.03.2019</t>
  </si>
  <si>
    <t>№ 40705810074000000501</t>
  </si>
  <si>
    <t>№2 от 29.03.2019</t>
  </si>
  <si>
    <t>№ 40705810209030000015</t>
  </si>
  <si>
    <t>№1 от 17.10.2016</t>
  </si>
  <si>
    <t>№ 40705810774000000490</t>
  </si>
  <si>
    <t>№1 от 27.09.2018</t>
  </si>
  <si>
    <t>№ 40705810674000000503</t>
  </si>
  <si>
    <t xml:space="preserve">№1 от 28.04.2019 </t>
  </si>
  <si>
    <t>№  40705810374000000502</t>
  </si>
  <si>
    <t>Забайкальского Рабочего</t>
  </si>
  <si>
    <t>ООО "УК Нарспи"</t>
  </si>
  <si>
    <t>№ 40705810574000000467</t>
  </si>
  <si>
    <t>№1/2017 от 30.10.2017</t>
  </si>
  <si>
    <t>№ 40705810974000000452</t>
  </si>
  <si>
    <t xml:space="preserve">№1 от 25.04.2017 </t>
  </si>
  <si>
    <t>ООО "УК Северный"</t>
  </si>
  <si>
    <t>№  40705810674000000493</t>
  </si>
  <si>
    <t>№2-2019 от 17.10.2019</t>
  </si>
  <si>
    <t>№ 40705810574000000506</t>
  </si>
  <si>
    <t xml:space="preserve"> №2-2019 от  02.07.2019 </t>
  </si>
  <si>
    <t>№ 40705810274000000505</t>
  </si>
  <si>
    <t>№1-2019 от 19.07.2019</t>
  </si>
  <si>
    <t>№  40705810774000000461</t>
  </si>
  <si>
    <t xml:space="preserve"> №1-2017 от 06.08.2017</t>
  </si>
  <si>
    <t>№ 40705810074000000462</t>
  </si>
  <si>
    <t xml:space="preserve"> №1-2017 от 02.08.2017</t>
  </si>
  <si>
    <t>№ 40705810474000000509</t>
  </si>
  <si>
    <t>№1-2020 от 09.03.2020</t>
  </si>
  <si>
    <t xml:space="preserve">ПАО РОСБАНК </t>
  </si>
  <si>
    <t>№ 40705810875750000008</t>
  </si>
  <si>
    <t>б/н от 19.03.2016</t>
  </si>
  <si>
    <t>№ 40705810675750000004</t>
  </si>
  <si>
    <t>б/н от 07.03.2016</t>
  </si>
  <si>
    <t>№ 40705810975750000005</t>
  </si>
  <si>
    <t>б/н от 06.03.2016</t>
  </si>
  <si>
    <t>№ 40705810775750000001</t>
  </si>
  <si>
    <t>б/н от 13.02.2016</t>
  </si>
  <si>
    <t>№ 40705810575750000010</t>
  </si>
  <si>
    <t>б/н от 25.09.2016</t>
  </si>
  <si>
    <t>№ 40705810175750000009</t>
  </si>
  <si>
    <t>б/н от 24.09.2016</t>
  </si>
  <si>
    <t>№ 40705810275750000006</t>
  </si>
  <si>
    <t>б/н от 13.03.2016</t>
  </si>
  <si>
    <t>№ 40705810575750000007</t>
  </si>
  <si>
    <t>№ 40705810075750000002</t>
  </si>
  <si>
    <t>б/н от 29.02.2016</t>
  </si>
  <si>
    <t>№ 40705810375750000003</t>
  </si>
  <si>
    <t>№ 40705810274000000479</t>
  </si>
  <si>
    <t>б/н от 31.01.2018</t>
  </si>
  <si>
    <t>№ 40705810974000000478</t>
  </si>
  <si>
    <t>№ 40705810174000000430</t>
  </si>
  <si>
    <t>б/н от 25.10.2016</t>
  </si>
  <si>
    <t>№ 40705810274000000424</t>
  </si>
  <si>
    <t>№ 40705810474000000431</t>
  </si>
  <si>
    <t>№ 40705810674000000011</t>
  </si>
  <si>
    <t>б/н от 29.07.2015</t>
  </si>
  <si>
    <t>№ 40705810974000000012</t>
  </si>
  <si>
    <t>б/н от 03.08.2015</t>
  </si>
  <si>
    <t>№ 40705810874000000316</t>
  </si>
  <si>
    <t>№ 40705810174000000281</t>
  </si>
  <si>
    <t>б/н от 23.03.2016</t>
  </si>
  <si>
    <t>№ 40705810274000000013</t>
  </si>
  <si>
    <t>б/н от 21.07.2015</t>
  </si>
  <si>
    <t>№ 40705810574000000014</t>
  </si>
  <si>
    <t>б/н от 07.08.2015</t>
  </si>
  <si>
    <t>№ 40705810674000000312</t>
  </si>
  <si>
    <t>б/н от 02.12.2015</t>
  </si>
  <si>
    <t xml:space="preserve">б/н от 15.03.2016 </t>
  </si>
  <si>
    <t>№ 40705810874000000484</t>
  </si>
  <si>
    <t>б/н от 26.06.2018</t>
  </si>
  <si>
    <t>б/н от 16.06.2016</t>
  </si>
  <si>
    <t>Забайкальский край, Могочинский район, г.Могоча</t>
  </si>
  <si>
    <t>№3 от 01.12.2014</t>
  </si>
  <si>
    <t>№4 от 01.12.2014</t>
  </si>
  <si>
    <t>б/н от 01.12.2014</t>
  </si>
  <si>
    <t xml:space="preserve">б/н от 21.04.2014 </t>
  </si>
  <si>
    <t>№ 40705810274000000495</t>
  </si>
  <si>
    <t>б/н от 29.01.2019</t>
  </si>
  <si>
    <t xml:space="preserve"> ЖСК №8</t>
  </si>
  <si>
    <t>№ 40705810074000000077</t>
  </si>
  <si>
    <t>б/н от 01.03.2014</t>
  </si>
  <si>
    <t>Городской округ "Город Чита</t>
  </si>
  <si>
    <t>№ 40705810374000000007</t>
  </si>
  <si>
    <t xml:space="preserve">б/н от 24.05.2015 </t>
  </si>
  <si>
    <t>ТСЖ "ЖСК №23А"</t>
  </si>
  <si>
    <t>№8 от 23.02.2014</t>
  </si>
  <si>
    <t>№ 40705810074000000491</t>
  </si>
  <si>
    <t>№2 от 10.06.2014</t>
  </si>
  <si>
    <t>№ 40703810801830000020</t>
  </si>
  <si>
    <t>ПАО БАНК "ФК ОТКРЫТИЕ"</t>
  </si>
  <si>
    <t xml:space="preserve">№1/20 от 29.05.2020 </t>
  </si>
  <si>
    <t>б/н от 22.02.2015</t>
  </si>
  <si>
    <t xml:space="preserve"> 21.05.2014</t>
  </si>
  <si>
    <t xml:space="preserve">б/н от 16.04.2014 </t>
  </si>
  <si>
    <t>№3 от 30.05.2014</t>
  </si>
  <si>
    <t>№  40705810874000020176</t>
  </si>
  <si>
    <t>№9 от 12.05.2014</t>
  </si>
  <si>
    <t>№ 40705810374000000463</t>
  </si>
  <si>
    <t>№18 от 23.12.2016</t>
  </si>
  <si>
    <t>№ 40705810247000000001</t>
  </si>
  <si>
    <t xml:space="preserve"> 18.04.2014</t>
  </si>
  <si>
    <t xml:space="preserve">№01/014 от 17.02.2014 </t>
  </si>
  <si>
    <t>№1 от 28.04.2014</t>
  </si>
  <si>
    <t>№ 40703810374000022168</t>
  </si>
  <si>
    <t xml:space="preserve"> 22.05.2014</t>
  </si>
  <si>
    <t>№1 от 14.05.2014</t>
  </si>
  <si>
    <t>№ 40705810374000020171</t>
  </si>
  <si>
    <t>б/н от 11.04.2014</t>
  </si>
  <si>
    <t>№ 40705810774000000102</t>
  </si>
  <si>
    <t>№2 от 15.05.2014</t>
  </si>
  <si>
    <t>№3 от 01.03.2014</t>
  </si>
  <si>
    <t>№  40705810074000020277</t>
  </si>
  <si>
    <t xml:space="preserve"> №1 от 31.03.2014</t>
  </si>
  <si>
    <t>№ 40705810905720000001</t>
  </si>
  <si>
    <t>Филиал "Омский" АО "ОТП Банк"</t>
  </si>
  <si>
    <t xml:space="preserve"> 10.06.2014</t>
  </si>
  <si>
    <t>№2 от 20.05.2014</t>
  </si>
  <si>
    <t>ТСН "Железнодорожник"</t>
  </si>
  <si>
    <t xml:space="preserve"> 15.11.2016</t>
  </si>
  <si>
    <t>№9 от 14.11.2016</t>
  </si>
  <si>
    <t>ПЖСК №24</t>
  </si>
  <si>
    <t>№ 40705810274000020284</t>
  </si>
  <si>
    <t>ПЕРВИЧНАЯ ПРОФСОЮЗНАЯ ОРГАНИЗАЦИЯ ЧИТИНСКОГО ОСБ № 8600</t>
  </si>
  <si>
    <t>№1 от 12.03.2019</t>
  </si>
  <si>
    <t>№ 40705810074000020235</t>
  </si>
  <si>
    <t>ЖСК №7</t>
  </si>
  <si>
    <t>№59 от 01.03.2014</t>
  </si>
  <si>
    <t>№  
40705810947080000020</t>
  </si>
  <si>
    <t>№  
40705810647080000016</t>
  </si>
  <si>
    <t>№  
40705810847080000010</t>
  </si>
  <si>
    <t>№  
40705810047080000014</t>
  </si>
  <si>
    <t>№  
40705810247080000018</t>
  </si>
  <si>
    <t>№  
40705810847080000036</t>
  </si>
  <si>
    <t>№  
40705810247080000021</t>
  </si>
  <si>
    <t>№  
40705810947080000004</t>
  </si>
  <si>
    <t>№  
40705810647080000003</t>
  </si>
  <si>
    <t>№  
40705810347080000031</t>
  </si>
  <si>
    <t>№  
40705810147080000011</t>
  </si>
  <si>
    <t>№  
40705810547080000022</t>
  </si>
  <si>
    <t>№  
40705810747080000013</t>
  </si>
  <si>
    <t>№  
40705810947080000017</t>
  </si>
  <si>
    <t>№  
40705810547080000019</t>
  </si>
  <si>
    <t>№  
40705810347080000028</t>
  </si>
  <si>
    <t>№  
40705810747080000026</t>
  </si>
  <si>
    <t>№ 40705810247080000005</t>
  </si>
  <si>
    <t>№  
40705810847080000007</t>
  </si>
  <si>
    <t>№  
40705810547080000006</t>
  </si>
  <si>
    <t>№ 40705810447080000025</t>
  </si>
  <si>
    <t>№  
40705810647080000032</t>
  </si>
  <si>
    <t>№  
40705810047080000027</t>
  </si>
  <si>
    <t>№  
40705810547080000035</t>
  </si>
  <si>
    <t>№  
40705810447080000009</t>
  </si>
  <si>
    <t>№  
40705810347080000015</t>
  </si>
  <si>
    <t>№  
40705810147080000008</t>
  </si>
  <si>
    <t>№  
40705810347080000002</t>
  </si>
  <si>
    <t>№  
40705810247080000034</t>
  </si>
  <si>
    <t>№ 40705810947080000033</t>
  </si>
  <si>
    <t>№  
40705810647080000029</t>
  </si>
  <si>
    <t>№  
40705810047080000030</t>
  </si>
  <si>
    <t>мкр. 3-й</t>
  </si>
  <si>
    <t>№ 40705810874000000109</t>
  </si>
  <si>
    <t>мкр. Центральный</t>
  </si>
  <si>
    <t>№ 40705810574000000179</t>
  </si>
  <si>
    <t>мкр. 6-й</t>
  </si>
  <si>
    <t>№ 40705810774000000225</t>
  </si>
  <si>
    <t>мкр. 7-й</t>
  </si>
  <si>
    <t>№ 40705810674000000037</t>
  </si>
  <si>
    <t>мкр. 2-й</t>
  </si>
  <si>
    <t>№ 40705810274000000055</t>
  </si>
  <si>
    <t>мкр. 1-й</t>
  </si>
  <si>
    <t>№ 40705810974000000070</t>
  </si>
  <si>
    <t>№ 40705810574000000250</t>
  </si>
  <si>
    <t>мкр. 4-й</t>
  </si>
  <si>
    <t>№ 40705810574000000195</t>
  </si>
  <si>
    <t>№ 40705810874000000235</t>
  </si>
  <si>
    <t>№ 40705810674000000192</t>
  </si>
  <si>
    <t>№ 40705810274000000107</t>
  </si>
  <si>
    <t>мкр. 8-й</t>
  </si>
  <si>
    <t>№ 40705810874000000219</t>
  </si>
  <si>
    <t>№ 40705810074000000226</t>
  </si>
  <si>
    <t>№ 40705810074000000190</t>
  </si>
  <si>
    <t>№ 40705810874000000248</t>
  </si>
  <si>
    <t>№ 40705810674000000105</t>
  </si>
  <si>
    <t>№ 40705810174000000058</t>
  </si>
  <si>
    <t>№ 40705810974000000203</t>
  </si>
  <si>
    <t>№ 40705810274000000220</t>
  </si>
  <si>
    <t>№ 40705810774000000173</t>
  </si>
  <si>
    <t>№ 40705810674000000082</t>
  </si>
  <si>
    <t>№ 40705810374000000078</t>
  </si>
  <si>
    <t>№ 40705810874000000183</t>
  </si>
  <si>
    <t>№ 40705810274000000233</t>
  </si>
  <si>
    <t>№ 40705810074000000242</t>
  </si>
  <si>
    <t>№ 40705810274000000181</t>
  </si>
  <si>
    <t>№ 40705810274000000110</t>
  </si>
  <si>
    <t>№ 40705810774000000199</t>
  </si>
  <si>
    <t>№ 40705810374000000214</t>
  </si>
  <si>
    <t>№ 40705810674000000040</t>
  </si>
  <si>
    <t>№ 40705810074000000187</t>
  </si>
  <si>
    <t>№ 40705810774000000050</t>
  </si>
  <si>
    <t>№ 40705810074000000103</t>
  </si>
  <si>
    <t>№ 40705810274000000042</t>
  </si>
  <si>
    <t>№ 40705810174000000126</t>
  </si>
  <si>
    <t>№ 40705810474000000127</t>
  </si>
  <si>
    <t>№ 40705810574000000218</t>
  </si>
  <si>
    <t>№ 40705810174000000087</t>
  </si>
  <si>
    <t>№ 40705810774000000241</t>
  </si>
  <si>
    <t>№ 40705810074000000239</t>
  </si>
  <si>
    <t>№ 40705810474000000033</t>
  </si>
  <si>
    <t>№ 40705810074000000035</t>
  </si>
  <si>
    <t>№ 40705810174000000184</t>
  </si>
  <si>
    <t>№ 40705810674000000202</t>
  </si>
  <si>
    <t>№ 40705810974000000083</t>
  </si>
  <si>
    <t>№ 40705810974000000245</t>
  </si>
  <si>
    <t>№ 40705810974000000122</t>
  </si>
  <si>
    <t>№ 40705810874000000251</t>
  </si>
  <si>
    <t>мкр. 5-й</t>
  </si>
  <si>
    <t>№ 40705810674000000150</t>
  </si>
  <si>
    <t>№ 40705810974000000041</t>
  </si>
  <si>
    <t>№ 40705810474000000198</t>
  </si>
  <si>
    <t>№ 40705810174000000032</t>
  </si>
  <si>
    <t>№ 40705810374000000175</t>
  </si>
  <si>
    <t>№ 40705810874000000138</t>
  </si>
  <si>
    <t>№ 40705810874000000073</t>
  </si>
  <si>
    <t>№ 40705810374000000104</t>
  </si>
  <si>
    <t>№ 40705810274000000123</t>
  </si>
  <si>
    <t>№ 40705810474000000143</t>
  </si>
  <si>
    <t>№ 40705810274000000178</t>
  </si>
  <si>
    <t>№ 40705810274000000071</t>
  </si>
  <si>
    <t>№ 40705810974000000232</t>
  </si>
  <si>
    <t>№ 40705810474000000185</t>
  </si>
  <si>
    <t>№ 40705810574000000069</t>
  </si>
  <si>
    <t>№ 40705810674000000079</t>
  </si>
  <si>
    <t>№ 40705810774000000186</t>
  </si>
  <si>
    <t>№ 40705810374000000191</t>
  </si>
  <si>
    <t>№ 40705810374000000227</t>
  </si>
  <si>
    <t>№ 40705810474000000075</t>
  </si>
  <si>
    <t>№ 40705810174000000142</t>
  </si>
  <si>
    <t>№ 40705810674000000053</t>
  </si>
  <si>
    <t>№ 40705810474000000240</t>
  </si>
  <si>
    <t>№ 40705810574000000124</t>
  </si>
  <si>
    <t>№ 40705810974000000193</t>
  </si>
  <si>
    <t>№ 40705810774000000160</t>
  </si>
  <si>
    <t>№ 40705810174000000236</t>
  </si>
  <si>
    <t>№ 40705810874000000099</t>
  </si>
  <si>
    <t>№ 40705810874000000125</t>
  </si>
  <si>
    <t>№ 40705810074000000093</t>
  </si>
  <si>
    <t>№ 40705810274000000068</t>
  </si>
  <si>
    <t>№ 40705810074000000213</t>
  </si>
  <si>
    <t>№ 40705810174000000171</t>
  </si>
  <si>
    <t>№ 40705810574000000108</t>
  </si>
  <si>
    <t>№ 40705810474000000169</t>
  </si>
  <si>
    <t>№ 40705810374000000162</t>
  </si>
  <si>
    <t>№ 40705810174000000090</t>
  </si>
  <si>
    <t>№ 40705810274000000149</t>
  </si>
  <si>
    <t>№ 40705810074000000080</t>
  </si>
  <si>
    <t>№ 40705810074000000145</t>
  </si>
  <si>
    <t>№ 40705810174000000061</t>
  </si>
  <si>
    <t>№ 40705810874000000141</t>
  </si>
  <si>
    <t>№ 40705810474000000224</t>
  </si>
  <si>
    <t>№ 40705810674000000095</t>
  </si>
  <si>
    <t>№ 40705810374000000201</t>
  </si>
  <si>
    <t>№ 40705810874000000044</t>
  </si>
  <si>
    <t>№ 40705810774000000131</t>
  </si>
  <si>
    <t>№ 40705810474000000059</t>
  </si>
  <si>
    <t>№ 40705810174000000168</t>
  </si>
  <si>
    <t>№ 40705810574000000205</t>
  </si>
  <si>
    <t>№ 40705810374000000052</t>
  </si>
  <si>
    <t>№ 40705810574000000182</t>
  </si>
  <si>
    <t>№ 40705810274000000097</t>
  </si>
  <si>
    <t>№ 40705810474000000088</t>
  </si>
  <si>
    <t>№ 40705810674000000147</t>
  </si>
  <si>
    <t>№ 40705810774000000034</t>
  </si>
  <si>
    <t>№ 40705810474000000130</t>
  </si>
  <si>
    <t>№ 40705810674000000215</t>
  </si>
  <si>
    <t>№ 40705810274000000217</t>
  </si>
  <si>
    <t>№ 40705810274000000136</t>
  </si>
  <si>
    <t>№ 40705810874000000222</t>
  </si>
  <si>
    <t>№ 40705810774000000212</t>
  </si>
  <si>
    <t>№ 40705810874000000170</t>
  </si>
  <si>
    <t>№ 40705810774000000238</t>
  </si>
  <si>
    <t>№ 40705810874000000112</t>
  </si>
  <si>
    <t>№ 40705810174000000207</t>
  </si>
  <si>
    <t>№ 40705810574000000234</t>
  </si>
  <si>
    <t>№ 40705810674000000228</t>
  </si>
  <si>
    <t>№ 40705810374000000188</t>
  </si>
  <si>
    <t>№ 40705810274000000152</t>
  </si>
  <si>
    <t>№ 40705810174000000210</t>
  </si>
  <si>
    <t>№ 40705810274000000246</t>
  </si>
  <si>
    <t>№ 40705810474000000091</t>
  </si>
  <si>
    <t>№ 40705810874000000057</t>
  </si>
  <si>
    <t>№ 40705810574000000098</t>
  </si>
  <si>
    <t>№ 40705810974000000151</t>
  </si>
  <si>
    <t>№ 40705810174000000223</t>
  </si>
  <si>
    <t>№ 40705810974000000177</t>
  </si>
  <si>
    <t>№ 40705810774000000092</t>
  </si>
  <si>
    <t>№ 40705810374000000243</t>
  </si>
  <si>
    <t>№ 40705810474000000172</t>
  </si>
  <si>
    <t>№ 40705810674000000163</t>
  </si>
  <si>
    <t>№ 40705810674000000176</t>
  </si>
  <si>
    <t>№ 40705810574000000137</t>
  </si>
  <si>
    <t>№ 40705810174000000074</t>
  </si>
  <si>
    <t>№ 40705810974000000119</t>
  </si>
  <si>
    <t>№ 40705810174000000197</t>
  </si>
  <si>
    <t>№ 40705810374000000094</t>
  </si>
  <si>
    <t>№ 40705810874000000206</t>
  </si>
  <si>
    <t>№ 40705810974000000148</t>
  </si>
  <si>
    <t>№ 40705810474000000101</t>
  </si>
  <si>
    <t>№ 40705810274000000165</t>
  </si>
  <si>
    <t>№ 40705810274000000084</t>
  </si>
  <si>
    <t>№ 40705810574000000072</t>
  </si>
  <si>
    <t>№ 40705810374000000146</t>
  </si>
  <si>
    <t>№ 40705810074000000174</t>
  </si>
  <si>
    <t>№ 40705810674000000066</t>
  </si>
  <si>
    <t>№ 40705810674000000231</t>
  </si>
  <si>
    <t>№ 40705810274000000039</t>
  </si>
  <si>
    <t>№ 40705810474000000208</t>
  </si>
  <si>
    <t>№ 40705810374000000230</t>
  </si>
  <si>
    <t>№ 40705810074000000051</t>
  </si>
  <si>
    <t>№ 40705810874000000060</t>
  </si>
  <si>
    <t>№ 40705810474000000237</t>
  </si>
  <si>
    <t>№ 40705810574000000111</t>
  </si>
  <si>
    <t>№ 40705810474000000046</t>
  </si>
  <si>
    <t>№ 40705810374000000133</t>
  </si>
  <si>
    <t>№ 40705810974000000180</t>
  </si>
  <si>
    <t>№ 40705810074000000161</t>
  </si>
  <si>
    <t>№ 40705810774000000089</t>
  </si>
  <si>
    <t>№ 40705810474000000062</t>
  </si>
  <si>
    <t>№ 40705810674000000189</t>
  </si>
  <si>
    <t>№ 40705810974000000054</t>
  </si>
  <si>
    <t>№ 40705810174000000139</t>
  </si>
  <si>
    <t>№ 40705810974000000067</t>
  </si>
  <si>
    <t>№ 40705810774000000209</t>
  </si>
  <si>
    <t>№ 40705810774000000047</t>
  </si>
  <si>
    <t>№ 40705810574000000043</t>
  </si>
  <si>
    <t>№ 40705810774000000063</t>
  </si>
  <si>
    <t>№ 40705810374000000036</t>
  </si>
  <si>
    <t>№ 40705810374000000065</t>
  </si>
  <si>
    <t>№ 40705810774000000144</t>
  </si>
  <si>
    <t>№ 40705810174000000113</t>
  </si>
  <si>
    <t>№ 40705810074000000200</t>
  </si>
  <si>
    <t>№ 40705810074000000048</t>
  </si>
  <si>
    <t>№ 40705810574000000085</t>
  </si>
  <si>
    <t>№ 40705810174000000045</t>
  </si>
  <si>
    <t>№ 40705810974000000038</t>
  </si>
  <si>
    <t>№ 40705810574000000056</t>
  </si>
  <si>
    <t>№ 40705810374000000049</t>
  </si>
  <si>
    <t>№ 40705810974000000164</t>
  </si>
  <si>
    <t>№ 40705810874000000086</t>
  </si>
  <si>
    <t>№ 40705810174000000249</t>
  </si>
  <si>
    <t>№ 40705810774000000115</t>
  </si>
  <si>
    <t>№ 40705810074000000064</t>
  </si>
  <si>
    <t>№ 40705810574000000247</t>
  </si>
  <si>
    <t>№ 40705810974000000229</t>
  </si>
  <si>
    <t>№ 40705810974000000216</t>
  </si>
  <si>
    <t>№ 40705810074000000129</t>
  </si>
  <si>
    <t>№ 40705810674000000121</t>
  </si>
  <si>
    <t>№ 40705810574000000140</t>
  </si>
  <si>
    <t>№ 40705810574000000221</t>
  </si>
  <si>
    <t>№ 40705810274000000194</t>
  </si>
  <si>
    <t>№ 40705810474000000211</t>
  </si>
  <si>
    <t>№ 40705810574000000153</t>
  </si>
  <si>
    <t>№ 40705810674000000244</t>
  </si>
  <si>
    <t>№ 40705810874000000196</t>
  </si>
  <si>
    <t>№ 40705810974000000135</t>
  </si>
  <si>
    <t>№ 40705810274000000204</t>
  </si>
  <si>
    <t>пр-кт. Строителей</t>
  </si>
  <si>
    <t>д.5 к.1</t>
  </si>
  <si>
    <t>№ 40705810874000000154</t>
  </si>
  <si>
    <t>д.5 к.2</t>
  </si>
  <si>
    <t>№ 40705810174000000155</t>
  </si>
  <si>
    <t>№ 40705810374000000159</t>
  </si>
  <si>
    <t>№ 40705810474000000156</t>
  </si>
  <si>
    <t>№ 40705810774000000157</t>
  </si>
  <si>
    <t>№ 40705810074000000158</t>
  </si>
  <si>
    <t>израсходовано всего</t>
  </si>
  <si>
    <t>пр-кт. Шахтеров</t>
  </si>
  <si>
    <t>д.2 к.1</t>
  </si>
  <si>
    <t>№ 40705810274000000440</t>
  </si>
  <si>
    <t>д.2 к.2</t>
  </si>
  <si>
    <t>№ 40705810574000000441</t>
  </si>
  <si>
    <t xml:space="preserve">Забайкальский край, Забайкальский район, пгт. Забайкальск  </t>
  </si>
  <si>
    <t>ТСЖ "Наш дом"???</t>
  </si>
  <si>
    <t>85а</t>
  </si>
  <si>
    <t xml:space="preserve">Забайкальский край, Улётовский район, пгт.Дровяная </t>
  </si>
  <si>
    <t>ООО "УК Гарант"???</t>
  </si>
  <si>
    <t>6А</t>
  </si>
  <si>
    <t>46а</t>
  </si>
  <si>
    <t xml:space="preserve">Забайкальский край, Каларский район, пгт.Новая Чара </t>
  </si>
  <si>
    <t xml:space="preserve">Забайкальский край, Шилкинский район, г.Шилка </t>
  </si>
  <si>
    <t xml:space="preserve"> пгт.Жирекен</t>
  </si>
  <si>
    <t>Забайкальский край, Петровск-Забайкальский район, с.Тарбагатай</t>
  </si>
  <si>
    <t>Станционная</t>
  </si>
  <si>
    <t>МУП ЖКХ ГОРОДСКОГО ОКРУГА ЗАТО П.ГОРНЫЙ</t>
  </si>
  <si>
    <t xml:space="preserve">Забайкальский край, п.Горный </t>
  </si>
  <si>
    <t>Дружбы</t>
  </si>
  <si>
    <t>№ 40705810374000000405</t>
  </si>
  <si>
    <t>№ 36 от 10.07.2016</t>
  </si>
  <si>
    <t>№ 40705810974000000407</t>
  </si>
  <si>
    <t>№ 31 от 10.07.2016</t>
  </si>
  <si>
    <t>Солнечная</t>
  </si>
  <si>
    <t>№ 40705810374000000382</t>
  </si>
  <si>
    <t>№ 15 от 10.07.2016</t>
  </si>
  <si>
    <t>№ 40705810774000000380</t>
  </si>
  <si>
    <t>№ 17 от 10.07.2016</t>
  </si>
  <si>
    <t>№ 40705810474000000402</t>
  </si>
  <si>
    <t>№ 30 от 10.07.2016</t>
  </si>
  <si>
    <t>№ 40705810174000000388</t>
  </si>
  <si>
    <t>№ 12 от 10.07.2016</t>
  </si>
  <si>
    <t>№ 40705810974000000410</t>
  </si>
  <si>
    <t>№ 34 от 10.07.2016</t>
  </si>
  <si>
    <t>№ 40705810274000000408</t>
  </si>
  <si>
    <t>№ 32 от 10.07.2016</t>
  </si>
  <si>
    <t>№ 40705810974000000384</t>
  </si>
  <si>
    <t>№ 9 от 10.07.2016</t>
  </si>
  <si>
    <t>№ 40705810774000000393</t>
  </si>
  <si>
    <t>№ 26 от 10.07.2016</t>
  </si>
  <si>
    <t>№ 40705810774000000403</t>
  </si>
  <si>
    <t>№ 39 от 10.07.2016</t>
  </si>
  <si>
    <t>№ 40705810874000000374</t>
  </si>
  <si>
    <t>№ 21 от 10.07.2016</t>
  </si>
  <si>
    <t>№ 40705810474000000376</t>
  </si>
  <si>
    <t>№ 19 от 10.07.2016</t>
  </si>
  <si>
    <t>№ 40705810874000000400</t>
  </si>
  <si>
    <t>№ 28 от 10.07.2016</t>
  </si>
  <si>
    <t>№ 40705810574000000409</t>
  </si>
  <si>
    <t>№ 33 от 10.07.2016</t>
  </si>
  <si>
    <t>№ 40705810974000000397</t>
  </si>
  <si>
    <t>№ 38 от 10.07.2016</t>
  </si>
  <si>
    <t>№ 40705810574000000399</t>
  </si>
  <si>
    <t>№ 40 от 10.07.2016</t>
  </si>
  <si>
    <t>№ 40705810074000000394</t>
  </si>
  <si>
    <t>№ 23 от 10.07.2016</t>
  </si>
  <si>
    <t>№ 40705810174000000375</t>
  </si>
  <si>
    <t>№ 20 от 10.07.2016</t>
  </si>
  <si>
    <t>№ 40705810574000000386</t>
  </si>
  <si>
    <t>№ 11 от 10.07.2016</t>
  </si>
  <si>
    <t>№ 40705810074000000378</t>
  </si>
  <si>
    <t>№ 18 от 10.07.2016</t>
  </si>
  <si>
    <t>№ 40705810274000000398</t>
  </si>
  <si>
    <t>№ 41 от 10.07.2016</t>
  </si>
  <si>
    <t>№ 40705810374000000395</t>
  </si>
  <si>
    <t>№ 27 от 10.07.2016</t>
  </si>
  <si>
    <t>№ 40705810674000000406</t>
  </si>
  <si>
    <t>№ 35 от 10.07.2016</t>
  </si>
  <si>
    <t>№ 40705810874000000387</t>
  </si>
  <si>
    <t>№ 25 от 10.07.2016</t>
  </si>
  <si>
    <t>№ 40705810174000000401</t>
  </si>
  <si>
    <t>№ 29 от 10.07.2016</t>
  </si>
  <si>
    <t>№ 40705810374000000379</t>
  </si>
  <si>
    <t>№ 7 от 10.07.2016</t>
  </si>
  <si>
    <t>№ 40705810274000000385</t>
  </si>
  <si>
    <t>№ 10 от 10.07.2016</t>
  </si>
  <si>
    <t>№ 40705810674000000383</t>
  </si>
  <si>
    <t>№ 8 от 10.07.2016</t>
  </si>
  <si>
    <t>№ 40705810474000000392</t>
  </si>
  <si>
    <t>№ 24 от 10.07.2016</t>
  </si>
  <si>
    <t>№ 40705810074000000404</t>
  </si>
  <si>
    <t>№ 37 от 10.07.2016</t>
  </si>
  <si>
    <t>№ 40705810174000000391</t>
  </si>
  <si>
    <t>№ 63 от 10.07.2016</t>
  </si>
  <si>
    <t>№ 40705810474000000389</t>
  </si>
  <si>
    <t>№ 13 от 10.07.2016</t>
  </si>
  <si>
    <t>№ 40705810874000000390</t>
  </si>
  <si>
    <t>№ 14 от 10.07.2016</t>
  </si>
  <si>
    <t>№ 40705810674000000396</t>
  </si>
  <si>
    <t>№ 22 от 10.07.2016</t>
  </si>
  <si>
    <t>№ 40705810074000000381</t>
  </si>
  <si>
    <t>№ 16 от 10.07.2016</t>
  </si>
  <si>
    <t>№1 от 15.04.2014</t>
  </si>
  <si>
    <t>ТСЖ "Луч"</t>
  </si>
  <si>
    <t>tsg-luch2016@mail.ru</t>
  </si>
  <si>
    <t>ООО "Чернышевское ЖКХ"</t>
  </si>
  <si>
    <t>№2 от 30.12.2020</t>
  </si>
  <si>
    <t xml:space="preserve">№2 от 30.12.2020 </t>
  </si>
  <si>
    <t>№2 от  30.12.2020</t>
  </si>
  <si>
    <t>№3 от 30.12.2020</t>
  </si>
  <si>
    <t>ОАО «Служба Заказчика»???</t>
  </si>
  <si>
    <t xml:space="preserve">127584,33 141554,58?? </t>
  </si>
  <si>
    <t>№ 40705810774000000513</t>
  </si>
  <si>
    <t>ОАО «Служба Заказчика»</t>
  </si>
  <si>
    <t>ООО УК "СервисГрад"</t>
  </si>
  <si>
    <t>№ 40705810418240098030</t>
  </si>
  <si>
    <t>№ 40705810018240098029</t>
  </si>
  <si>
    <t>№ 40703810574000000207</t>
  </si>
  <si>
    <t>ТСЖ "Хабаровское" ЛИКВИДИРОВАН, стал владельцем ООО УК "Энергожилстрой"</t>
  </si>
  <si>
    <t>№ 40705810974000000423</t>
  </si>
  <si>
    <t>№ 40705810674000000422</t>
  </si>
  <si>
    <t>№ 40705810374000000371</t>
  </si>
  <si>
    <t>№ 40705810374000000369</t>
  </si>
  <si>
    <t>№ 40705810374000000367</t>
  </si>
  <si>
    <t>№ 40705810374000000366</t>
  </si>
  <si>
    <t>№ 40705810374000000365</t>
  </si>
  <si>
    <t>№ 40705810374000000357</t>
  </si>
  <si>
    <t>№ 40705810374000000359</t>
  </si>
  <si>
    <t>№ 40705810374000000360</t>
  </si>
  <si>
    <t>№ 40705810374000000362</t>
  </si>
  <si>
    <t>№ 40705810374000000364</t>
  </si>
  <si>
    <t>№ 40705810374000000368</t>
  </si>
  <si>
    <t>№ 40705810374000000370</t>
  </si>
  <si>
    <t>№ 40705810374000000372</t>
  </si>
  <si>
    <t>№ 40705810374000000373</t>
  </si>
  <si>
    <t>№ 40705810374000000377</t>
  </si>
  <si>
    <t>№ 40705810374000000363</t>
  </si>
  <si>
    <t>№ 40705810374000000361</t>
  </si>
  <si>
    <t>№ 40705810374000000354</t>
  </si>
  <si>
    <t>№ 40705810374000000358</t>
  </si>
  <si>
    <t>№ 40705810374000000355</t>
  </si>
  <si>
    <t>№ 40705810374000000356</t>
  </si>
  <si>
    <t>№ 40705810847110000003</t>
  </si>
  <si>
    <t>№ 40705810974000000517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</si>
</sst>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8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1" fillId="0" borderId="0"/>
  </cellStyleXfs>
  <cellXfs count="606">
    <xf numFmtId="0" fontId="0" fillId="0" borderId="0" xfId="0"/>
    <xf numFmtId="0" fontId="80" fillId="0" borderId="1" xfId="1" applyFont="1" applyBorder="1" applyAlignment="1">
      <alignment horizontal="center" vertical="center" wrapText="1"/>
    </xf>
    <xf numFmtId="0" fontId="80" fillId="0" borderId="2" xfId="1" applyFont="1" applyBorder="1" applyAlignment="1">
      <alignment horizontal="center" vertical="center" wrapText="1"/>
    </xf>
    <xf numFmtId="0" fontId="80" fillId="0" borderId="3" xfId="1" applyFont="1" applyBorder="1" applyAlignment="1">
      <alignment horizontal="center" vertical="center" wrapText="1"/>
    </xf>
    <xf numFmtId="0" fontId="80" fillId="0" borderId="4" xfId="1" applyFont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80" fillId="0" borderId="0" xfId="1" applyFont="1"/>
    <xf numFmtId="0" fontId="80" fillId="0" borderId="1" xfId="1" applyFont="1" applyBorder="1"/>
    <xf numFmtId="0" fontId="80" fillId="0" borderId="1" xfId="1" applyFont="1" applyBorder="1" applyAlignment="1">
      <alignment vertical="center" wrapText="1"/>
    </xf>
    <xf numFmtId="0" fontId="80" fillId="0" borderId="8" xfId="1" applyFont="1" applyBorder="1" applyAlignment="1">
      <alignment vertical="center" wrapText="1"/>
    </xf>
    <xf numFmtId="0" fontId="80" fillId="0" borderId="9" xfId="1" applyFont="1" applyBorder="1" applyAlignment="1">
      <alignment vertical="center" wrapText="1"/>
    </xf>
    <xf numFmtId="49" fontId="80" fillId="0" borderId="9" xfId="1" applyNumberFormat="1" applyFont="1" applyBorder="1" applyAlignment="1">
      <alignment vertical="center" wrapText="1"/>
    </xf>
    <xf numFmtId="0" fontId="80" fillId="0" borderId="10" xfId="1" applyFont="1" applyBorder="1" applyAlignment="1">
      <alignment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0" fontId="80" fillId="0" borderId="6" xfId="1" applyFont="1" applyBorder="1" applyAlignment="1">
      <alignment vertical="center" wrapText="1"/>
    </xf>
    <xf numFmtId="49" fontId="80" fillId="0" borderId="1" xfId="1" applyNumberFormat="1" applyFont="1" applyBorder="1" applyAlignment="1">
      <alignment vertical="center" wrapText="1"/>
    </xf>
    <xf numFmtId="0" fontId="80" fillId="0" borderId="1" xfId="1" applyFont="1" applyBorder="1" applyAlignment="1">
      <alignment wrapText="1"/>
    </xf>
    <xf numFmtId="0" fontId="80" fillId="0" borderId="6" xfId="1" applyFont="1" applyBorder="1" applyAlignment="1"/>
    <xf numFmtId="0" fontId="80" fillId="0" borderId="1" xfId="1" applyFont="1" applyBorder="1" applyAlignment="1"/>
    <xf numFmtId="49" fontId="80" fillId="0" borderId="1" xfId="1" applyNumberFormat="1" applyFont="1" applyBorder="1" applyAlignment="1">
      <alignment wrapText="1"/>
    </xf>
    <xf numFmtId="0" fontId="80" fillId="0" borderId="6" xfId="1" applyFont="1" applyBorder="1" applyAlignment="1">
      <alignment horizontal="center" vertical="center" wrapText="1"/>
    </xf>
    <xf numFmtId="49" fontId="80" fillId="0" borderId="6" xfId="1" applyNumberFormat="1" applyFont="1" applyBorder="1" applyAlignment="1">
      <alignment horizontal="center" vertical="center" wrapText="1"/>
    </xf>
    <xf numFmtId="0" fontId="80" fillId="0" borderId="7" xfId="1" applyFont="1" applyBorder="1" applyAlignment="1">
      <alignment horizontal="center" vertical="center" wrapText="1"/>
    </xf>
    <xf numFmtId="0" fontId="80" fillId="0" borderId="6" xfId="1" applyFont="1" applyBorder="1" applyAlignment="1">
      <alignment horizontal="center" vertical="center"/>
    </xf>
    <xf numFmtId="0" fontId="80" fillId="0" borderId="1" xfId="1" applyFont="1" applyBorder="1" applyAlignment="1">
      <alignment horizontal="center" vertical="center"/>
    </xf>
    <xf numFmtId="0" fontId="80" fillId="2" borderId="1" xfId="1" applyFont="1" applyFill="1" applyBorder="1"/>
    <xf numFmtId="0" fontId="80" fillId="2" borderId="1" xfId="1" applyFont="1" applyFill="1" applyBorder="1" applyAlignment="1">
      <alignment horizontal="center" vertical="center" wrapText="1"/>
    </xf>
    <xf numFmtId="0" fontId="80" fillId="2" borderId="6" xfId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 vertical="center" wrapText="1"/>
    </xf>
    <xf numFmtId="0" fontId="80" fillId="2" borderId="7" xfId="1" applyFont="1" applyFill="1" applyBorder="1" applyAlignment="1">
      <alignment horizontal="center" vertical="center" wrapText="1"/>
    </xf>
    <xf numFmtId="0" fontId="80" fillId="2" borderId="0" xfId="1" applyFont="1" applyFill="1"/>
    <xf numFmtId="49" fontId="80" fillId="3" borderId="1" xfId="1" applyNumberFormat="1" applyFont="1" applyFill="1" applyBorder="1" applyAlignment="1">
      <alignment horizontal="center" vertical="center" wrapText="1"/>
    </xf>
    <xf numFmtId="0" fontId="80" fillId="4" borderId="1" xfId="1" applyFont="1" applyFill="1" applyBorder="1" applyAlignment="1">
      <alignment horizontal="center" vertical="center" wrapText="1"/>
    </xf>
    <xf numFmtId="0" fontId="80" fillId="4" borderId="6" xfId="1" applyFont="1" applyFill="1" applyBorder="1" applyAlignment="1">
      <alignment horizontal="center" vertical="center" wrapText="1"/>
    </xf>
    <xf numFmtId="49" fontId="80" fillId="4" borderId="1" xfId="1" applyNumberFormat="1" applyFont="1" applyFill="1" applyBorder="1" applyAlignment="1">
      <alignment horizontal="center" vertical="center" wrapText="1"/>
    </xf>
    <xf numFmtId="0" fontId="80" fillId="4" borderId="7" xfId="1" applyFont="1" applyFill="1" applyBorder="1" applyAlignment="1">
      <alignment horizontal="center" vertical="center" wrapText="1"/>
    </xf>
    <xf numFmtId="0" fontId="80" fillId="0" borderId="6" xfId="1" applyFont="1" applyBorder="1"/>
    <xf numFmtId="49" fontId="80" fillId="0" borderId="7" xfId="1" applyNumberFormat="1" applyFont="1" applyBorder="1" applyAlignment="1">
      <alignment horizontal="center" vertical="center" wrapText="1"/>
    </xf>
    <xf numFmtId="49" fontId="80" fillId="0" borderId="10" xfId="1" applyNumberFormat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/>
    </xf>
    <xf numFmtId="49" fontId="80" fillId="0" borderId="0" xfId="1" applyNumberFormat="1" applyFont="1" applyAlignment="1">
      <alignment horizontal="center" vertical="center"/>
    </xf>
    <xf numFmtId="0" fontId="81" fillId="0" borderId="1" xfId="1" applyBorder="1"/>
    <xf numFmtId="0" fontId="81" fillId="0" borderId="0" xfId="1"/>
    <xf numFmtId="0" fontId="81" fillId="0" borderId="1" xfId="1" applyBorder="1" applyAlignment="1">
      <alignment horizontal="center" vertical="center"/>
    </xf>
    <xf numFmtId="0" fontId="82" fillId="0" borderId="11" xfId="1" applyFont="1" applyBorder="1" applyAlignment="1">
      <alignment horizontal="center" vertical="center" wrapText="1"/>
    </xf>
    <xf numFmtId="0" fontId="82" fillId="0" borderId="12" xfId="1" applyFont="1" applyBorder="1" applyAlignment="1">
      <alignment horizontal="center" vertical="center" wrapText="1"/>
    </xf>
    <xf numFmtId="0" fontId="82" fillId="0" borderId="3" xfId="1" applyFont="1" applyBorder="1" applyAlignment="1">
      <alignment horizontal="center" vertical="center" wrapText="1"/>
    </xf>
    <xf numFmtId="0" fontId="82" fillId="0" borderId="14" xfId="1" applyFont="1" applyBorder="1" applyAlignment="1">
      <alignment horizontal="center" vertical="center" wrapText="1"/>
    </xf>
    <xf numFmtId="0" fontId="82" fillId="0" borderId="14" xfId="1" applyFont="1" applyFill="1" applyBorder="1" applyAlignment="1">
      <alignment horizontal="center" vertical="center" wrapText="1"/>
    </xf>
    <xf numFmtId="0" fontId="80" fillId="0" borderId="15" xfId="1" applyFont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0" fontId="81" fillId="0" borderId="6" xfId="1" applyBorder="1"/>
    <xf numFmtId="0" fontId="81" fillId="0" borderId="0" xfId="1" applyAlignment="1">
      <alignment horizontal="center"/>
    </xf>
    <xf numFmtId="14" fontId="80" fillId="0" borderId="1" xfId="1" applyNumberFormat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0" fontId="80" fillId="0" borderId="14" xfId="1" applyFont="1" applyBorder="1" applyAlignment="1">
      <alignment horizontal="center" vertical="center" wrapText="1"/>
    </xf>
    <xf numFmtId="0" fontId="80" fillId="0" borderId="18" xfId="1" applyFont="1" applyBorder="1" applyAlignment="1">
      <alignment horizontal="center" vertical="center" wrapText="1"/>
    </xf>
    <xf numFmtId="0" fontId="80" fillId="0" borderId="16" xfId="1" applyFont="1" applyBorder="1" applyAlignment="1">
      <alignment horizontal="center" vertical="center" wrapText="1"/>
    </xf>
    <xf numFmtId="0" fontId="80" fillId="0" borderId="17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85" fillId="0" borderId="1" xfId="1" applyNumberFormat="1" applyFont="1" applyBorder="1" applyAlignment="1">
      <alignment horizontal="center" vertical="center" wrapText="1"/>
    </xf>
    <xf numFmtId="0" fontId="82" fillId="2" borderId="12" xfId="1" applyFont="1" applyFill="1" applyBorder="1" applyAlignment="1">
      <alignment horizontal="center" vertical="center" wrapText="1"/>
    </xf>
    <xf numFmtId="0" fontId="82" fillId="3" borderId="12" xfId="1" applyFont="1" applyFill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distributed"/>
    </xf>
    <xf numFmtId="14" fontId="0" fillId="0" borderId="1" xfId="0" applyNumberFormat="1" applyBorder="1" applyAlignment="1">
      <alignment vertical="distributed"/>
    </xf>
    <xf numFmtId="0" fontId="80" fillId="0" borderId="1" xfId="1" applyFont="1" applyBorder="1" applyAlignment="1">
      <alignment vertical="distributed" wrapText="1"/>
    </xf>
    <xf numFmtId="0" fontId="81" fillId="0" borderId="1" xfId="1" applyBorder="1" applyAlignment="1">
      <alignment horizontal="center"/>
    </xf>
    <xf numFmtId="0" fontId="82" fillId="0" borderId="1" xfId="1" applyFont="1" applyBorder="1" applyAlignment="1">
      <alignment horizontal="center" vertical="center" wrapText="1"/>
    </xf>
    <xf numFmtId="0" fontId="82" fillId="2" borderId="4" xfId="1" applyFont="1" applyFill="1" applyBorder="1" applyAlignment="1">
      <alignment horizontal="center" vertical="center" wrapText="1"/>
    </xf>
    <xf numFmtId="0" fontId="82" fillId="2" borderId="13" xfId="1" applyFont="1" applyFill="1" applyBorder="1" applyAlignment="1">
      <alignment horizontal="center" vertical="center" wrapText="1"/>
    </xf>
    <xf numFmtId="0" fontId="82" fillId="2" borderId="14" xfId="1" applyFont="1" applyFill="1" applyBorder="1" applyAlignment="1">
      <alignment horizontal="center" vertical="center" wrapText="1"/>
    </xf>
    <xf numFmtId="0" fontId="82" fillId="3" borderId="3" xfId="1" applyFont="1" applyFill="1" applyBorder="1" applyAlignment="1">
      <alignment horizontal="center" vertical="center" wrapText="1"/>
    </xf>
    <xf numFmtId="0" fontId="82" fillId="3" borderId="1" xfId="1" applyFont="1" applyFill="1" applyBorder="1" applyAlignment="1">
      <alignment horizontal="center" vertical="center" wrapText="1"/>
    </xf>
    <xf numFmtId="2" fontId="0" fillId="0" borderId="0" xfId="0" applyNumberFormat="1"/>
    <xf numFmtId="49" fontId="8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80" fillId="0" borderId="1" xfId="1" applyFont="1" applyBorder="1" applyAlignment="1">
      <alignment horizontal="center" vertical="center" wrapText="1"/>
    </xf>
    <xf numFmtId="49" fontId="8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2" fillId="3" borderId="15" xfId="1" applyNumberFormat="1" applyFont="1" applyFill="1" applyBorder="1" applyAlignment="1">
      <alignment horizontal="center" vertical="center" wrapText="1"/>
    </xf>
    <xf numFmtId="0" fontId="82" fillId="3" borderId="0" xfId="1" applyNumberFormat="1" applyFont="1" applyFill="1" applyBorder="1" applyAlignment="1">
      <alignment horizontal="center" vertical="center" wrapText="1"/>
    </xf>
    <xf numFmtId="0" fontId="82" fillId="0" borderId="0" xfId="1" applyNumberFormat="1" applyFont="1" applyBorder="1" applyAlignment="1">
      <alignment horizontal="center" vertical="center" wrapText="1"/>
    </xf>
    <xf numFmtId="0" fontId="81" fillId="0" borderId="0" xfId="1" applyNumberFormat="1"/>
    <xf numFmtId="0" fontId="81" fillId="3" borderId="0" xfId="1" applyNumberFormat="1" applyFill="1" applyBorder="1" applyAlignment="1">
      <alignment horizontal="center" vertical="center" wrapText="1"/>
    </xf>
    <xf numFmtId="0" fontId="81" fillId="0" borderId="0" xfId="1" applyNumberFormat="1" applyBorder="1" applyAlignment="1">
      <alignment horizontal="center" vertical="center" wrapText="1"/>
    </xf>
    <xf numFmtId="0" fontId="81" fillId="0" borderId="8" xfId="1" applyNumberFormat="1" applyBorder="1"/>
    <xf numFmtId="0" fontId="81" fillId="0" borderId="9" xfId="1" applyNumberFormat="1" applyBorder="1"/>
    <xf numFmtId="0" fontId="81" fillId="0" borderId="9" xfId="1" applyNumberFormat="1" applyFill="1" applyBorder="1"/>
    <xf numFmtId="0" fontId="82" fillId="3" borderId="1" xfId="1" applyNumberFormat="1" applyFont="1" applyFill="1" applyBorder="1" applyAlignment="1">
      <alignment horizontal="center" vertical="center" wrapText="1"/>
    </xf>
    <xf numFmtId="0" fontId="82" fillId="0" borderId="14" xfId="1" applyNumberFormat="1" applyFont="1" applyBorder="1" applyAlignment="1">
      <alignment horizontal="center" vertical="center" wrapText="1"/>
    </xf>
    <xf numFmtId="0" fontId="81" fillId="3" borderId="1" xfId="1" applyNumberFormat="1" applyFill="1" applyBorder="1" applyAlignment="1">
      <alignment horizontal="center" vertical="center" wrapText="1"/>
    </xf>
    <xf numFmtId="0" fontId="81" fillId="0" borderId="9" xfId="1" applyNumberFormat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/>
    </xf>
    <xf numFmtId="0" fontId="80" fillId="0" borderId="1" xfId="1" applyNumberFormat="1" applyFont="1" applyBorder="1" applyAlignment="1">
      <alignment wrapText="1"/>
    </xf>
    <xf numFmtId="0" fontId="80" fillId="0" borderId="1" xfId="1" applyNumberFormat="1" applyFont="1" applyBorder="1" applyAlignment="1"/>
    <xf numFmtId="0" fontId="80" fillId="0" borderId="1" xfId="1" applyNumberFormat="1" applyFont="1" applyBorder="1" applyAlignment="1">
      <alignment horizontal="center" vertical="center" wrapText="1"/>
    </xf>
    <xf numFmtId="0" fontId="81" fillId="0" borderId="1" xfId="1" applyNumberFormat="1" applyBorder="1"/>
    <xf numFmtId="0" fontId="81" fillId="2" borderId="1" xfId="1" applyNumberFormat="1" applyFill="1" applyBorder="1"/>
    <xf numFmtId="0" fontId="81" fillId="3" borderId="1" xfId="1" applyNumberFormat="1" applyFill="1" applyBorder="1"/>
    <xf numFmtId="0" fontId="81" fillId="0" borderId="1" xfId="1" applyNumberFormat="1" applyBorder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80" fillId="0" borderId="6" xfId="1" applyNumberFormat="1" applyFont="1" applyBorder="1" applyAlignment="1">
      <alignment horizontal="center" vertical="center" wrapText="1"/>
    </xf>
    <xf numFmtId="0" fontId="80" fillId="2" borderId="8" xfId="1" applyNumberFormat="1" applyFont="1" applyFill="1" applyBorder="1" applyAlignment="1">
      <alignment horizontal="center" vertical="center" wrapText="1"/>
    </xf>
    <xf numFmtId="0" fontId="80" fillId="3" borderId="8" xfId="1" applyNumberFormat="1" applyFont="1" applyFill="1" applyBorder="1" applyAlignment="1">
      <alignment horizontal="center" vertical="center" wrapText="1"/>
    </xf>
    <xf numFmtId="0" fontId="81" fillId="0" borderId="6" xfId="1" applyNumberFormat="1" applyBorder="1"/>
    <xf numFmtId="0" fontId="81" fillId="0" borderId="14" xfId="1" applyNumberFormat="1" applyBorder="1" applyAlignment="1">
      <alignment horizontal="center" vertical="center"/>
    </xf>
    <xf numFmtId="0" fontId="80" fillId="0" borderId="14" xfId="1" applyNumberFormat="1" applyFont="1" applyBorder="1" applyAlignment="1">
      <alignment wrapText="1"/>
    </xf>
    <xf numFmtId="0" fontId="81" fillId="0" borderId="9" xfId="1" applyNumberFormat="1" applyBorder="1" applyAlignment="1">
      <alignment horizontal="center" vertical="center"/>
    </xf>
    <xf numFmtId="0" fontId="80" fillId="0" borderId="9" xfId="1" applyNumberFormat="1" applyFont="1" applyBorder="1" applyAlignment="1">
      <alignment wrapText="1"/>
    </xf>
    <xf numFmtId="0" fontId="80" fillId="0" borderId="6" xfId="1" applyNumberFormat="1" applyFont="1" applyBorder="1" applyAlignment="1">
      <alignment vertical="center" wrapText="1"/>
    </xf>
    <xf numFmtId="0" fontId="81" fillId="0" borderId="1" xfId="1" applyNumberFormat="1" applyBorder="1" applyAlignment="1">
      <alignment vertical="center"/>
    </xf>
    <xf numFmtId="0" fontId="80" fillId="0" borderId="6" xfId="1" applyNumberFormat="1" applyFont="1" applyBorder="1" applyAlignment="1"/>
    <xf numFmtId="0" fontId="80" fillId="0" borderId="1" xfId="1" applyNumberFormat="1" applyFont="1" applyBorder="1" applyAlignment="1">
      <alignment vertical="center" wrapText="1"/>
    </xf>
    <xf numFmtId="0" fontId="81" fillId="2" borderId="9" xfId="1" applyNumberFormat="1" applyFill="1" applyBorder="1"/>
    <xf numFmtId="0" fontId="81" fillId="3" borderId="9" xfId="1" applyNumberFormat="1" applyFill="1" applyBorder="1"/>
    <xf numFmtId="0" fontId="81" fillId="0" borderId="1" xfId="1" applyNumberFormat="1" applyFill="1" applyBorder="1"/>
    <xf numFmtId="0" fontId="80" fillId="2" borderId="9" xfId="1" applyNumberFormat="1" applyFont="1" applyFill="1" applyBorder="1" applyAlignment="1">
      <alignment horizontal="center" vertical="center" wrapText="1"/>
    </xf>
    <xf numFmtId="0" fontId="80" fillId="3" borderId="9" xfId="1" applyNumberFormat="1" applyFont="1" applyFill="1" applyBorder="1" applyAlignment="1">
      <alignment horizontal="center" vertical="center" wrapText="1"/>
    </xf>
    <xf numFmtId="0" fontId="80" fillId="0" borderId="9" xfId="1" applyNumberFormat="1" applyFont="1" applyBorder="1" applyAlignment="1">
      <alignment horizontal="center" vertical="center" wrapText="1"/>
    </xf>
    <xf numFmtId="0" fontId="80" fillId="5" borderId="9" xfId="1" applyNumberFormat="1" applyFont="1" applyFill="1" applyBorder="1" applyAlignment="1">
      <alignment horizontal="center" vertical="center" wrapText="1"/>
    </xf>
    <xf numFmtId="0" fontId="79" fillId="0" borderId="1" xfId="1" applyNumberFormat="1" applyFont="1" applyBorder="1"/>
    <xf numFmtId="0" fontId="80" fillId="5" borderId="1" xfId="1" applyNumberFormat="1" applyFont="1" applyFill="1" applyBorder="1" applyAlignment="1">
      <alignment horizontal="center" vertical="center" wrapText="1"/>
    </xf>
    <xf numFmtId="0" fontId="80" fillId="0" borderId="1" xfId="1" applyNumberFormat="1" applyFont="1" applyBorder="1"/>
    <xf numFmtId="0" fontId="80" fillId="0" borderId="6" xfId="1" applyNumberFormat="1" applyFont="1" applyBorder="1" applyAlignment="1">
      <alignment horizontal="center" vertical="center"/>
    </xf>
    <xf numFmtId="0" fontId="80" fillId="0" borderId="1" xfId="1" applyNumberFormat="1" applyFont="1" applyFill="1" applyBorder="1"/>
    <xf numFmtId="0" fontId="81" fillId="3" borderId="1" xfId="1" applyNumberFormat="1" applyFill="1" applyBorder="1" applyAlignment="1">
      <alignment horizontal="center" vertical="center"/>
    </xf>
    <xf numFmtId="0" fontId="80" fillId="3" borderId="1" xfId="1" applyNumberFormat="1" applyFont="1" applyFill="1" applyBorder="1" applyAlignment="1">
      <alignment wrapText="1"/>
    </xf>
    <xf numFmtId="0" fontId="80" fillId="3" borderId="1" xfId="1" applyNumberFormat="1" applyFont="1" applyFill="1" applyBorder="1" applyAlignment="1">
      <alignment horizontal="center" vertical="center" wrapText="1"/>
    </xf>
    <xf numFmtId="0" fontId="80" fillId="3" borderId="6" xfId="1" applyNumberFormat="1" applyFont="1" applyFill="1" applyBorder="1" applyAlignment="1">
      <alignment horizontal="center" vertical="center" wrapText="1"/>
    </xf>
    <xf numFmtId="0" fontId="80" fillId="3" borderId="1" xfId="1" applyNumberFormat="1" applyFont="1" applyFill="1" applyBorder="1" applyAlignment="1">
      <alignment vertical="center" wrapText="1"/>
    </xf>
    <xf numFmtId="0" fontId="78" fillId="3" borderId="1" xfId="1" applyNumberFormat="1" applyFont="1" applyFill="1" applyBorder="1"/>
    <xf numFmtId="0" fontId="81" fillId="3" borderId="0" xfId="1" applyNumberFormat="1" applyFill="1"/>
    <xf numFmtId="0" fontId="81" fillId="2" borderId="0" xfId="1" applyNumberFormat="1" applyFill="1"/>
    <xf numFmtId="0" fontId="81" fillId="6" borderId="1" xfId="1" applyNumberFormat="1" applyFill="1" applyBorder="1" applyAlignment="1">
      <alignment horizontal="center" vertical="center"/>
    </xf>
    <xf numFmtId="0" fontId="80" fillId="6" borderId="1" xfId="1" applyNumberFormat="1" applyFont="1" applyFill="1" applyBorder="1" applyAlignment="1">
      <alignment wrapText="1"/>
    </xf>
    <xf numFmtId="0" fontId="80" fillId="6" borderId="1" xfId="1" applyNumberFormat="1" applyFont="1" applyFill="1" applyBorder="1" applyAlignment="1">
      <alignment horizontal="center" vertical="center" wrapText="1"/>
    </xf>
    <xf numFmtId="0" fontId="80" fillId="6" borderId="6" xfId="1" applyNumberFormat="1" applyFont="1" applyFill="1" applyBorder="1" applyAlignment="1">
      <alignment horizontal="center" vertical="center" wrapText="1"/>
    </xf>
    <xf numFmtId="0" fontId="80" fillId="6" borderId="1" xfId="1" applyNumberFormat="1" applyFont="1" applyFill="1" applyBorder="1" applyAlignment="1">
      <alignment vertical="center" wrapText="1"/>
    </xf>
    <xf numFmtId="0" fontId="80" fillId="6" borderId="9" xfId="1" applyNumberFormat="1" applyFont="1" applyFill="1" applyBorder="1" applyAlignment="1">
      <alignment horizontal="center" vertical="center" wrapText="1"/>
    </xf>
    <xf numFmtId="0" fontId="81" fillId="6" borderId="1" xfId="1" applyNumberFormat="1" applyFill="1" applyBorder="1" applyAlignment="1">
      <alignment horizontal="center" vertical="center" wrapText="1"/>
    </xf>
    <xf numFmtId="0" fontId="81" fillId="6" borderId="1" xfId="1" applyNumberFormat="1" applyFill="1" applyBorder="1"/>
    <xf numFmtId="0" fontId="81" fillId="6" borderId="0" xfId="1" applyNumberFormat="1" applyFill="1"/>
    <xf numFmtId="0" fontId="80" fillId="0" borderId="1" xfId="1" applyNumberFormat="1" applyFont="1" applyBorder="1" applyAlignment="1">
      <alignment horizontal="center" vertical="center"/>
    </xf>
    <xf numFmtId="0" fontId="80" fillId="0" borderId="1" xfId="1" applyNumberFormat="1" applyFont="1" applyBorder="1" applyAlignment="1">
      <alignment horizontal="center" vertical="center" shrinkToFit="1"/>
    </xf>
    <xf numFmtId="0" fontId="80" fillId="2" borderId="9" xfId="1" applyNumberFormat="1" applyFont="1" applyFill="1" applyBorder="1" applyAlignment="1">
      <alignment horizontal="center" vertical="center"/>
    </xf>
    <xf numFmtId="0" fontId="80" fillId="3" borderId="9" xfId="1" applyNumberFormat="1" applyFont="1" applyFill="1" applyBorder="1" applyAlignment="1">
      <alignment horizontal="center" vertical="center"/>
    </xf>
    <xf numFmtId="0" fontId="81" fillId="0" borderId="1" xfId="1" applyNumberFormat="1" applyBorder="1" applyAlignment="1"/>
    <xf numFmtId="0" fontId="80" fillId="3" borderId="1" xfId="1" applyNumberFormat="1" applyFont="1" applyFill="1" applyBorder="1" applyAlignment="1">
      <alignment horizontal="center" vertical="center"/>
    </xf>
    <xf numFmtId="0" fontId="81" fillId="0" borderId="0" xfId="1" applyNumberFormat="1" applyAlignment="1"/>
    <xf numFmtId="0" fontId="80" fillId="2" borderId="1" xfId="1" applyNumberFormat="1" applyFont="1" applyFill="1" applyBorder="1" applyAlignment="1">
      <alignment horizontal="center" vertical="center"/>
    </xf>
    <xf numFmtId="0" fontId="80" fillId="2" borderId="1" xfId="1" applyNumberFormat="1" applyFont="1" applyFill="1" applyBorder="1" applyAlignment="1">
      <alignment horizontal="center" vertical="center" shrinkToFit="1"/>
    </xf>
    <xf numFmtId="0" fontId="80" fillId="2" borderId="6" xfId="1" applyNumberFormat="1" applyFont="1" applyFill="1" applyBorder="1" applyAlignment="1">
      <alignment horizontal="center" vertical="center"/>
    </xf>
    <xf numFmtId="0" fontId="80" fillId="2" borderId="1" xfId="1" applyNumberFormat="1" applyFont="1" applyFill="1" applyBorder="1" applyAlignment="1">
      <alignment horizontal="center" vertical="center" wrapText="1"/>
    </xf>
    <xf numFmtId="0" fontId="83" fillId="0" borderId="1" xfId="1" applyNumberFormat="1" applyFont="1" applyBorder="1" applyAlignment="1">
      <alignment horizontal="center" vertical="center"/>
    </xf>
    <xf numFmtId="0" fontId="83" fillId="0" borderId="1" xfId="1" applyNumberFormat="1" applyFont="1" applyBorder="1" applyAlignment="1">
      <alignment horizontal="center" vertical="center" shrinkToFit="1"/>
    </xf>
    <xf numFmtId="0" fontId="83" fillId="0" borderId="6" xfId="1" applyNumberFormat="1" applyFont="1" applyBorder="1" applyAlignment="1">
      <alignment horizontal="center" vertical="center"/>
    </xf>
    <xf numFmtId="0" fontId="83" fillId="0" borderId="1" xfId="1" applyNumberFormat="1" applyFont="1" applyBorder="1" applyAlignment="1">
      <alignment horizontal="center" vertical="center" wrapText="1"/>
    </xf>
    <xf numFmtId="0" fontId="83" fillId="2" borderId="9" xfId="1" applyNumberFormat="1" applyFont="1" applyFill="1" applyBorder="1" applyAlignment="1">
      <alignment horizontal="center" vertical="center"/>
    </xf>
    <xf numFmtId="0" fontId="83" fillId="3" borderId="9" xfId="1" applyNumberFormat="1" applyFont="1" applyFill="1" applyBorder="1" applyAlignment="1">
      <alignment horizontal="center" vertical="center"/>
    </xf>
    <xf numFmtId="0" fontId="83" fillId="3" borderId="9" xfId="1" applyNumberFormat="1" applyFont="1" applyFill="1" applyBorder="1" applyAlignment="1">
      <alignment horizontal="center" vertical="center" wrapText="1"/>
    </xf>
    <xf numFmtId="0" fontId="84" fillId="0" borderId="1" xfId="1" applyNumberFormat="1" applyFont="1" applyBorder="1" applyAlignment="1">
      <alignment horizontal="center" vertical="center" wrapText="1"/>
    </xf>
    <xf numFmtId="0" fontId="84" fillId="0" borderId="1" xfId="1" applyNumberFormat="1" applyFont="1" applyBorder="1"/>
    <xf numFmtId="0" fontId="84" fillId="0" borderId="0" xfId="1" applyNumberFormat="1" applyFont="1"/>
    <xf numFmtId="0" fontId="80" fillId="3" borderId="0" xfId="1" applyNumberFormat="1" applyFont="1" applyFill="1" applyBorder="1" applyAlignment="1">
      <alignment horizontal="center" vertical="center" wrapText="1"/>
    </xf>
    <xf numFmtId="0" fontId="79" fillId="0" borderId="1" xfId="0" applyNumberFormat="1" applyFont="1" applyBorder="1" applyAlignment="1">
      <alignment vertical="distributed"/>
    </xf>
    <xf numFmtId="0" fontId="82" fillId="0" borderId="1" xfId="1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distributed"/>
    </xf>
    <xf numFmtId="0" fontId="80" fillId="0" borderId="1" xfId="1" applyNumberFormat="1" applyFont="1" applyBorder="1" applyAlignment="1">
      <alignment vertical="distributed" wrapText="1"/>
    </xf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81" fillId="0" borderId="1" xfId="1" applyNumberFormat="1" applyBorder="1" applyAlignment="1">
      <alignment wrapText="1"/>
    </xf>
    <xf numFmtId="0" fontId="81" fillId="0" borderId="7" xfId="1" applyNumberFormat="1" applyBorder="1" applyAlignment="1">
      <alignment horizontal="center" vertical="center"/>
    </xf>
    <xf numFmtId="0" fontId="79" fillId="0" borderId="1" xfId="1" applyNumberFormat="1" applyFont="1" applyBorder="1" applyAlignment="1">
      <alignment horizontal="center"/>
    </xf>
    <xf numFmtId="0" fontId="79" fillId="0" borderId="1" xfId="1" applyNumberFormat="1" applyFont="1" applyBorder="1" applyAlignment="1"/>
    <xf numFmtId="0" fontId="79" fillId="0" borderId="1" xfId="1" applyNumberFormat="1" applyFont="1" applyBorder="1" applyAlignment="1">
      <alignment wrapText="1"/>
    </xf>
    <xf numFmtId="0" fontId="81" fillId="0" borderId="1" xfId="1" applyNumberFormat="1" applyBorder="1" applyAlignment="1">
      <alignment horizontal="center"/>
    </xf>
    <xf numFmtId="0" fontId="81" fillId="0" borderId="0" xfId="1" applyNumberFormat="1" applyAlignment="1">
      <alignment horizontal="center"/>
    </xf>
    <xf numFmtId="0" fontId="78" fillId="0" borderId="1" xfId="1" applyNumberFormat="1" applyFont="1" applyBorder="1" applyAlignment="1">
      <alignment horizontal="center"/>
    </xf>
    <xf numFmtId="0" fontId="78" fillId="0" borderId="1" xfId="1" applyNumberFormat="1" applyFont="1" applyBorder="1" applyAlignment="1">
      <alignment horizontal="center" vertical="center"/>
    </xf>
    <xf numFmtId="0" fontId="81" fillId="2" borderId="1" xfId="1" applyNumberFormat="1" applyFill="1" applyBorder="1" applyAlignment="1">
      <alignment horizontal="center" vertical="center"/>
    </xf>
    <xf numFmtId="0" fontId="81" fillId="0" borderId="0" xfId="1" applyNumberFormat="1" applyAlignment="1">
      <alignment horizontal="center" vertical="center"/>
    </xf>
    <xf numFmtId="0" fontId="77" fillId="0" borderId="1" xfId="1" applyNumberFormat="1" applyFont="1" applyBorder="1" applyAlignment="1">
      <alignment horizontal="center"/>
    </xf>
    <xf numFmtId="0" fontId="76" fillId="0" borderId="1" xfId="1" applyNumberFormat="1" applyFont="1" applyBorder="1" applyAlignment="1">
      <alignment horizontal="left"/>
    </xf>
    <xf numFmtId="14" fontId="86" fillId="7" borderId="1" xfId="1" applyNumberFormat="1" applyFont="1" applyFill="1" applyBorder="1" applyAlignment="1">
      <alignment horizontal="center" vertical="center" wrapText="1"/>
    </xf>
    <xf numFmtId="0" fontId="81" fillId="5" borderId="1" xfId="1" applyNumberFormat="1" applyFill="1" applyBorder="1" applyAlignment="1">
      <alignment horizontal="center" vertical="center"/>
    </xf>
    <xf numFmtId="0" fontId="81" fillId="5" borderId="1" xfId="1" applyNumberFormat="1" applyFill="1" applyBorder="1" applyAlignment="1">
      <alignment horizontal="center" vertical="center" wrapText="1"/>
    </xf>
    <xf numFmtId="0" fontId="81" fillId="5" borderId="1" xfId="1" applyNumberFormat="1" applyFill="1" applyBorder="1"/>
    <xf numFmtId="0" fontId="81" fillId="5" borderId="0" xfId="1" applyNumberFormat="1" applyFill="1"/>
    <xf numFmtId="0" fontId="81" fillId="5" borderId="9" xfId="1" applyNumberFormat="1" applyFill="1" applyBorder="1"/>
    <xf numFmtId="0" fontId="80" fillId="0" borderId="1" xfId="1" applyNumberFormat="1" applyFont="1" applyBorder="1" applyAlignment="1">
      <alignment horizontal="center" vertical="center" wrapText="1"/>
    </xf>
    <xf numFmtId="0" fontId="81" fillId="2" borderId="1" xfId="1" applyNumberFormat="1" applyFill="1" applyBorder="1" applyAlignment="1">
      <alignment horizontal="center" vertical="center" wrapText="1"/>
    </xf>
    <xf numFmtId="0" fontId="74" fillId="2" borderId="9" xfId="1" applyNumberFormat="1" applyFont="1" applyFill="1" applyBorder="1"/>
    <xf numFmtId="0" fontId="73" fillId="0" borderId="1" xfId="1" applyNumberFormat="1" applyFont="1" applyBorder="1"/>
    <xf numFmtId="0" fontId="80" fillId="0" borderId="1" xfId="1" applyNumberFormat="1" applyFont="1" applyBorder="1" applyAlignment="1">
      <alignment horizontal="center" vertical="center" wrapText="1"/>
    </xf>
    <xf numFmtId="0" fontId="72" fillId="0" borderId="1" xfId="1" applyNumberFormat="1" applyFont="1" applyBorder="1"/>
    <xf numFmtId="0" fontId="82" fillId="8" borderId="3" xfId="1" applyFont="1" applyFill="1" applyBorder="1" applyAlignment="1">
      <alignment horizontal="center" vertical="center" wrapText="1"/>
    </xf>
    <xf numFmtId="0" fontId="81" fillId="8" borderId="1" xfId="1" applyNumberFormat="1" applyFill="1" applyBorder="1" applyAlignment="1">
      <alignment horizontal="center" vertical="center" wrapText="1"/>
    </xf>
    <xf numFmtId="0" fontId="79" fillId="8" borderId="1" xfId="1" applyNumberFormat="1" applyFont="1" applyFill="1" applyBorder="1" applyAlignment="1">
      <alignment horizontal="center" vertical="center" wrapText="1"/>
    </xf>
    <xf numFmtId="0" fontId="80" fillId="8" borderId="9" xfId="1" applyNumberFormat="1" applyFont="1" applyFill="1" applyBorder="1" applyAlignment="1">
      <alignment horizontal="center" vertical="center" wrapText="1"/>
    </xf>
    <xf numFmtId="0" fontId="77" fillId="8" borderId="1" xfId="1" applyNumberFormat="1" applyFont="1" applyFill="1" applyBorder="1" applyAlignment="1">
      <alignment horizontal="center" vertical="center" wrapText="1"/>
    </xf>
    <xf numFmtId="0" fontId="81" fillId="8" borderId="0" xfId="1" applyNumberFormat="1" applyFill="1"/>
    <xf numFmtId="0" fontId="81" fillId="8" borderId="1" xfId="1" applyNumberFormat="1" applyFill="1" applyBorder="1"/>
    <xf numFmtId="0" fontId="82" fillId="8" borderId="1" xfId="1" applyNumberFormat="1" applyFont="1" applyFill="1" applyBorder="1" applyAlignment="1">
      <alignment horizontal="center" vertical="center" wrapText="1"/>
    </xf>
    <xf numFmtId="0" fontId="81" fillId="8" borderId="1" xfId="1" applyNumberFormat="1" applyFill="1" applyBorder="1" applyAlignment="1">
      <alignment horizontal="center" vertical="center"/>
    </xf>
    <xf numFmtId="0" fontId="75" fillId="8" borderId="1" xfId="1" applyNumberFormat="1" applyFont="1" applyFill="1" applyBorder="1"/>
    <xf numFmtId="0" fontId="81" fillId="8" borderId="1" xfId="1" applyFill="1" applyBorder="1"/>
    <xf numFmtId="0" fontId="81" fillId="8" borderId="0" xfId="1" applyFill="1"/>
    <xf numFmtId="0" fontId="71" fillId="8" borderId="1" xfId="1" applyNumberFormat="1" applyFont="1" applyFill="1" applyBorder="1" applyAlignment="1">
      <alignment horizontal="center" vertical="center" wrapText="1"/>
    </xf>
    <xf numFmtId="0" fontId="81" fillId="2" borderId="1" xfId="1" applyNumberFormat="1" applyFill="1" applyBorder="1" applyAlignment="1">
      <alignment horizontal="center" vertical="center" wrapText="1"/>
    </xf>
    <xf numFmtId="2" fontId="81" fillId="2" borderId="0" xfId="1" applyNumberFormat="1" applyFill="1"/>
    <xf numFmtId="2" fontId="81" fillId="2" borderId="1" xfId="1" applyNumberFormat="1" applyFill="1" applyBorder="1"/>
    <xf numFmtId="0" fontId="70" fillId="8" borderId="1" xfId="1" applyNumberFormat="1" applyFont="1" applyFill="1" applyBorder="1"/>
    <xf numFmtId="0" fontId="81" fillId="2" borderId="1" xfId="1" applyNumberFormat="1" applyFill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 wrapText="1"/>
    </xf>
    <xf numFmtId="0" fontId="68" fillId="8" borderId="1" xfId="1" applyNumberFormat="1" applyFont="1" applyFill="1" applyBorder="1" applyAlignment="1">
      <alignment horizontal="center" vertical="center" wrapText="1"/>
    </xf>
    <xf numFmtId="0" fontId="80" fillId="5" borderId="1" xfId="1" applyNumberFormat="1" applyFont="1" applyFill="1" applyBorder="1" applyAlignment="1">
      <alignment wrapText="1"/>
    </xf>
    <xf numFmtId="0" fontId="80" fillId="5" borderId="1" xfId="1" applyNumberFormat="1" applyFont="1" applyFill="1" applyBorder="1" applyAlignment="1"/>
    <xf numFmtId="0" fontId="80" fillId="5" borderId="6" xfId="1" applyNumberFormat="1" applyFont="1" applyFill="1" applyBorder="1" applyAlignment="1">
      <alignment horizontal="center" vertical="center" wrapText="1"/>
    </xf>
    <xf numFmtId="0" fontId="80" fillId="5" borderId="1" xfId="1" applyNumberFormat="1" applyFont="1" applyFill="1" applyBorder="1" applyAlignment="1">
      <alignment vertical="center" wrapText="1"/>
    </xf>
    <xf numFmtId="0" fontId="80" fillId="5" borderId="6" xfId="1" applyNumberFormat="1" applyFont="1" applyFill="1" applyBorder="1" applyAlignment="1">
      <alignment horizontal="center" vertical="center"/>
    </xf>
    <xf numFmtId="0" fontId="80" fillId="5" borderId="1" xfId="1" applyNumberFormat="1" applyFont="1" applyFill="1" applyBorder="1"/>
    <xf numFmtId="0" fontId="80" fillId="0" borderId="1" xfId="1" applyNumberFormat="1" applyFont="1" applyBorder="1" applyAlignment="1">
      <alignment horizontal="center" vertical="center" wrapText="1"/>
    </xf>
    <xf numFmtId="0" fontId="67" fillId="0" borderId="1" xfId="1" applyNumberFormat="1" applyFont="1" applyBorder="1" applyAlignment="1">
      <alignment horizontal="center"/>
    </xf>
    <xf numFmtId="0" fontId="67" fillId="0" borderId="1" xfId="1" applyNumberFormat="1" applyFont="1" applyBorder="1"/>
    <xf numFmtId="2" fontId="81" fillId="0" borderId="1" xfId="1" applyNumberFormat="1" applyBorder="1"/>
    <xf numFmtId="49" fontId="80" fillId="2" borderId="6" xfId="1" applyNumberFormat="1" applyFont="1" applyFill="1" applyBorder="1" applyAlignment="1">
      <alignment horizontal="center" vertical="center" wrapText="1"/>
    </xf>
    <xf numFmtId="49" fontId="80" fillId="2" borderId="7" xfId="1" applyNumberFormat="1" applyFont="1" applyFill="1" applyBorder="1" applyAlignment="1">
      <alignment horizontal="center" vertical="center" wrapText="1"/>
    </xf>
    <xf numFmtId="0" fontId="80" fillId="2" borderId="1" xfId="1" applyFont="1" applyFill="1" applyBorder="1" applyAlignment="1">
      <alignment horizontal="center" vertical="center"/>
    </xf>
    <xf numFmtId="0" fontId="81" fillId="0" borderId="1" xfId="1" applyNumberFormat="1" applyBorder="1" applyAlignment="1">
      <alignment horizontal="center" vertical="center" wrapText="1"/>
    </xf>
    <xf numFmtId="0" fontId="66" fillId="8" borderId="1" xfId="1" applyNumberFormat="1" applyFont="1" applyFill="1" applyBorder="1" applyAlignment="1">
      <alignment horizontal="center" vertical="center" wrapText="1"/>
    </xf>
    <xf numFmtId="0" fontId="65" fillId="0" borderId="1" xfId="1" applyNumberFormat="1" applyFont="1" applyBorder="1"/>
    <xf numFmtId="0" fontId="80" fillId="0" borderId="1" xfId="1" applyNumberFormat="1" applyFont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14" fontId="80" fillId="0" borderId="1" xfId="1" applyNumberFormat="1" applyFont="1" applyBorder="1"/>
    <xf numFmtId="0" fontId="81" fillId="0" borderId="1" xfId="1" applyNumberFormat="1" applyBorder="1" applyAlignment="1">
      <alignment horizontal="center" vertical="center" wrapText="1"/>
    </xf>
    <xf numFmtId="0" fontId="64" fillId="8" borderId="1" xfId="1" applyNumberFormat="1" applyFont="1" applyFill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0" fontId="63" fillId="8" borderId="1" xfId="1" applyNumberFormat="1" applyFont="1" applyFill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62" fillId="8" borderId="1" xfId="1" applyNumberFormat="1" applyFont="1" applyFill="1" applyBorder="1"/>
    <xf numFmtId="0" fontId="81" fillId="0" borderId="1" xfId="1" applyNumberFormat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61" fillId="8" borderId="1" xfId="1" applyNumberFormat="1" applyFont="1" applyFill="1" applyBorder="1" applyAlignment="1">
      <alignment horizontal="center" vertical="center" wrapText="1"/>
    </xf>
    <xf numFmtId="0" fontId="60" fillId="0" borderId="1" xfId="1" applyNumberFormat="1" applyFont="1" applyBorder="1" applyAlignment="1">
      <alignment horizontal="center"/>
    </xf>
    <xf numFmtId="0" fontId="59" fillId="8" borderId="1" xfId="1" applyNumberFormat="1" applyFont="1" applyFill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81" fillId="8" borderId="1" xfId="1" applyNumberFormat="1" applyFill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0" fontId="58" fillId="8" borderId="1" xfId="1" applyNumberFormat="1" applyFont="1" applyFill="1" applyBorder="1"/>
    <xf numFmtId="0" fontId="80" fillId="0" borderId="1" xfId="1" applyNumberFormat="1" applyFont="1" applyBorder="1" applyAlignment="1">
      <alignment horizontal="center" vertical="center" wrapText="1"/>
    </xf>
    <xf numFmtId="0" fontId="57" fillId="8" borderId="1" xfId="1" applyNumberFormat="1" applyFont="1" applyFill="1" applyBorder="1" applyAlignment="1">
      <alignment horizontal="center" vertical="center" wrapText="1"/>
    </xf>
    <xf numFmtId="0" fontId="56" fillId="0" borderId="1" xfId="1" applyNumberFormat="1" applyFont="1" applyBorder="1" applyAlignment="1">
      <alignment horizontal="center"/>
    </xf>
    <xf numFmtId="0" fontId="56" fillId="8" borderId="1" xfId="1" applyNumberFormat="1" applyFont="1" applyFill="1" applyBorder="1" applyAlignment="1">
      <alignment horizontal="center" vertical="center" wrapText="1"/>
    </xf>
    <xf numFmtId="0" fontId="55" fillId="8" borderId="1" xfId="1" applyNumberFormat="1" applyFont="1" applyFill="1" applyBorder="1" applyAlignment="1">
      <alignment horizontal="center" vertical="center" wrapText="1"/>
    </xf>
    <xf numFmtId="0" fontId="55" fillId="8" borderId="1" xfId="1" applyNumberFormat="1" applyFont="1" applyFill="1" applyBorder="1"/>
    <xf numFmtId="0" fontId="80" fillId="0" borderId="1" xfId="1" applyNumberFormat="1" applyFont="1" applyBorder="1" applyAlignment="1">
      <alignment horizontal="center" vertical="center" wrapText="1"/>
    </xf>
    <xf numFmtId="0" fontId="54" fillId="0" borderId="1" xfId="1" applyNumberFormat="1" applyFont="1" applyBorder="1" applyAlignment="1">
      <alignment horizontal="center"/>
    </xf>
    <xf numFmtId="0" fontId="54" fillId="0" borderId="1" xfId="1" applyNumberFormat="1" applyFont="1" applyBorder="1"/>
    <xf numFmtId="0" fontId="53" fillId="8" borderId="1" xfId="1" applyNumberFormat="1" applyFont="1" applyFill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52" fillId="8" borderId="1" xfId="1" applyNumberFormat="1" applyFont="1" applyFill="1" applyBorder="1" applyAlignment="1">
      <alignment horizontal="center" vertical="center" wrapText="1"/>
    </xf>
    <xf numFmtId="0" fontId="51" fillId="8" borderId="1" xfId="1" applyNumberFormat="1" applyFont="1" applyFill="1" applyBorder="1" applyAlignment="1">
      <alignment horizontal="center" vertical="center" wrapText="1"/>
    </xf>
    <xf numFmtId="0" fontId="51" fillId="8" borderId="1" xfId="1" applyNumberFormat="1" applyFont="1" applyFill="1" applyBorder="1"/>
    <xf numFmtId="0" fontId="50" fillId="8" borderId="1" xfId="1" applyNumberFormat="1" applyFont="1" applyFill="1" applyBorder="1" applyAlignment="1">
      <alignment horizontal="center" vertical="center" wrapText="1"/>
    </xf>
    <xf numFmtId="0" fontId="49" fillId="8" borderId="1" xfId="1" applyNumberFormat="1" applyFont="1" applyFill="1" applyBorder="1" applyAlignment="1">
      <alignment horizontal="center" vertical="center" wrapText="1"/>
    </xf>
    <xf numFmtId="0" fontId="48" fillId="8" borderId="1" xfId="1" applyNumberFormat="1" applyFont="1" applyFill="1" applyBorder="1" applyAlignment="1">
      <alignment horizontal="center" vertical="center" wrapText="1"/>
    </xf>
    <xf numFmtId="0" fontId="47" fillId="8" borderId="1" xfId="1" applyNumberFormat="1" applyFont="1" applyFill="1" applyBorder="1" applyAlignment="1">
      <alignment horizontal="center" vertical="center" wrapText="1"/>
    </xf>
    <xf numFmtId="0" fontId="46" fillId="8" borderId="1" xfId="1" applyNumberFormat="1" applyFont="1" applyFill="1" applyBorder="1"/>
    <xf numFmtId="0" fontId="80" fillId="0" borderId="6" xfId="1" applyFont="1" applyBorder="1" applyAlignment="1">
      <alignment horizontal="right" vertical="top"/>
    </xf>
    <xf numFmtId="17" fontId="80" fillId="0" borderId="1" xfId="1" applyNumberFormat="1" applyFont="1" applyBorder="1" applyAlignment="1">
      <alignment horizontal="center" vertical="center" wrapText="1"/>
    </xf>
    <xf numFmtId="4" fontId="81" fillId="0" borderId="0" xfId="1" applyNumberFormat="1"/>
    <xf numFmtId="0" fontId="81" fillId="0" borderId="0" xfId="1" applyBorder="1"/>
    <xf numFmtId="0" fontId="82" fillId="0" borderId="4" xfId="1" applyFont="1" applyBorder="1" applyAlignment="1">
      <alignment horizontal="center" vertical="center" wrapText="1"/>
    </xf>
    <xf numFmtId="0" fontId="45" fillId="0" borderId="0" xfId="1" applyFont="1"/>
    <xf numFmtId="0" fontId="44" fillId="0" borderId="0" xfId="1" applyFont="1" applyAlignment="1">
      <alignment wrapText="1"/>
    </xf>
    <xf numFmtId="0" fontId="81" fillId="0" borderId="0" xfId="1" applyNumberFormat="1" applyFill="1"/>
    <xf numFmtId="4" fontId="43" fillId="0" borderId="0" xfId="1" applyNumberFormat="1" applyFont="1" applyAlignment="1">
      <alignment wrapText="1"/>
    </xf>
    <xf numFmtId="0" fontId="81" fillId="0" borderId="0" xfId="1" applyFill="1"/>
    <xf numFmtId="0" fontId="81" fillId="9" borderId="0" xfId="1" applyNumberFormat="1" applyFill="1"/>
    <xf numFmtId="0" fontId="42" fillId="0" borderId="0" xfId="1" applyFont="1" applyAlignment="1">
      <alignment wrapText="1"/>
    </xf>
    <xf numFmtId="4" fontId="81" fillId="2" borderId="0" xfId="1" applyNumberFormat="1" applyFill="1"/>
    <xf numFmtId="4" fontId="81" fillId="0" borderId="0" xfId="1" applyNumberFormat="1" applyFill="1"/>
    <xf numFmtId="4" fontId="81" fillId="9" borderId="0" xfId="1" applyNumberFormat="1" applyFill="1"/>
    <xf numFmtId="4" fontId="84" fillId="0" borderId="0" xfId="1" applyNumberFormat="1" applyFont="1"/>
    <xf numFmtId="4" fontId="81" fillId="10" borderId="0" xfId="1" applyNumberFormat="1" applyFill="1"/>
    <xf numFmtId="4" fontId="84" fillId="10" borderId="0" xfId="1" applyNumberFormat="1" applyFont="1" applyFill="1"/>
    <xf numFmtId="4" fontId="81" fillId="11" borderId="0" xfId="1" applyNumberFormat="1" applyFill="1"/>
    <xf numFmtId="0" fontId="87" fillId="2" borderId="4" xfId="1" applyFont="1" applyFill="1" applyBorder="1" applyAlignment="1">
      <alignment horizontal="center" vertical="center" wrapText="1"/>
    </xf>
    <xf numFmtId="0" fontId="87" fillId="0" borderId="4" xfId="1" applyFont="1" applyBorder="1" applyAlignment="1">
      <alignment horizontal="center" vertical="center" wrapText="1"/>
    </xf>
    <xf numFmtId="0" fontId="87" fillId="0" borderId="4" xfId="1" applyFont="1" applyFill="1" applyBorder="1" applyAlignment="1">
      <alignment horizontal="center" vertical="center" wrapText="1"/>
    </xf>
    <xf numFmtId="0" fontId="41" fillId="0" borderId="1" xfId="1" applyNumberFormat="1" applyFont="1" applyFill="1" applyBorder="1" applyAlignment="1">
      <alignment horizontal="center" vertical="center" wrapText="1"/>
    </xf>
    <xf numFmtId="0" fontId="41" fillId="0" borderId="1" xfId="1" applyNumberFormat="1" applyFont="1" applyBorder="1" applyAlignment="1">
      <alignment horizontal="center" vertical="center" wrapText="1"/>
    </xf>
    <xf numFmtId="0" fontId="41" fillId="9" borderId="1" xfId="1" applyNumberFormat="1" applyFont="1" applyFill="1" applyBorder="1" applyAlignment="1">
      <alignment horizontal="center" vertical="center" wrapText="1"/>
    </xf>
    <xf numFmtId="4" fontId="41" fillId="9" borderId="1" xfId="1" applyNumberFormat="1" applyFont="1" applyFill="1" applyBorder="1" applyAlignment="1">
      <alignment horizontal="center" vertical="center" wrapText="1"/>
    </xf>
    <xf numFmtId="0" fontId="41" fillId="9" borderId="1" xfId="1" applyNumberFormat="1" applyFont="1" applyFill="1" applyBorder="1" applyAlignment="1">
      <alignment horizontal="center" vertical="center"/>
    </xf>
    <xf numFmtId="4" fontId="41" fillId="9" borderId="1" xfId="1" applyNumberFormat="1" applyFont="1" applyFill="1" applyBorder="1" applyAlignment="1">
      <alignment horizontal="center" vertical="center"/>
    </xf>
    <xf numFmtId="0" fontId="41" fillId="0" borderId="1" xfId="1" applyNumberFormat="1" applyFont="1" applyBorder="1" applyAlignment="1">
      <alignment horizontal="center" vertical="center"/>
    </xf>
    <xf numFmtId="0" fontId="41" fillId="2" borderId="1" xfId="1" applyNumberFormat="1" applyFont="1" applyFill="1" applyBorder="1" applyAlignment="1">
      <alignment horizontal="center" vertical="center" wrapText="1"/>
    </xf>
    <xf numFmtId="0" fontId="41" fillId="9" borderId="33" xfId="1" applyNumberFormat="1" applyFont="1" applyFill="1" applyBorder="1" applyAlignment="1">
      <alignment horizontal="center" vertical="center" wrapText="1"/>
    </xf>
    <xf numFmtId="0" fontId="41" fillId="9" borderId="9" xfId="1" applyNumberFormat="1" applyFont="1" applyFill="1" applyBorder="1" applyAlignment="1">
      <alignment horizontal="center" vertical="center" wrapText="1"/>
    </xf>
    <xf numFmtId="4" fontId="41" fillId="2" borderId="1" xfId="1" applyNumberFormat="1" applyFont="1" applyFill="1" applyBorder="1" applyAlignment="1">
      <alignment horizontal="center" vertical="center"/>
    </xf>
    <xf numFmtId="0" fontId="41" fillId="0" borderId="6" xfId="1" applyNumberFormat="1" applyFont="1" applyBorder="1" applyAlignment="1">
      <alignment horizontal="center" vertical="center" wrapText="1"/>
    </xf>
    <xf numFmtId="4" fontId="41" fillId="2" borderId="8" xfId="1" applyNumberFormat="1" applyFont="1" applyFill="1" applyBorder="1" applyAlignment="1">
      <alignment horizontal="center" vertical="center" wrapText="1"/>
    </xf>
    <xf numFmtId="0" fontId="41" fillId="9" borderId="6" xfId="1" applyNumberFormat="1" applyFont="1" applyFill="1" applyBorder="1" applyAlignment="1">
      <alignment horizontal="center" vertical="center" wrapText="1"/>
    </xf>
    <xf numFmtId="4" fontId="41" fillId="9" borderId="8" xfId="1" applyNumberFormat="1" applyFont="1" applyFill="1" applyBorder="1" applyAlignment="1">
      <alignment horizontal="center" vertical="center" wrapText="1"/>
    </xf>
    <xf numFmtId="0" fontId="41" fillId="9" borderId="6" xfId="1" applyNumberFormat="1" applyFont="1" applyFill="1" applyBorder="1" applyAlignment="1">
      <alignment horizontal="center" vertical="center"/>
    </xf>
    <xf numFmtId="4" fontId="41" fillId="9" borderId="9" xfId="1" applyNumberFormat="1" applyFont="1" applyFill="1" applyBorder="1" applyAlignment="1">
      <alignment horizontal="center" vertical="center"/>
    </xf>
    <xf numFmtId="4" fontId="41" fillId="9" borderId="9" xfId="1" applyNumberFormat="1" applyFont="1" applyFill="1" applyBorder="1" applyAlignment="1">
      <alignment horizontal="center" vertical="center" wrapText="1"/>
    </xf>
    <xf numFmtId="4" fontId="41" fillId="2" borderId="9" xfId="1" applyNumberFormat="1" applyFont="1" applyFill="1" applyBorder="1" applyAlignment="1">
      <alignment horizontal="center" vertical="center" wrapText="1"/>
    </xf>
    <xf numFmtId="14" fontId="41" fillId="9" borderId="1" xfId="1" applyNumberFormat="1" applyFont="1" applyFill="1" applyBorder="1" applyAlignment="1">
      <alignment horizontal="center" vertical="center" wrapText="1"/>
    </xf>
    <xf numFmtId="0" fontId="41" fillId="0" borderId="1" xfId="1" applyNumberFormat="1" applyFont="1" applyBorder="1" applyAlignment="1">
      <alignment horizontal="center" vertical="center" shrinkToFit="1"/>
    </xf>
    <xf numFmtId="0" fontId="84" fillId="0" borderId="1" xfId="1" applyNumberFormat="1" applyFont="1" applyBorder="1" applyAlignment="1">
      <alignment horizontal="center" vertical="center"/>
    </xf>
    <xf numFmtId="4" fontId="41" fillId="2" borderId="31" xfId="1" applyNumberFormat="1" applyFont="1" applyFill="1" applyBorder="1" applyAlignment="1">
      <alignment horizontal="center" vertical="center" wrapText="1"/>
    </xf>
    <xf numFmtId="4" fontId="41" fillId="2" borderId="1" xfId="1" applyNumberFormat="1" applyFont="1" applyFill="1" applyBorder="1" applyAlignment="1">
      <alignment horizontal="center" vertical="center" wrapText="1"/>
    </xf>
    <xf numFmtId="0" fontId="41" fillId="9" borderId="1" xfId="0" applyNumberFormat="1" applyFont="1" applyFill="1" applyBorder="1" applyAlignment="1">
      <alignment horizontal="center" vertical="center"/>
    </xf>
    <xf numFmtId="0" fontId="41" fillId="9" borderId="1" xfId="0" applyNumberFormat="1" applyFont="1" applyFill="1" applyBorder="1" applyAlignment="1">
      <alignment horizontal="center" vertical="center" wrapText="1"/>
    </xf>
    <xf numFmtId="0" fontId="41" fillId="0" borderId="7" xfId="1" applyNumberFormat="1" applyFont="1" applyBorder="1" applyAlignment="1">
      <alignment horizontal="center" vertical="center"/>
    </xf>
    <xf numFmtId="4" fontId="41" fillId="0" borderId="1" xfId="1" applyNumberFormat="1" applyFont="1" applyBorder="1" applyAlignment="1">
      <alignment horizontal="center" vertical="center"/>
    </xf>
    <xf numFmtId="4" fontId="41" fillId="9" borderId="14" xfId="1" applyNumberFormat="1" applyFont="1" applyFill="1" applyBorder="1" applyAlignment="1">
      <alignment horizontal="center" vertical="center" wrapText="1"/>
    </xf>
    <xf numFmtId="4" fontId="41" fillId="9" borderId="14" xfId="1" applyNumberFormat="1" applyFont="1" applyFill="1" applyBorder="1" applyAlignment="1">
      <alignment horizontal="center" vertical="center"/>
    </xf>
    <xf numFmtId="0" fontId="41" fillId="9" borderId="7" xfId="1" applyNumberFormat="1" applyFont="1" applyFill="1" applyBorder="1" applyAlignment="1">
      <alignment horizontal="center" vertical="center"/>
    </xf>
    <xf numFmtId="0" fontId="40" fillId="0" borderId="1" xfId="1" applyNumberFormat="1" applyFont="1" applyBorder="1" applyAlignment="1">
      <alignment horizontal="center" vertical="center"/>
    </xf>
    <xf numFmtId="0" fontId="40" fillId="0" borderId="1" xfId="1" applyNumberFormat="1" applyFont="1" applyBorder="1" applyAlignment="1">
      <alignment horizontal="center" vertical="center" wrapText="1"/>
    </xf>
    <xf numFmtId="0" fontId="40" fillId="9" borderId="1" xfId="1" applyNumberFormat="1" applyFont="1" applyFill="1" applyBorder="1" applyAlignment="1">
      <alignment horizontal="center" vertical="center" wrapText="1"/>
    </xf>
    <xf numFmtId="0" fontId="40" fillId="3" borderId="1" xfId="1" applyNumberFormat="1" applyFont="1" applyFill="1" applyBorder="1" applyAlignment="1">
      <alignment horizontal="center" vertical="center"/>
    </xf>
    <xf numFmtId="0" fontId="40" fillId="0" borderId="1" xfId="1" applyNumberFormat="1" applyFont="1" applyFill="1" applyBorder="1" applyAlignment="1">
      <alignment horizontal="center" vertical="center" wrapText="1"/>
    </xf>
    <xf numFmtId="0" fontId="40" fillId="3" borderId="1" xfId="1" applyNumberFormat="1" applyFont="1" applyFill="1" applyBorder="1" applyAlignment="1">
      <alignment horizontal="center" vertical="center" wrapText="1"/>
    </xf>
    <xf numFmtId="4" fontId="40" fillId="9" borderId="1" xfId="1" applyNumberFormat="1" applyFont="1" applyFill="1" applyBorder="1" applyAlignment="1">
      <alignment horizontal="center" vertical="center" wrapText="1"/>
    </xf>
    <xf numFmtId="0" fontId="40" fillId="9" borderId="1" xfId="1" applyNumberFormat="1" applyFont="1" applyFill="1" applyBorder="1" applyAlignment="1">
      <alignment horizontal="center" vertical="center"/>
    </xf>
    <xf numFmtId="4" fontId="40" fillId="9" borderId="1" xfId="1" applyNumberFormat="1" applyFont="1" applyFill="1" applyBorder="1" applyAlignment="1">
      <alignment horizontal="center" vertical="center"/>
    </xf>
    <xf numFmtId="4" fontId="40" fillId="10" borderId="1" xfId="1" applyNumberFormat="1" applyFont="1" applyFill="1" applyBorder="1" applyAlignment="1">
      <alignment horizontal="center" vertical="center"/>
    </xf>
    <xf numFmtId="0" fontId="40" fillId="0" borderId="1" xfId="1" applyNumberFormat="1" applyFont="1" applyFill="1" applyBorder="1" applyAlignment="1">
      <alignment horizontal="center" vertical="center"/>
    </xf>
    <xf numFmtId="0" fontId="40" fillId="9" borderId="9" xfId="1" applyNumberFormat="1" applyFont="1" applyFill="1" applyBorder="1" applyAlignment="1">
      <alignment horizontal="center" vertical="center" wrapText="1"/>
    </xf>
    <xf numFmtId="4" fontId="40" fillId="9" borderId="9" xfId="1" applyNumberFormat="1" applyFont="1" applyFill="1" applyBorder="1" applyAlignment="1">
      <alignment horizontal="center" vertical="center" wrapText="1"/>
    </xf>
    <xf numFmtId="4" fontId="40" fillId="10" borderId="9" xfId="1" applyNumberFormat="1" applyFont="1" applyFill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center" vertical="center"/>
    </xf>
    <xf numFmtId="0" fontId="39" fillId="0" borderId="1" xfId="1" applyNumberFormat="1" applyFont="1" applyBorder="1" applyAlignment="1">
      <alignment horizontal="center" vertical="center" wrapText="1"/>
    </xf>
    <xf numFmtId="0" fontId="41" fillId="12" borderId="1" xfId="1" applyNumberFormat="1" applyFont="1" applyFill="1" applyBorder="1" applyAlignment="1">
      <alignment horizontal="center" vertical="center" wrapText="1"/>
    </xf>
    <xf numFmtId="0" fontId="41" fillId="12" borderId="6" xfId="1" applyNumberFormat="1" applyFont="1" applyFill="1" applyBorder="1" applyAlignment="1">
      <alignment horizontal="center" vertical="center" wrapText="1"/>
    </xf>
    <xf numFmtId="0" fontId="39" fillId="12" borderId="1" xfId="1" applyNumberFormat="1" applyFont="1" applyFill="1" applyBorder="1" applyAlignment="1">
      <alignment horizontal="center" vertical="center" wrapText="1"/>
    </xf>
    <xf numFmtId="0" fontId="39" fillId="9" borderId="1" xfId="1" applyNumberFormat="1" applyFont="1" applyFill="1" applyBorder="1" applyAlignment="1">
      <alignment horizontal="center" vertical="center" wrapText="1"/>
    </xf>
    <xf numFmtId="0" fontId="41" fillId="12" borderId="1" xfId="1" applyNumberFormat="1" applyFont="1" applyFill="1" applyBorder="1" applyAlignment="1">
      <alignment horizontal="center" vertical="center"/>
    </xf>
    <xf numFmtId="0" fontId="39" fillId="12" borderId="1" xfId="1" applyNumberFormat="1" applyFont="1" applyFill="1" applyBorder="1" applyAlignment="1">
      <alignment horizontal="center" vertical="center"/>
    </xf>
    <xf numFmtId="0" fontId="81" fillId="10" borderId="0" xfId="1" applyNumberFormat="1" applyFill="1"/>
    <xf numFmtId="0" fontId="39" fillId="9" borderId="1" xfId="1" applyNumberFormat="1" applyFont="1" applyFill="1" applyBorder="1" applyAlignment="1">
      <alignment horizontal="center" vertical="center"/>
    </xf>
    <xf numFmtId="0" fontId="38" fillId="9" borderId="1" xfId="1" applyNumberFormat="1" applyFont="1" applyFill="1" applyBorder="1" applyAlignment="1">
      <alignment horizontal="center" vertical="center"/>
    </xf>
    <xf numFmtId="0" fontId="38" fillId="9" borderId="1" xfId="1" applyNumberFormat="1" applyFont="1" applyFill="1" applyBorder="1" applyAlignment="1">
      <alignment horizontal="center" vertical="center" wrapText="1"/>
    </xf>
    <xf numFmtId="0" fontId="38" fillId="9" borderId="7" xfId="1" applyNumberFormat="1" applyFont="1" applyFill="1" applyBorder="1" applyAlignment="1">
      <alignment horizontal="center" vertical="center"/>
    </xf>
    <xf numFmtId="4" fontId="38" fillId="9" borderId="1" xfId="1" applyNumberFormat="1" applyFont="1" applyFill="1" applyBorder="1" applyAlignment="1">
      <alignment horizontal="center" vertical="center" wrapText="1"/>
    </xf>
    <xf numFmtId="4" fontId="38" fillId="9" borderId="1" xfId="1" applyNumberFormat="1" applyFont="1" applyFill="1" applyBorder="1" applyAlignment="1">
      <alignment horizontal="center" vertical="center"/>
    </xf>
    <xf numFmtId="4" fontId="38" fillId="10" borderId="1" xfId="1" applyNumberFormat="1" applyFont="1" applyFill="1" applyBorder="1" applyAlignment="1">
      <alignment horizontal="center" vertical="center"/>
    </xf>
    <xf numFmtId="0" fontId="38" fillId="9" borderId="7" xfId="1" applyNumberFormat="1" applyFont="1" applyFill="1" applyBorder="1" applyAlignment="1">
      <alignment horizontal="center" vertical="center" wrapText="1"/>
    </xf>
    <xf numFmtId="4" fontId="38" fillId="10" borderId="1" xfId="1" applyNumberFormat="1" applyFont="1" applyFill="1" applyBorder="1" applyAlignment="1">
      <alignment horizontal="center" vertical="center" wrapText="1"/>
    </xf>
    <xf numFmtId="0" fontId="38" fillId="0" borderId="7" xfId="1" applyNumberFormat="1" applyFont="1" applyBorder="1" applyAlignment="1">
      <alignment horizontal="center" vertical="center" wrapText="1"/>
    </xf>
    <xf numFmtId="0" fontId="38" fillId="12" borderId="1" xfId="1" applyNumberFormat="1" applyFont="1" applyFill="1" applyBorder="1" applyAlignment="1">
      <alignment horizontal="center" vertical="center" wrapText="1"/>
    </xf>
    <xf numFmtId="0" fontId="38" fillId="0" borderId="7" xfId="1" applyNumberFormat="1" applyFont="1" applyFill="1" applyBorder="1" applyAlignment="1">
      <alignment horizontal="center" vertical="center" wrapText="1"/>
    </xf>
    <xf numFmtId="4" fontId="38" fillId="0" borderId="1" xfId="1" applyNumberFormat="1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>
      <alignment horizontal="center" vertical="center" wrapText="1"/>
    </xf>
    <xf numFmtId="0" fontId="38" fillId="11" borderId="1" xfId="1" applyNumberFormat="1" applyFont="1" applyFill="1" applyBorder="1" applyAlignment="1">
      <alignment horizontal="center" vertical="center" wrapText="1"/>
    </xf>
    <xf numFmtId="14" fontId="38" fillId="11" borderId="1" xfId="1" applyNumberFormat="1" applyFont="1" applyFill="1" applyBorder="1" applyAlignment="1">
      <alignment horizontal="center" vertical="center" wrapText="1"/>
    </xf>
    <xf numFmtId="0" fontId="38" fillId="11" borderId="7" xfId="1" applyNumberFormat="1" applyFont="1" applyFill="1" applyBorder="1" applyAlignment="1">
      <alignment horizontal="center" vertical="center" wrapText="1"/>
    </xf>
    <xf numFmtId="4" fontId="38" fillId="11" borderId="1" xfId="1" applyNumberFormat="1" applyFont="1" applyFill="1" applyBorder="1" applyAlignment="1">
      <alignment horizontal="center" vertical="center" wrapText="1"/>
    </xf>
    <xf numFmtId="0" fontId="38" fillId="0" borderId="1" xfId="1" applyNumberFormat="1" applyFont="1" applyBorder="1" applyAlignment="1">
      <alignment horizontal="center" wrapText="1"/>
    </xf>
    <xf numFmtId="0" fontId="38" fillId="0" borderId="1" xfId="1" applyNumberFormat="1" applyFont="1" applyBorder="1" applyAlignment="1">
      <alignment horizontal="center" vertical="center" wrapText="1"/>
    </xf>
    <xf numFmtId="14" fontId="38" fillId="0" borderId="1" xfId="1" applyNumberFormat="1" applyFont="1" applyBorder="1" applyAlignment="1">
      <alignment horizontal="center" vertical="center" wrapText="1"/>
    </xf>
    <xf numFmtId="4" fontId="38" fillId="0" borderId="1" xfId="1" applyNumberFormat="1" applyFont="1" applyBorder="1" applyAlignment="1">
      <alignment horizontal="center" vertical="center" wrapText="1"/>
    </xf>
    <xf numFmtId="4" fontId="38" fillId="0" borderId="1" xfId="1" applyNumberFormat="1" applyFont="1" applyBorder="1" applyAlignment="1">
      <alignment wrapText="1"/>
    </xf>
    <xf numFmtId="4" fontId="38" fillId="0" borderId="1" xfId="1" applyNumberFormat="1" applyFont="1" applyFill="1" applyBorder="1" applyAlignment="1">
      <alignment wrapText="1"/>
    </xf>
    <xf numFmtId="4" fontId="38" fillId="0" borderId="7" xfId="1" applyNumberFormat="1" applyFont="1" applyBorder="1" applyAlignment="1">
      <alignment wrapText="1"/>
    </xf>
    <xf numFmtId="4" fontId="38" fillId="0" borderId="6" xfId="1" applyNumberFormat="1" applyFont="1" applyBorder="1" applyAlignment="1">
      <alignment wrapText="1"/>
    </xf>
    <xf numFmtId="0" fontId="37" fillId="0" borderId="1" xfId="1" applyNumberFormat="1" applyFont="1" applyBorder="1" applyAlignment="1">
      <alignment horizontal="center" vertical="center" wrapText="1"/>
    </xf>
    <xf numFmtId="4" fontId="40" fillId="3" borderId="1" xfId="1" applyNumberFormat="1" applyFont="1" applyFill="1" applyBorder="1" applyAlignment="1">
      <alignment horizontal="center" vertical="center"/>
    </xf>
    <xf numFmtId="4" fontId="40" fillId="3" borderId="1" xfId="1" applyNumberFormat="1" applyFont="1" applyFill="1" applyBorder="1" applyAlignment="1">
      <alignment horizontal="center" vertical="center" wrapText="1"/>
    </xf>
    <xf numFmtId="4" fontId="40" fillId="0" borderId="1" xfId="1" applyNumberFormat="1" applyFont="1" applyFill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center" vertical="center" wrapText="1"/>
    </xf>
    <xf numFmtId="4" fontId="84" fillId="3" borderId="1" xfId="1" applyNumberFormat="1" applyFont="1" applyFill="1" applyBorder="1" applyAlignment="1">
      <alignment horizontal="center" vertical="center"/>
    </xf>
    <xf numFmtId="4" fontId="84" fillId="3" borderId="1" xfId="1" applyNumberFormat="1" applyFont="1" applyFill="1" applyBorder="1" applyAlignment="1">
      <alignment horizontal="center" vertical="center" wrapText="1"/>
    </xf>
    <xf numFmtId="4" fontId="84" fillId="0" borderId="1" xfId="1" applyNumberFormat="1" applyFont="1" applyBorder="1" applyAlignment="1">
      <alignment horizontal="center" vertical="center" wrapText="1"/>
    </xf>
    <xf numFmtId="4" fontId="84" fillId="0" borderId="1" xfId="1" applyNumberFormat="1" applyFont="1" applyBorder="1" applyAlignment="1">
      <alignment horizontal="center" vertical="center"/>
    </xf>
    <xf numFmtId="0" fontId="37" fillId="9" borderId="1" xfId="1" applyNumberFormat="1" applyFont="1" applyFill="1" applyBorder="1" applyAlignment="1">
      <alignment horizontal="center" vertical="center" wrapText="1"/>
    </xf>
    <xf numFmtId="14" fontId="41" fillId="9" borderId="1" xfId="1" applyNumberFormat="1" applyFont="1" applyFill="1" applyBorder="1" applyAlignment="1">
      <alignment horizontal="center" vertical="center"/>
    </xf>
    <xf numFmtId="14" fontId="41" fillId="9" borderId="33" xfId="1" applyNumberFormat="1" applyFont="1" applyFill="1" applyBorder="1" applyAlignment="1">
      <alignment horizontal="center" vertical="center" wrapText="1"/>
    </xf>
    <xf numFmtId="0" fontId="37" fillId="2" borderId="1" xfId="1" applyNumberFormat="1" applyFont="1" applyFill="1" applyBorder="1" applyAlignment="1">
      <alignment horizontal="center" vertical="center" wrapText="1"/>
    </xf>
    <xf numFmtId="0" fontId="37" fillId="2" borderId="6" xfId="1" applyNumberFormat="1" applyFont="1" applyFill="1" applyBorder="1" applyAlignment="1">
      <alignment horizontal="center" vertical="center" wrapText="1"/>
    </xf>
    <xf numFmtId="0" fontId="37" fillId="2" borderId="33" xfId="1" applyNumberFormat="1" applyFont="1" applyFill="1" applyBorder="1" applyAlignment="1">
      <alignment horizontal="center" vertical="center" wrapText="1"/>
    </xf>
    <xf numFmtId="14" fontId="41" fillId="9" borderId="6" xfId="1" applyNumberFormat="1" applyFont="1" applyFill="1" applyBorder="1" applyAlignment="1">
      <alignment horizontal="center" vertical="center" wrapText="1"/>
    </xf>
    <xf numFmtId="14" fontId="38" fillId="9" borderId="1" xfId="1" applyNumberFormat="1" applyFont="1" applyFill="1" applyBorder="1" applyAlignment="1">
      <alignment horizontal="center" vertical="center" wrapText="1"/>
    </xf>
    <xf numFmtId="0" fontId="36" fillId="9" borderId="1" xfId="1" applyNumberFormat="1" applyFont="1" applyFill="1" applyBorder="1" applyAlignment="1">
      <alignment horizontal="center" vertical="center" wrapText="1"/>
    </xf>
    <xf numFmtId="0" fontId="36" fillId="9" borderId="6" xfId="1" applyNumberFormat="1" applyFont="1" applyFill="1" applyBorder="1" applyAlignment="1">
      <alignment horizontal="center" vertical="center" wrapText="1"/>
    </xf>
    <xf numFmtId="0" fontId="36" fillId="2" borderId="6" xfId="1" applyNumberFormat="1" applyFont="1" applyFill="1" applyBorder="1" applyAlignment="1">
      <alignment horizontal="center" vertical="center" wrapText="1"/>
    </xf>
    <xf numFmtId="0" fontId="36" fillId="2" borderId="1" xfId="1" applyNumberFormat="1" applyFont="1" applyFill="1" applyBorder="1" applyAlignment="1">
      <alignment horizontal="center" vertical="center" wrapText="1"/>
    </xf>
    <xf numFmtId="0" fontId="36" fillId="12" borderId="1" xfId="1" applyNumberFormat="1" applyFont="1" applyFill="1" applyBorder="1" applyAlignment="1">
      <alignment horizontal="center" vertical="center" wrapText="1"/>
    </xf>
    <xf numFmtId="14" fontId="41" fillId="12" borderId="1" xfId="1" applyNumberFormat="1" applyFont="1" applyFill="1" applyBorder="1" applyAlignment="1">
      <alignment horizontal="center" vertical="center" wrapText="1"/>
    </xf>
    <xf numFmtId="0" fontId="36" fillId="12" borderId="6" xfId="1" applyNumberFormat="1" applyFont="1" applyFill="1" applyBorder="1" applyAlignment="1">
      <alignment horizontal="center" vertical="center" wrapText="1"/>
    </xf>
    <xf numFmtId="0" fontId="36" fillId="0" borderId="1" xfId="1" applyNumberFormat="1" applyFont="1" applyBorder="1" applyAlignment="1">
      <alignment horizontal="center" vertical="center" wrapText="1"/>
    </xf>
    <xf numFmtId="0" fontId="38" fillId="2" borderId="1" xfId="1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horizontal="center" vertical="center" wrapText="1"/>
    </xf>
    <xf numFmtId="14" fontId="38" fillId="12" borderId="1" xfId="1" applyNumberFormat="1" applyFont="1" applyFill="1" applyBorder="1" applyAlignment="1">
      <alignment horizontal="center" vertical="center" wrapText="1"/>
    </xf>
    <xf numFmtId="0" fontId="36" fillId="9" borderId="1" xfId="0" applyNumberFormat="1" applyFont="1" applyFill="1" applyBorder="1" applyAlignment="1">
      <alignment horizontal="center" vertical="center" wrapText="1"/>
    </xf>
    <xf numFmtId="14" fontId="41" fillId="12" borderId="1" xfId="1" applyNumberFormat="1" applyFont="1" applyFill="1" applyBorder="1" applyAlignment="1">
      <alignment horizontal="center" vertical="center"/>
    </xf>
    <xf numFmtId="0" fontId="36" fillId="12" borderId="1" xfId="1" applyNumberFormat="1" applyFont="1" applyFill="1" applyBorder="1" applyAlignment="1">
      <alignment horizontal="center" vertical="center"/>
    </xf>
    <xf numFmtId="49" fontId="36" fillId="2" borderId="1" xfId="1" applyNumberFormat="1" applyFont="1" applyFill="1" applyBorder="1" applyAlignment="1">
      <alignment horizontal="center" vertical="center" wrapText="1"/>
    </xf>
    <xf numFmtId="14" fontId="41" fillId="12" borderId="6" xfId="1" applyNumberFormat="1" applyFont="1" applyFill="1" applyBorder="1" applyAlignment="1">
      <alignment horizontal="center" vertical="center" wrapText="1"/>
    </xf>
    <xf numFmtId="0" fontId="36" fillId="0" borderId="1" xfId="1" applyNumberFormat="1" applyFont="1" applyBorder="1" applyAlignment="1">
      <alignment horizontal="center" vertical="center"/>
    </xf>
    <xf numFmtId="14" fontId="41" fillId="0" borderId="1" xfId="1" applyNumberFormat="1" applyFont="1" applyBorder="1" applyAlignment="1">
      <alignment horizontal="center" vertical="center"/>
    </xf>
    <xf numFmtId="0" fontId="35" fillId="9" borderId="6" xfId="1" applyNumberFormat="1" applyFont="1" applyFill="1" applyBorder="1" applyAlignment="1">
      <alignment horizontal="center" vertical="center" wrapText="1"/>
    </xf>
    <xf numFmtId="0" fontId="35" fillId="2" borderId="6" xfId="1" applyNumberFormat="1" applyFont="1" applyFill="1" applyBorder="1" applyAlignment="1">
      <alignment horizontal="center" vertical="center" wrapText="1"/>
    </xf>
    <xf numFmtId="0" fontId="35" fillId="9" borderId="1" xfId="1" applyNumberFormat="1" applyFont="1" applyFill="1" applyBorder="1" applyAlignment="1">
      <alignment horizontal="center" vertical="center" wrapText="1"/>
    </xf>
    <xf numFmtId="14" fontId="35" fillId="9" borderId="1" xfId="1" applyNumberFormat="1" applyFont="1" applyFill="1" applyBorder="1" applyAlignment="1">
      <alignment horizontal="center" vertical="center" wrapText="1"/>
    </xf>
    <xf numFmtId="4" fontId="35" fillId="9" borderId="0" xfId="1" applyNumberFormat="1" applyFont="1" applyFill="1"/>
    <xf numFmtId="0" fontId="35" fillId="12" borderId="1" xfId="1" applyNumberFormat="1" applyFont="1" applyFill="1" applyBorder="1" applyAlignment="1">
      <alignment horizontal="center" vertical="center" wrapText="1"/>
    </xf>
    <xf numFmtId="0" fontId="35" fillId="9" borderId="1" xfId="0" applyNumberFormat="1" applyFont="1" applyFill="1" applyBorder="1" applyAlignment="1">
      <alignment horizontal="center" vertical="center" wrapText="1"/>
    </xf>
    <xf numFmtId="0" fontId="35" fillId="11" borderId="1" xfId="1" applyNumberFormat="1" applyFont="1" applyFill="1" applyBorder="1" applyAlignment="1">
      <alignment horizontal="center" vertical="center" wrapText="1"/>
    </xf>
    <xf numFmtId="0" fontId="35" fillId="2" borderId="1" xfId="1" applyNumberFormat="1" applyFont="1" applyFill="1" applyBorder="1" applyAlignment="1">
      <alignment horizontal="center" vertical="center" wrapText="1"/>
    </xf>
    <xf numFmtId="0" fontId="35" fillId="0" borderId="1" xfId="1" applyNumberFormat="1" applyFont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 wrapText="1"/>
    </xf>
    <xf numFmtId="14" fontId="35" fillId="0" borderId="1" xfId="1" applyNumberFormat="1" applyFont="1" applyBorder="1" applyAlignment="1">
      <alignment horizontal="center" vertical="center" wrapText="1"/>
    </xf>
    <xf numFmtId="14" fontId="35" fillId="11" borderId="1" xfId="1" applyNumberFormat="1" applyFont="1" applyFill="1" applyBorder="1" applyAlignment="1">
      <alignment horizontal="center" vertical="center" wrapText="1"/>
    </xf>
    <xf numFmtId="49" fontId="35" fillId="9" borderId="1" xfId="1" applyNumberFormat="1" applyFont="1" applyFill="1" applyBorder="1" applyAlignment="1">
      <alignment horizontal="center" vertical="center" wrapText="1"/>
    </xf>
    <xf numFmtId="0" fontId="35" fillId="0" borderId="1" xfId="1" applyNumberFormat="1" applyFont="1" applyBorder="1" applyAlignment="1">
      <alignment horizontal="center" vertical="center"/>
    </xf>
    <xf numFmtId="0" fontId="35" fillId="0" borderId="1" xfId="1" applyNumberFormat="1" applyFont="1" applyBorder="1" applyAlignment="1">
      <alignment horizontal="center" vertical="center" shrinkToFit="1"/>
    </xf>
    <xf numFmtId="0" fontId="86" fillId="0" borderId="1" xfId="1" applyNumberFormat="1" applyFont="1" applyBorder="1" applyAlignment="1">
      <alignment horizontal="center" vertical="center" wrapText="1"/>
    </xf>
    <xf numFmtId="0" fontId="86" fillId="0" borderId="1" xfId="1" applyNumberFormat="1" applyFont="1" applyBorder="1" applyAlignment="1">
      <alignment horizontal="center" vertical="center" shrinkToFit="1"/>
    </xf>
    <xf numFmtId="0" fontId="86" fillId="0" borderId="1" xfId="1" applyNumberFormat="1" applyFont="1" applyBorder="1" applyAlignment="1">
      <alignment horizontal="center" vertical="center"/>
    </xf>
    <xf numFmtId="14" fontId="86" fillId="0" borderId="1" xfId="1" applyNumberFormat="1" applyFont="1" applyBorder="1" applyAlignment="1">
      <alignment horizontal="center" vertical="center"/>
    </xf>
    <xf numFmtId="0" fontId="35" fillId="13" borderId="6" xfId="1" applyNumberFormat="1" applyFont="1" applyFill="1" applyBorder="1" applyAlignment="1">
      <alignment horizontal="center" vertical="center" wrapText="1"/>
    </xf>
    <xf numFmtId="0" fontId="41" fillId="9" borderId="1" xfId="1" applyNumberFormat="1" applyFont="1" applyFill="1" applyBorder="1" applyAlignment="1">
      <alignment horizontal="center" vertical="center" shrinkToFit="1"/>
    </xf>
    <xf numFmtId="0" fontId="35" fillId="0" borderId="0" xfId="1" applyFont="1" applyAlignment="1">
      <alignment wrapText="1"/>
    </xf>
    <xf numFmtId="0" fontId="86" fillId="13" borderId="6" xfId="1" applyNumberFormat="1" applyFont="1" applyFill="1" applyBorder="1" applyAlignment="1">
      <alignment horizontal="center" vertical="center" wrapText="1"/>
    </xf>
    <xf numFmtId="0" fontId="34" fillId="9" borderId="1" xfId="0" applyNumberFormat="1" applyFont="1" applyFill="1" applyBorder="1" applyAlignment="1">
      <alignment horizontal="center" vertical="center"/>
    </xf>
    <xf numFmtId="0" fontId="34" fillId="0" borderId="1" xfId="1" applyNumberFormat="1" applyFont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 wrapText="1"/>
    </xf>
    <xf numFmtId="0" fontId="34" fillId="2" borderId="1" xfId="1" applyNumberFormat="1" applyFont="1" applyFill="1" applyBorder="1" applyAlignment="1">
      <alignment horizontal="center" vertical="center" wrapText="1"/>
    </xf>
    <xf numFmtId="14" fontId="38" fillId="0" borderId="1" xfId="1" applyNumberFormat="1" applyFont="1" applyFill="1" applyBorder="1" applyAlignment="1">
      <alignment horizontal="center" vertical="center" wrapText="1"/>
    </xf>
    <xf numFmtId="0" fontId="41" fillId="0" borderId="33" xfId="1" applyNumberFormat="1" applyFont="1" applyFill="1" applyBorder="1" applyAlignment="1">
      <alignment horizontal="center" vertical="center" wrapText="1"/>
    </xf>
    <xf numFmtId="0" fontId="41" fillId="0" borderId="1" xfId="1" applyNumberFormat="1" applyFont="1" applyFill="1" applyBorder="1" applyAlignment="1">
      <alignment horizontal="center" vertical="center"/>
    </xf>
    <xf numFmtId="4" fontId="34" fillId="9" borderId="1" xfId="1" applyNumberFormat="1" applyFont="1" applyFill="1" applyBorder="1" applyAlignment="1">
      <alignment horizontal="center" vertical="center" wrapText="1"/>
    </xf>
    <xf numFmtId="0" fontId="34" fillId="11" borderId="1" xfId="1" applyNumberFormat="1" applyFont="1" applyFill="1" applyBorder="1" applyAlignment="1">
      <alignment horizontal="center" vertical="center" wrapText="1"/>
    </xf>
    <xf numFmtId="0" fontId="33" fillId="0" borderId="1" xfId="1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12" borderId="1" xfId="1" applyNumberFormat="1" applyFont="1" applyFill="1" applyBorder="1" applyAlignment="1">
      <alignment horizontal="center" vertical="center" wrapText="1"/>
    </xf>
    <xf numFmtId="4" fontId="32" fillId="0" borderId="7" xfId="1" applyNumberFormat="1" applyFont="1" applyBorder="1" applyAlignment="1">
      <alignment wrapText="1"/>
    </xf>
    <xf numFmtId="0" fontId="31" fillId="2" borderId="1" xfId="1" applyNumberFormat="1" applyFont="1" applyFill="1" applyBorder="1" applyAlignment="1">
      <alignment horizontal="center" vertical="center" wrapText="1"/>
    </xf>
    <xf numFmtId="0" fontId="30" fillId="9" borderId="1" xfId="1" applyNumberFormat="1" applyFont="1" applyFill="1" applyBorder="1" applyAlignment="1">
      <alignment horizontal="center" vertical="center" wrapText="1"/>
    </xf>
    <xf numFmtId="0" fontId="30" fillId="13" borderId="6" xfId="1" applyNumberFormat="1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>
      <alignment horizontal="center" vertical="center" shrinkToFit="1"/>
    </xf>
    <xf numFmtId="14" fontId="41" fillId="0" borderId="1" xfId="1" applyNumberFormat="1" applyFont="1" applyFill="1" applyBorder="1" applyAlignment="1">
      <alignment horizontal="center" vertical="center"/>
    </xf>
    <xf numFmtId="4" fontId="41" fillId="0" borderId="9" xfId="1" applyNumberFormat="1" applyFont="1" applyFill="1" applyBorder="1" applyAlignment="1">
      <alignment horizontal="center" vertical="center"/>
    </xf>
    <xf numFmtId="4" fontId="40" fillId="0" borderId="1" xfId="1" applyNumberFormat="1" applyFont="1" applyFill="1" applyBorder="1" applyAlignment="1">
      <alignment horizontal="center" vertical="center"/>
    </xf>
    <xf numFmtId="0" fontId="41" fillId="0" borderId="1" xfId="1" applyNumberFormat="1" applyFont="1" applyFill="1" applyBorder="1" applyAlignment="1">
      <alignment horizontal="center" vertical="center" shrinkToFit="1"/>
    </xf>
    <xf numFmtId="0" fontId="35" fillId="0" borderId="1" xfId="1" applyNumberFormat="1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>
      <alignment horizontal="center" vertical="center" wrapText="1"/>
    </xf>
    <xf numFmtId="4" fontId="84" fillId="0" borderId="9" xfId="1" applyNumberFormat="1" applyFont="1" applyFill="1" applyBorder="1" applyAlignment="1">
      <alignment horizontal="center" vertical="center"/>
    </xf>
    <xf numFmtId="4" fontId="41" fillId="0" borderId="31" xfId="1" applyNumberFormat="1" applyFont="1" applyFill="1" applyBorder="1" applyAlignment="1">
      <alignment horizontal="center" vertical="center"/>
    </xf>
    <xf numFmtId="4" fontId="41" fillId="0" borderId="1" xfId="1" applyNumberFormat="1" applyFont="1" applyFill="1" applyBorder="1" applyAlignment="1">
      <alignment horizontal="center" vertical="center"/>
    </xf>
    <xf numFmtId="0" fontId="29" fillId="0" borderId="1" xfId="1" applyNumberFormat="1" applyFont="1" applyBorder="1" applyAlignment="1">
      <alignment horizontal="center" vertical="center" wrapText="1"/>
    </xf>
    <xf numFmtId="4" fontId="28" fillId="9" borderId="0" xfId="1" applyNumberFormat="1" applyFont="1" applyFill="1" applyAlignment="1">
      <alignment wrapText="1"/>
    </xf>
    <xf numFmtId="0" fontId="41" fillId="0" borderId="14" xfId="1" applyNumberFormat="1" applyFont="1" applyFill="1" applyBorder="1" applyAlignment="1">
      <alignment horizontal="center" vertical="center"/>
    </xf>
    <xf numFmtId="0" fontId="41" fillId="0" borderId="14" xfId="1" applyNumberFormat="1" applyFont="1" applyFill="1" applyBorder="1" applyAlignment="1">
      <alignment horizontal="center" vertical="center" wrapText="1"/>
    </xf>
    <xf numFmtId="0" fontId="41" fillId="0" borderId="31" xfId="1" applyNumberFormat="1" applyFont="1" applyFill="1" applyBorder="1" applyAlignment="1">
      <alignment horizontal="center" vertical="center" wrapText="1"/>
    </xf>
    <xf numFmtId="0" fontId="41" fillId="0" borderId="33" xfId="1" applyNumberFormat="1" applyFont="1" applyFill="1" applyBorder="1" applyAlignment="1">
      <alignment horizontal="center" vertical="center"/>
    </xf>
    <xf numFmtId="0" fontId="41" fillId="0" borderId="3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0" fillId="0" borderId="15" xfId="1" applyNumberFormat="1" applyFont="1" applyBorder="1" applyAlignment="1">
      <alignment horizontal="center" vertical="center" wrapText="1"/>
    </xf>
    <xf numFmtId="0" fontId="81" fillId="0" borderId="0" xfId="1" applyNumberFormat="1" applyBorder="1" applyAlignment="1">
      <alignment horizontal="center" vertical="center" wrapText="1"/>
    </xf>
    <xf numFmtId="0" fontId="81" fillId="0" borderId="15" xfId="1" applyNumberFormat="1" applyBorder="1" applyAlignment="1">
      <alignment horizontal="center"/>
    </xf>
    <xf numFmtId="0" fontId="81" fillId="0" borderId="0" xfId="1" applyNumberFormat="1" applyBorder="1" applyAlignment="1">
      <alignment horizontal="center"/>
    </xf>
    <xf numFmtId="0" fontId="82" fillId="0" borderId="21" xfId="1" applyNumberFormat="1" applyFont="1" applyBorder="1" applyAlignment="1">
      <alignment horizontal="center" vertical="center" wrapText="1"/>
    </xf>
    <xf numFmtId="0" fontId="81" fillId="0" borderId="22" xfId="1" applyNumberFormat="1" applyBorder="1" applyAlignment="1">
      <alignment horizontal="center" vertical="center" wrapText="1"/>
    </xf>
    <xf numFmtId="0" fontId="82" fillId="0" borderId="15" xfId="1" applyNumberFormat="1" applyFont="1" applyBorder="1" applyAlignment="1">
      <alignment horizontal="center" vertical="center" wrapText="1"/>
    </xf>
    <xf numFmtId="0" fontId="82" fillId="2" borderId="15" xfId="1" applyNumberFormat="1" applyFont="1" applyFill="1" applyBorder="1" applyAlignment="1">
      <alignment horizontal="center" vertical="center" wrapText="1"/>
    </xf>
    <xf numFmtId="0" fontId="81" fillId="2" borderId="0" xfId="1" applyNumberFormat="1" applyFill="1" applyBorder="1" applyAlignment="1">
      <alignment horizontal="center" vertical="center" wrapText="1"/>
    </xf>
    <xf numFmtId="0" fontId="82" fillId="8" borderId="15" xfId="1" applyNumberFormat="1" applyFont="1" applyFill="1" applyBorder="1" applyAlignment="1">
      <alignment horizontal="center" vertical="center" wrapText="1"/>
    </xf>
    <xf numFmtId="0" fontId="81" fillId="8" borderId="0" xfId="1" applyNumberFormat="1" applyFill="1" applyBorder="1" applyAlignment="1">
      <alignment horizontal="center" vertical="center" wrapText="1"/>
    </xf>
    <xf numFmtId="0" fontId="81" fillId="0" borderId="15" xfId="1" applyNumberFormat="1" applyBorder="1" applyAlignment="1">
      <alignment horizontal="center" vertical="center" wrapText="1"/>
    </xf>
    <xf numFmtId="0" fontId="82" fillId="0" borderId="16" xfId="1" applyNumberFormat="1" applyFont="1" applyBorder="1" applyAlignment="1">
      <alignment horizontal="center" vertical="center" wrapText="1"/>
    </xf>
    <xf numFmtId="0" fontId="81" fillId="0" borderId="25" xfId="1" applyNumberFormat="1" applyBorder="1" applyAlignment="1"/>
    <xf numFmtId="0" fontId="82" fillId="0" borderId="17" xfId="1" applyNumberFormat="1" applyFont="1" applyBorder="1" applyAlignment="1">
      <alignment horizontal="center" vertical="center" wrapText="1"/>
    </xf>
    <xf numFmtId="0" fontId="81" fillId="0" borderId="18" xfId="1" applyNumberFormat="1" applyBorder="1" applyAlignment="1">
      <alignment horizontal="center" vertical="center" wrapText="1"/>
    </xf>
    <xf numFmtId="0" fontId="81" fillId="0" borderId="26" xfId="1" applyNumberFormat="1" applyBorder="1" applyAlignment="1"/>
    <xf numFmtId="0" fontId="81" fillId="0" borderId="27" xfId="1" applyNumberFormat="1" applyBorder="1" applyAlignment="1"/>
    <xf numFmtId="0" fontId="82" fillId="0" borderId="19" xfId="1" applyNumberFormat="1" applyFont="1" applyBorder="1" applyAlignment="1">
      <alignment horizontal="center" vertical="center" wrapText="1"/>
    </xf>
    <xf numFmtId="0" fontId="81" fillId="0" borderId="20" xfId="1" applyNumberFormat="1" applyBorder="1" applyAlignment="1">
      <alignment horizontal="center" vertical="center" wrapText="1"/>
    </xf>
    <xf numFmtId="0" fontId="81" fillId="0" borderId="28" xfId="1" applyNumberFormat="1" applyBorder="1" applyAlignment="1">
      <alignment wrapText="1"/>
    </xf>
    <xf numFmtId="0" fontId="81" fillId="0" borderId="29" xfId="1" applyNumberFormat="1" applyBorder="1" applyAlignment="1">
      <alignment wrapText="1"/>
    </xf>
    <xf numFmtId="0" fontId="82" fillId="0" borderId="23" xfId="1" applyNumberFormat="1" applyFont="1" applyBorder="1" applyAlignment="1">
      <alignment horizontal="center" vertical="center" wrapText="1"/>
    </xf>
    <xf numFmtId="0" fontId="81" fillId="0" borderId="14" xfId="1" applyNumberFormat="1" applyBorder="1" applyAlignment="1">
      <alignment horizontal="center" vertical="center" wrapText="1"/>
    </xf>
    <xf numFmtId="0" fontId="81" fillId="0" borderId="9" xfId="1" applyNumberFormat="1" applyBorder="1" applyAlignment="1">
      <alignment horizontal="center" vertical="center" wrapText="1"/>
    </xf>
    <xf numFmtId="0" fontId="80" fillId="0" borderId="1" xfId="1" applyNumberFormat="1" applyFont="1" applyBorder="1" applyAlignment="1">
      <alignment horizontal="center" vertical="center" wrapText="1"/>
    </xf>
    <xf numFmtId="0" fontId="81" fillId="0" borderId="1" xfId="1" applyNumberFormat="1" applyBorder="1" applyAlignment="1">
      <alignment horizontal="center" vertical="center" wrapText="1"/>
    </xf>
    <xf numFmtId="0" fontId="81" fillId="0" borderId="24" xfId="1" applyNumberFormat="1" applyBorder="1" applyAlignment="1">
      <alignment horizontal="center" vertical="center" wrapText="1"/>
    </xf>
    <xf numFmtId="0" fontId="82" fillId="0" borderId="1" xfId="1" applyNumberFormat="1" applyFont="1" applyBorder="1" applyAlignment="1">
      <alignment horizontal="center" vertical="center" wrapText="1"/>
    </xf>
    <xf numFmtId="0" fontId="82" fillId="2" borderId="1" xfId="1" applyNumberFormat="1" applyFont="1" applyFill="1" applyBorder="1" applyAlignment="1">
      <alignment horizontal="center" vertical="center" wrapText="1"/>
    </xf>
    <xf numFmtId="0" fontId="81" fillId="2" borderId="1" xfId="1" applyNumberFormat="1" applyFill="1" applyBorder="1" applyAlignment="1">
      <alignment horizontal="center" vertical="center" wrapText="1"/>
    </xf>
    <xf numFmtId="0" fontId="82" fillId="8" borderId="1" xfId="1" applyNumberFormat="1" applyFont="1" applyFill="1" applyBorder="1" applyAlignment="1">
      <alignment horizontal="center" vertical="center" wrapText="1"/>
    </xf>
    <xf numFmtId="0" fontId="81" fillId="8" borderId="1" xfId="1" applyNumberFormat="1" applyFill="1" applyBorder="1" applyAlignment="1">
      <alignment horizontal="center" vertical="center" wrapText="1"/>
    </xf>
    <xf numFmtId="0" fontId="81" fillId="0" borderId="1" xfId="1" applyNumberFormat="1" applyBorder="1" applyAlignment="1"/>
    <xf numFmtId="0" fontId="87" fillId="0" borderId="16" xfId="1" applyFont="1" applyBorder="1" applyAlignment="1">
      <alignment horizontal="center" vertical="center" wrapText="1"/>
    </xf>
    <xf numFmtId="0" fontId="87" fillId="0" borderId="25" xfId="1" applyFont="1" applyBorder="1" applyAlignment="1">
      <alignment horizontal="center" vertical="center" wrapText="1"/>
    </xf>
    <xf numFmtId="0" fontId="87" fillId="0" borderId="32" xfId="1" applyFont="1" applyBorder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1" fillId="0" borderId="32" xfId="1" applyFont="1" applyBorder="1" applyAlignment="1">
      <alignment horizontal="center" vertical="center" wrapText="1"/>
    </xf>
    <xf numFmtId="0" fontId="87" fillId="2" borderId="16" xfId="1" applyFont="1" applyFill="1" applyBorder="1" applyAlignment="1">
      <alignment horizontal="center" vertical="center" wrapText="1"/>
    </xf>
    <xf numFmtId="0" fontId="87" fillId="2" borderId="25" xfId="1" applyFont="1" applyFill="1" applyBorder="1" applyAlignment="1">
      <alignment horizontal="center" vertical="center" wrapText="1"/>
    </xf>
    <xf numFmtId="0" fontId="82" fillId="0" borderId="4" xfId="1" applyNumberFormat="1" applyFont="1" applyBorder="1" applyAlignment="1">
      <alignment horizontal="center" vertical="center" wrapText="1"/>
    </xf>
    <xf numFmtId="0" fontId="81" fillId="0" borderId="4" xfId="1" applyNumberFormat="1" applyBorder="1" applyAlignment="1">
      <alignment horizontal="center" vertical="center" wrapText="1"/>
    </xf>
    <xf numFmtId="0" fontId="87" fillId="0" borderId="17" xfId="1" applyNumberFormat="1" applyFont="1" applyBorder="1" applyAlignment="1">
      <alignment horizontal="center" vertical="center" wrapText="1"/>
    </xf>
    <xf numFmtId="0" fontId="87" fillId="0" borderId="15" xfId="1" applyNumberFormat="1" applyFont="1" applyBorder="1" applyAlignment="1">
      <alignment horizontal="center" vertical="center" wrapText="1"/>
    </xf>
    <xf numFmtId="0" fontId="87" fillId="0" borderId="18" xfId="1" applyNumberFormat="1" applyFont="1" applyBorder="1" applyAlignment="1">
      <alignment horizontal="center" vertical="center" wrapText="1"/>
    </xf>
    <xf numFmtId="0" fontId="87" fillId="0" borderId="26" xfId="1" applyNumberFormat="1" applyFont="1" applyBorder="1" applyAlignment="1">
      <alignment horizontal="center" vertical="center" wrapText="1"/>
    </xf>
    <xf numFmtId="0" fontId="87" fillId="0" borderId="30" xfId="1" applyNumberFormat="1" applyFont="1" applyBorder="1" applyAlignment="1">
      <alignment horizontal="center" vertical="center" wrapText="1"/>
    </xf>
    <xf numFmtId="0" fontId="87" fillId="0" borderId="27" xfId="1" applyNumberFormat="1" applyFont="1" applyBorder="1" applyAlignment="1">
      <alignment horizontal="center" vertical="center" wrapText="1"/>
    </xf>
    <xf numFmtId="0" fontId="87" fillId="3" borderId="16" xfId="1" applyFont="1" applyFill="1" applyBorder="1" applyAlignment="1">
      <alignment horizontal="center" vertical="center" wrapText="1"/>
    </xf>
    <xf numFmtId="0" fontId="87" fillId="3" borderId="25" xfId="1" applyFont="1" applyFill="1" applyBorder="1" applyAlignment="1">
      <alignment horizontal="center" vertical="center" wrapText="1"/>
    </xf>
    <xf numFmtId="0" fontId="87" fillId="3" borderId="32" xfId="1" applyFont="1" applyFill="1" applyBorder="1" applyAlignment="1">
      <alignment horizontal="center" vertical="center" wrapText="1"/>
    </xf>
    <xf numFmtId="0" fontId="87" fillId="0" borderId="16" xfId="1" applyFont="1" applyFill="1" applyBorder="1" applyAlignment="1">
      <alignment horizontal="center" vertical="center" wrapText="1"/>
    </xf>
    <xf numFmtId="0" fontId="87" fillId="0" borderId="25" xfId="1" applyFont="1" applyFill="1" applyBorder="1" applyAlignment="1">
      <alignment horizontal="center" vertical="center" wrapText="1"/>
    </xf>
    <xf numFmtId="0" fontId="87" fillId="0" borderId="32" xfId="1" applyFont="1" applyFill="1" applyBorder="1" applyAlignment="1">
      <alignment horizontal="center" vertical="center" wrapText="1"/>
    </xf>
    <xf numFmtId="0" fontId="41" fillId="0" borderId="16" xfId="1" applyFont="1" applyFill="1" applyBorder="1" applyAlignment="1">
      <alignment horizontal="center" vertical="center" wrapText="1"/>
    </xf>
    <xf numFmtId="0" fontId="41" fillId="0" borderId="25" xfId="1" applyFont="1" applyFill="1" applyBorder="1" applyAlignment="1">
      <alignment horizontal="center" vertical="center" wrapText="1"/>
    </xf>
    <xf numFmtId="0" fontId="41" fillId="0" borderId="32" xfId="1" applyFont="1" applyFill="1" applyBorder="1" applyAlignment="1">
      <alignment horizontal="center" vertical="center" wrapText="1"/>
    </xf>
    <xf numFmtId="0" fontId="35" fillId="0" borderId="33" xfId="1" applyNumberFormat="1" applyFont="1" applyFill="1" applyBorder="1" applyAlignment="1">
      <alignment horizontal="center" vertical="center" wrapText="1"/>
    </xf>
    <xf numFmtId="0" fontId="38" fillId="0" borderId="33" xfId="1" applyNumberFormat="1" applyFont="1" applyFill="1" applyBorder="1" applyAlignment="1">
      <alignment horizontal="center" vertical="center" wrapText="1"/>
    </xf>
    <xf numFmtId="0" fontId="41" fillId="0" borderId="6" xfId="1" applyNumberFormat="1" applyFont="1" applyFill="1" applyBorder="1" applyAlignment="1">
      <alignment horizontal="center" vertical="center" wrapText="1"/>
    </xf>
    <xf numFmtId="0" fontId="39" fillId="0" borderId="6" xfId="1" applyNumberFormat="1" applyFont="1" applyFill="1" applyBorder="1" applyAlignment="1">
      <alignment horizontal="center" vertical="center" wrapText="1"/>
    </xf>
    <xf numFmtId="0" fontId="35" fillId="0" borderId="6" xfId="1" applyNumberFormat="1" applyFont="1" applyFill="1" applyBorder="1" applyAlignment="1">
      <alignment horizontal="center" vertical="center" wrapText="1"/>
    </xf>
    <xf numFmtId="0" fontId="41" fillId="0" borderId="9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49" fontId="35" fillId="0" borderId="6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38" fillId="0" borderId="6" xfId="1" applyNumberFormat="1" applyFont="1" applyFill="1" applyBorder="1" applyAlignment="1">
      <alignment horizontal="center" vertical="center" wrapText="1"/>
    </xf>
    <xf numFmtId="0" fontId="37" fillId="0" borderId="6" xfId="1" applyNumberFormat="1" applyFont="1" applyFill="1" applyBorder="1" applyAlignment="1">
      <alignment horizontal="center" vertical="center" wrapText="1"/>
    </xf>
    <xf numFmtId="0" fontId="36" fillId="0" borderId="6" xfId="1" applyNumberFormat="1" applyFont="1" applyFill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38" fillId="0" borderId="14" xfId="1" applyNumberFormat="1" applyFont="1" applyFill="1" applyBorder="1" applyAlignment="1">
      <alignment horizontal="center" wrapText="1"/>
    </xf>
    <xf numFmtId="0" fontId="23" fillId="0" borderId="1" xfId="1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/>
    </xf>
    <xf numFmtId="0" fontId="38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33" fillId="0" borderId="1" xfId="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22" fillId="0" borderId="6" xfId="1" applyNumberFormat="1" applyFont="1" applyFill="1" applyBorder="1" applyAlignment="1">
      <alignment horizontal="center" vertical="center" wrapText="1"/>
    </xf>
    <xf numFmtId="0" fontId="26" fillId="0" borderId="1" xfId="1" applyNumberFormat="1" applyFont="1" applyFill="1" applyBorder="1" applyAlignment="1">
      <alignment horizontal="center" vertical="center" wrapText="1"/>
    </xf>
    <xf numFmtId="0" fontId="38" fillId="0" borderId="31" xfId="1" applyNumberFormat="1" applyFont="1" applyFill="1" applyBorder="1" applyAlignment="1">
      <alignment horizont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34" fillId="0" borderId="6" xfId="1" applyNumberFormat="1" applyFont="1" applyFill="1" applyBorder="1" applyAlignment="1">
      <alignment horizontal="center" vertical="center" wrapText="1"/>
    </xf>
    <xf numFmtId="0" fontId="12" fillId="0" borderId="6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>
      <alignment horizontal="center" vertical="center" wrapText="1"/>
    </xf>
    <xf numFmtId="0" fontId="38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 wrapText="1"/>
    </xf>
    <xf numFmtId="0" fontId="84" fillId="0" borderId="0" xfId="1" applyNumberFormat="1" applyFont="1" applyFill="1"/>
    <xf numFmtId="0" fontId="35" fillId="0" borderId="1" xfId="1" applyNumberFormat="1" applyFont="1" applyFill="1" applyBorder="1" applyAlignment="1">
      <alignment horizontal="center" vertical="center" shrinkToFit="1"/>
    </xf>
    <xf numFmtId="0" fontId="86" fillId="0" borderId="1" xfId="1" applyNumberFormat="1" applyFont="1" applyFill="1" applyBorder="1" applyAlignment="1">
      <alignment horizontal="center" vertical="center" wrapText="1"/>
    </xf>
    <xf numFmtId="0" fontId="86" fillId="0" borderId="1" xfId="1" applyNumberFormat="1" applyFont="1" applyFill="1" applyBorder="1" applyAlignment="1">
      <alignment horizontal="center" vertical="center" shrinkToFit="1"/>
    </xf>
    <xf numFmtId="0" fontId="8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49" fontId="35" fillId="0" borderId="1" xfId="1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9" fontId="36" fillId="0" borderId="6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81" fillId="0" borderId="0" xfId="1" applyFill="1" applyAlignment="1">
      <alignment horizontal="center"/>
    </xf>
    <xf numFmtId="0" fontId="45" fillId="0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\\10.19.1.143\Users\20140617-2\Desktop\&#1050;&#1040;&#1056;%20&#1056;&#1045;&#1052;&#1054;&#1053;&#1058;\&#1088;&#1077;&#1077;&#1089;&#1090;&#1088;&#1099;%20&#1089;&#1087;&#1077;&#1094;&#1089;&#1095;&#1077;&#1090;&#1086;&#1074;\2017\&#1088;&#1077;&#1077;&#1089;&#1090;&#1088;%20&#1059;&#1050;%202017.xlsx" TargetMode="External"/><Relationship Id="rId1" Type="http://schemas.openxmlformats.org/officeDocument/2006/relationships/externalLinkPath" Target="file:///\\10.19.1.143\Users\20140617-2\Desktop\&#1050;&#1040;&#1056;%20&#1056;&#1045;&#1052;&#1054;&#1053;&#1058;\&#1088;&#1077;&#1077;&#1089;&#1090;&#1088;&#1099;%20&#1089;&#1087;&#1077;&#1094;&#1089;&#1095;&#1077;&#1090;&#1086;&#1074;\2017\&#1088;&#1077;&#1077;&#1089;&#1090;&#1088;%20&#1059;&#1050;%20201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externalLinkPath" Target="file:///\\10.19.1.143\Users\20140617-2\Desktop\&#1050;&#1040;&#1056;%20&#1056;&#1045;&#1052;&#1054;&#1053;&#1058;\&#1088;&#1077;&#1077;&#1089;&#1090;&#1088;&#1099;%20&#1089;&#1087;&#1077;&#1094;&#1089;&#1095;&#1077;&#1090;&#1086;&#1074;\2017\&#1088;&#1077;&#1077;&#1089;&#1090;&#1088;%20&#1059;&#1050;%202017.xlsx" TargetMode="External"/><Relationship Id="rId1" Type="http://schemas.openxmlformats.org/officeDocument/2006/relationships/externalLinkPath" Target="file:///\\10.19.1.143\Users\20140617-2\Desktop\&#1050;&#1040;&#1056;%20&#1056;&#1045;&#1052;&#1054;&#1053;&#1058;\&#1088;&#1077;&#1077;&#1089;&#1090;&#1088;&#1099;%20&#1089;&#1087;&#1077;&#1094;&#1089;&#1095;&#1077;&#1090;&#1086;&#1074;\2017\&#1088;&#1077;&#1077;&#1089;&#1090;&#1088;%20&#1059;&#1050;%202017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9"/>
  <sheetViews>
    <sheetView zoomScale="90" zoomScaleNormal="90" workbookViewId="0">
      <pane ySplit="1" topLeftCell="A23" activePane="bottomLeft" state="frozen"/>
      <selection pane="bottomLeft" activeCell="G365" sqref="G365"/>
    </sheetView>
  </sheetViews>
  <sheetFormatPr defaultRowHeight="15" x14ac:dyDescent="0.25"/>
  <cols>
    <col min="1" max="1" width="5.6640625" style="41" customWidth="1"/>
    <col min="2" max="2" width="12.5" style="41" bestFit="1" customWidth="1"/>
    <col min="3" max="3" width="19" style="41" customWidth="1"/>
    <col min="4" max="4" width="20.83203125" style="42" customWidth="1"/>
    <col min="5" max="5" width="15" style="42" customWidth="1"/>
    <col min="6" max="6" width="21.33203125" style="42" customWidth="1"/>
    <col min="7" max="7" width="30.6640625" style="42" customWidth="1"/>
    <col min="8" max="8" width="34.6640625" style="42" customWidth="1"/>
    <col min="9" max="9" width="36" style="43" customWidth="1"/>
    <col min="10" max="10" width="31" style="43" customWidth="1"/>
    <col min="11" max="11" width="26.6640625" style="43" customWidth="1"/>
    <col min="12" max="16384" width="9.33203125" style="42"/>
  </cols>
  <sheetData>
    <row r="1" spans="1:13" s="6" customFormat="1" ht="102.75" customHeight="1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1" t="s">
        <v>8</v>
      </c>
      <c r="J1" s="1" t="s">
        <v>9</v>
      </c>
      <c r="K1" s="1" t="s">
        <v>10</v>
      </c>
    </row>
    <row r="2" spans="1:13" s="6" customFormat="1" ht="180" customHeight="1" x14ac:dyDescent="0.25">
      <c r="A2" s="7">
        <v>1</v>
      </c>
      <c r="B2" s="7"/>
      <c r="C2" s="8" t="s">
        <v>11</v>
      </c>
      <c r="D2" s="9" t="s">
        <v>42</v>
      </c>
      <c r="E2" s="10">
        <v>76</v>
      </c>
      <c r="F2" s="10" t="s">
        <v>43</v>
      </c>
      <c r="G2" s="11" t="s">
        <v>44</v>
      </c>
      <c r="H2" s="12" t="s">
        <v>45</v>
      </c>
      <c r="I2" s="13" t="s">
        <v>35</v>
      </c>
      <c r="J2" s="13" t="s">
        <v>46</v>
      </c>
      <c r="K2" s="13" t="s">
        <v>47</v>
      </c>
      <c r="M2" s="6">
        <v>1</v>
      </c>
    </row>
    <row r="3" spans="1:13" s="6" customFormat="1" ht="150" x14ac:dyDescent="0.25">
      <c r="A3" s="7">
        <v>2</v>
      </c>
      <c r="B3" s="7"/>
      <c r="C3" s="8" t="s">
        <v>11</v>
      </c>
      <c r="D3" s="14" t="s">
        <v>48</v>
      </c>
      <c r="E3" s="8">
        <v>11</v>
      </c>
      <c r="F3" s="8" t="s">
        <v>49</v>
      </c>
      <c r="G3" s="15" t="s">
        <v>50</v>
      </c>
      <c r="H3" s="12" t="s">
        <v>45</v>
      </c>
      <c r="I3" s="13" t="s">
        <v>35</v>
      </c>
      <c r="J3" s="13" t="s">
        <v>46</v>
      </c>
      <c r="K3" s="13" t="s">
        <v>47</v>
      </c>
      <c r="M3" s="6">
        <v>1</v>
      </c>
    </row>
    <row r="4" spans="1:13" s="6" customFormat="1" ht="180" customHeight="1" x14ac:dyDescent="0.25">
      <c r="A4" s="7">
        <v>3</v>
      </c>
      <c r="B4" s="7"/>
      <c r="C4" s="16" t="s">
        <v>11</v>
      </c>
      <c r="D4" s="17" t="s">
        <v>51</v>
      </c>
      <c r="E4" s="18">
        <v>37</v>
      </c>
      <c r="F4" s="16" t="s">
        <v>49</v>
      </c>
      <c r="G4" s="19" t="s">
        <v>52</v>
      </c>
      <c r="H4" s="12" t="s">
        <v>45</v>
      </c>
      <c r="I4" s="13" t="s">
        <v>53</v>
      </c>
      <c r="J4" s="13" t="s">
        <v>46</v>
      </c>
      <c r="K4" s="13" t="s">
        <v>47</v>
      </c>
      <c r="M4" s="6">
        <v>1</v>
      </c>
    </row>
    <row r="5" spans="1:13" s="6" customFormat="1" ht="180" customHeight="1" x14ac:dyDescent="0.25">
      <c r="A5" s="7">
        <v>4</v>
      </c>
      <c r="B5" s="7"/>
      <c r="C5" s="16" t="s">
        <v>11</v>
      </c>
      <c r="D5" s="17" t="s">
        <v>54</v>
      </c>
      <c r="E5" s="18">
        <v>104</v>
      </c>
      <c r="F5" s="16" t="s">
        <v>55</v>
      </c>
      <c r="G5" s="19" t="s">
        <v>56</v>
      </c>
      <c r="H5" s="12" t="s">
        <v>45</v>
      </c>
      <c r="I5" s="13" t="s">
        <v>53</v>
      </c>
      <c r="J5" s="13" t="s">
        <v>46</v>
      </c>
      <c r="K5" s="13" t="s">
        <v>47</v>
      </c>
      <c r="M5" s="6">
        <v>1</v>
      </c>
    </row>
    <row r="6" spans="1:13" s="6" customFormat="1" ht="180" customHeight="1" x14ac:dyDescent="0.25">
      <c r="A6" s="7">
        <v>5</v>
      </c>
      <c r="B6" s="7"/>
      <c r="C6" s="16" t="s">
        <v>11</v>
      </c>
      <c r="D6" s="20" t="s">
        <v>57</v>
      </c>
      <c r="E6" s="1">
        <v>16</v>
      </c>
      <c r="F6" s="16" t="s">
        <v>49</v>
      </c>
      <c r="G6" s="13" t="s">
        <v>58</v>
      </c>
      <c r="H6" s="8" t="s">
        <v>45</v>
      </c>
      <c r="I6" s="13" t="s">
        <v>35</v>
      </c>
      <c r="J6" s="13" t="s">
        <v>46</v>
      </c>
      <c r="K6" s="13" t="s">
        <v>47</v>
      </c>
      <c r="M6" s="6">
        <v>1</v>
      </c>
    </row>
    <row r="7" spans="1:13" s="6" customFormat="1" ht="180" customHeight="1" x14ac:dyDescent="0.25">
      <c r="A7" s="7">
        <v>6</v>
      </c>
      <c r="B7" s="7"/>
      <c r="C7" s="16" t="s">
        <v>11</v>
      </c>
      <c r="D7" s="20" t="s">
        <v>54</v>
      </c>
      <c r="E7" s="20">
        <v>100</v>
      </c>
      <c r="F7" s="16" t="s">
        <v>59</v>
      </c>
      <c r="G7" s="21" t="s">
        <v>60</v>
      </c>
      <c r="H7" s="8" t="s">
        <v>45</v>
      </c>
      <c r="I7" s="13" t="s">
        <v>35</v>
      </c>
      <c r="J7" s="13" t="s">
        <v>46</v>
      </c>
      <c r="K7" s="13" t="s">
        <v>47</v>
      </c>
      <c r="M7" s="6">
        <v>1</v>
      </c>
    </row>
    <row r="8" spans="1:13" s="6" customFormat="1" ht="180" customHeight="1" x14ac:dyDescent="0.25">
      <c r="A8" s="7">
        <v>7</v>
      </c>
      <c r="B8" s="7"/>
      <c r="C8" s="16" t="s">
        <v>11</v>
      </c>
      <c r="D8" s="20" t="s">
        <v>61</v>
      </c>
      <c r="E8" s="20">
        <v>33</v>
      </c>
      <c r="F8" s="16" t="s">
        <v>43</v>
      </c>
      <c r="G8" s="21" t="s">
        <v>62</v>
      </c>
      <c r="H8" s="8" t="s">
        <v>45</v>
      </c>
      <c r="I8" s="13" t="s">
        <v>35</v>
      </c>
      <c r="J8" s="13" t="s">
        <v>46</v>
      </c>
      <c r="K8" s="13" t="s">
        <v>47</v>
      </c>
      <c r="M8" s="6">
        <v>1</v>
      </c>
    </row>
    <row r="9" spans="1:13" s="6" customFormat="1" ht="180" customHeight="1" x14ac:dyDescent="0.25">
      <c r="A9" s="7">
        <v>8</v>
      </c>
      <c r="B9" s="7"/>
      <c r="C9" s="16" t="s">
        <v>11</v>
      </c>
      <c r="D9" s="20" t="s">
        <v>63</v>
      </c>
      <c r="E9" s="20">
        <v>30</v>
      </c>
      <c r="F9" s="16" t="s">
        <v>49</v>
      </c>
      <c r="G9" s="21" t="s">
        <v>64</v>
      </c>
      <c r="H9" s="8" t="s">
        <v>45</v>
      </c>
      <c r="I9" s="13" t="s">
        <v>53</v>
      </c>
      <c r="J9" s="13" t="s">
        <v>46</v>
      </c>
      <c r="K9" s="13" t="s">
        <v>47</v>
      </c>
      <c r="M9" s="6">
        <v>1</v>
      </c>
    </row>
    <row r="10" spans="1:13" s="6" customFormat="1" ht="135" customHeight="1" x14ac:dyDescent="0.25">
      <c r="A10" s="7">
        <v>9</v>
      </c>
      <c r="B10" s="7"/>
      <c r="C10" s="16" t="s">
        <v>11</v>
      </c>
      <c r="D10" s="20" t="s">
        <v>51</v>
      </c>
      <c r="E10" s="20">
        <v>9</v>
      </c>
      <c r="F10" s="16" t="s">
        <v>49</v>
      </c>
      <c r="G10" s="21" t="s">
        <v>65</v>
      </c>
      <c r="H10" s="8" t="s">
        <v>45</v>
      </c>
      <c r="I10" s="13" t="s">
        <v>35</v>
      </c>
      <c r="J10" s="13" t="s">
        <v>66</v>
      </c>
      <c r="K10" s="13" t="s">
        <v>19</v>
      </c>
      <c r="M10" s="6">
        <v>1</v>
      </c>
    </row>
    <row r="11" spans="1:13" s="6" customFormat="1" ht="135" customHeight="1" x14ac:dyDescent="0.25">
      <c r="A11" s="7">
        <v>10</v>
      </c>
      <c r="B11" s="7"/>
      <c r="C11" s="16" t="s">
        <v>11</v>
      </c>
      <c r="D11" s="20" t="s">
        <v>67</v>
      </c>
      <c r="E11" s="20">
        <v>18</v>
      </c>
      <c r="F11" s="16" t="s">
        <v>49</v>
      </c>
      <c r="G11" s="21" t="s">
        <v>68</v>
      </c>
      <c r="H11" s="8" t="s">
        <v>45</v>
      </c>
      <c r="I11" s="13" t="s">
        <v>35</v>
      </c>
      <c r="J11" s="13" t="s">
        <v>66</v>
      </c>
      <c r="K11" s="13" t="s">
        <v>69</v>
      </c>
      <c r="M11" s="6">
        <v>1</v>
      </c>
    </row>
    <row r="12" spans="1:13" s="6" customFormat="1" ht="180" customHeight="1" x14ac:dyDescent="0.25">
      <c r="A12" s="7">
        <v>9</v>
      </c>
      <c r="B12" s="7"/>
      <c r="C12" s="16" t="s">
        <v>11</v>
      </c>
      <c r="D12" s="20" t="s">
        <v>51</v>
      </c>
      <c r="E12" s="20">
        <v>9</v>
      </c>
      <c r="F12" s="16" t="s">
        <v>49</v>
      </c>
      <c r="G12" s="21" t="s">
        <v>65</v>
      </c>
      <c r="H12" s="8" t="s">
        <v>45</v>
      </c>
      <c r="I12" s="13" t="s">
        <v>53</v>
      </c>
      <c r="J12" s="13" t="s">
        <v>46</v>
      </c>
      <c r="K12" s="13" t="s">
        <v>47</v>
      </c>
      <c r="M12" s="6">
        <v>1</v>
      </c>
    </row>
    <row r="13" spans="1:13" s="6" customFormat="1" ht="180" customHeight="1" x14ac:dyDescent="0.25">
      <c r="A13" s="7">
        <v>10</v>
      </c>
      <c r="B13" s="7"/>
      <c r="C13" s="16" t="s">
        <v>11</v>
      </c>
      <c r="D13" s="20" t="s">
        <v>67</v>
      </c>
      <c r="E13" s="20">
        <v>18</v>
      </c>
      <c r="F13" s="16" t="s">
        <v>49</v>
      </c>
      <c r="G13" s="21" t="s">
        <v>68</v>
      </c>
      <c r="H13" s="8" t="s">
        <v>45</v>
      </c>
      <c r="I13" s="13" t="s">
        <v>35</v>
      </c>
      <c r="J13" s="13" t="s">
        <v>46</v>
      </c>
      <c r="K13" s="13" t="s">
        <v>47</v>
      </c>
      <c r="M13" s="6">
        <v>1</v>
      </c>
    </row>
    <row r="14" spans="1:13" s="6" customFormat="1" ht="180" customHeight="1" x14ac:dyDescent="0.25">
      <c r="A14" s="7">
        <v>11</v>
      </c>
      <c r="B14" s="7"/>
      <c r="C14" s="16" t="s">
        <v>11</v>
      </c>
      <c r="D14" s="20" t="s">
        <v>70</v>
      </c>
      <c r="E14" s="20">
        <v>18</v>
      </c>
      <c r="F14" s="16" t="s">
        <v>59</v>
      </c>
      <c r="G14" s="21" t="s">
        <v>71</v>
      </c>
      <c r="H14" s="8" t="s">
        <v>45</v>
      </c>
      <c r="I14" s="13" t="s">
        <v>35</v>
      </c>
      <c r="J14" s="13" t="s">
        <v>46</v>
      </c>
      <c r="K14" s="13" t="s">
        <v>47</v>
      </c>
      <c r="M14" s="6">
        <v>1</v>
      </c>
    </row>
    <row r="15" spans="1:13" s="6" customFormat="1" ht="180" customHeight="1" x14ac:dyDescent="0.25">
      <c r="A15" s="7">
        <v>12</v>
      </c>
      <c r="B15" s="7"/>
      <c r="C15" s="16" t="s">
        <v>11</v>
      </c>
      <c r="D15" s="20" t="s">
        <v>61</v>
      </c>
      <c r="E15" s="20">
        <v>60</v>
      </c>
      <c r="F15" s="16" t="s">
        <v>59</v>
      </c>
      <c r="G15" s="21" t="s">
        <v>72</v>
      </c>
      <c r="H15" s="20" t="s">
        <v>45</v>
      </c>
      <c r="I15" s="13" t="s">
        <v>53</v>
      </c>
      <c r="J15" s="13" t="s">
        <v>46</v>
      </c>
      <c r="K15" s="13" t="s">
        <v>47</v>
      </c>
      <c r="M15" s="6">
        <v>1</v>
      </c>
    </row>
    <row r="16" spans="1:13" s="6" customFormat="1" ht="180" customHeight="1" x14ac:dyDescent="0.25">
      <c r="A16" s="7">
        <v>13</v>
      </c>
      <c r="B16" s="7"/>
      <c r="C16" s="16" t="s">
        <v>11</v>
      </c>
      <c r="D16" s="20" t="s">
        <v>73</v>
      </c>
      <c r="E16" s="20">
        <v>25</v>
      </c>
      <c r="F16" s="16" t="s">
        <v>43</v>
      </c>
      <c r="G16" s="21" t="s">
        <v>74</v>
      </c>
      <c r="H16" s="20" t="s">
        <v>45</v>
      </c>
      <c r="I16" s="13" t="s">
        <v>35</v>
      </c>
      <c r="J16" s="13" t="s">
        <v>46</v>
      </c>
      <c r="K16" s="13" t="s">
        <v>47</v>
      </c>
      <c r="M16" s="6">
        <v>1</v>
      </c>
    </row>
    <row r="17" spans="1:13" s="6" customFormat="1" ht="180" customHeight="1" x14ac:dyDescent="0.25">
      <c r="A17" s="7">
        <v>14</v>
      </c>
      <c r="B17" s="7"/>
      <c r="C17" s="16" t="s">
        <v>11</v>
      </c>
      <c r="D17" s="20" t="s">
        <v>75</v>
      </c>
      <c r="E17" s="20">
        <v>46</v>
      </c>
      <c r="F17" s="16" t="s">
        <v>76</v>
      </c>
      <c r="G17" s="21" t="s">
        <v>77</v>
      </c>
      <c r="H17" s="20" t="s">
        <v>45</v>
      </c>
      <c r="I17" s="13" t="s">
        <v>53</v>
      </c>
      <c r="J17" s="13" t="s">
        <v>46</v>
      </c>
      <c r="K17" s="13" t="s">
        <v>47</v>
      </c>
      <c r="M17" s="6">
        <v>1</v>
      </c>
    </row>
    <row r="18" spans="1:13" s="6" customFormat="1" ht="180" customHeight="1" x14ac:dyDescent="0.25">
      <c r="A18" s="7">
        <v>15</v>
      </c>
      <c r="B18" s="7"/>
      <c r="C18" s="16" t="s">
        <v>11</v>
      </c>
      <c r="D18" s="20" t="s">
        <v>78</v>
      </c>
      <c r="E18" s="20">
        <v>40</v>
      </c>
      <c r="F18" s="16" t="s">
        <v>59</v>
      </c>
      <c r="G18" s="21" t="s">
        <v>79</v>
      </c>
      <c r="H18" s="20" t="s">
        <v>45</v>
      </c>
      <c r="I18" s="13" t="s">
        <v>35</v>
      </c>
      <c r="J18" s="13" t="s">
        <v>46</v>
      </c>
      <c r="K18" s="13" t="s">
        <v>47</v>
      </c>
      <c r="M18" s="6">
        <v>1</v>
      </c>
    </row>
    <row r="19" spans="1:13" s="6" customFormat="1" ht="180" customHeight="1" x14ac:dyDescent="0.25">
      <c r="A19" s="7">
        <v>16</v>
      </c>
      <c r="B19" s="7"/>
      <c r="C19" s="16" t="s">
        <v>11</v>
      </c>
      <c r="D19" s="20" t="s">
        <v>80</v>
      </c>
      <c r="E19" s="20">
        <v>29</v>
      </c>
      <c r="F19" s="16" t="s">
        <v>81</v>
      </c>
      <c r="G19" s="21" t="s">
        <v>82</v>
      </c>
      <c r="H19" s="20" t="s">
        <v>45</v>
      </c>
      <c r="I19" s="13" t="s">
        <v>35</v>
      </c>
      <c r="J19" s="13" t="s">
        <v>46</v>
      </c>
      <c r="K19" s="13" t="s">
        <v>47</v>
      </c>
      <c r="M19" s="6">
        <v>1</v>
      </c>
    </row>
    <row r="20" spans="1:13" s="6" customFormat="1" ht="180" customHeight="1" x14ac:dyDescent="0.25">
      <c r="A20" s="7">
        <v>17</v>
      </c>
      <c r="B20" s="7"/>
      <c r="C20" s="16" t="s">
        <v>11</v>
      </c>
      <c r="D20" s="20" t="s">
        <v>83</v>
      </c>
      <c r="E20" s="1">
        <v>36</v>
      </c>
      <c r="F20" s="1" t="s">
        <v>84</v>
      </c>
      <c r="G20" s="13" t="s">
        <v>85</v>
      </c>
      <c r="H20" s="20" t="s">
        <v>45</v>
      </c>
      <c r="I20" s="13" t="s">
        <v>35</v>
      </c>
      <c r="J20" s="13" t="s">
        <v>46</v>
      </c>
      <c r="K20" s="13" t="s">
        <v>47</v>
      </c>
      <c r="L20" s="6" t="s">
        <v>86</v>
      </c>
      <c r="M20" s="6">
        <v>1</v>
      </c>
    </row>
    <row r="21" spans="1:13" s="6" customFormat="1" ht="180" customHeight="1" x14ac:dyDescent="0.25">
      <c r="A21" s="7">
        <v>18</v>
      </c>
      <c r="B21" s="7"/>
      <c r="C21" s="16" t="s">
        <v>11</v>
      </c>
      <c r="D21" s="20"/>
      <c r="E21" s="1"/>
      <c r="F21" s="1"/>
      <c r="G21" s="13"/>
      <c r="H21" s="22"/>
      <c r="I21" s="13"/>
      <c r="J21" s="13" t="s">
        <v>46</v>
      </c>
      <c r="K21" s="13" t="s">
        <v>47</v>
      </c>
      <c r="M21" s="6">
        <v>1</v>
      </c>
    </row>
    <row r="22" spans="1:13" s="6" customFormat="1" ht="180" customHeight="1" x14ac:dyDescent="0.25">
      <c r="A22" s="7">
        <v>19</v>
      </c>
      <c r="B22" s="7"/>
      <c r="C22" s="16" t="s">
        <v>11</v>
      </c>
      <c r="D22" s="20"/>
      <c r="E22" s="1"/>
      <c r="F22" s="1"/>
      <c r="G22" s="13"/>
      <c r="H22" s="22"/>
      <c r="I22" s="13"/>
      <c r="J22" s="13" t="s">
        <v>46</v>
      </c>
      <c r="K22" s="13" t="s">
        <v>47</v>
      </c>
      <c r="M22" s="6">
        <v>1</v>
      </c>
    </row>
    <row r="23" spans="1:13" s="6" customFormat="1" ht="180" customHeight="1" x14ac:dyDescent="0.25">
      <c r="A23" s="7">
        <v>20</v>
      </c>
      <c r="B23" s="7"/>
      <c r="C23" s="1"/>
      <c r="D23" s="20"/>
      <c r="E23" s="1"/>
      <c r="F23" s="1"/>
      <c r="G23" s="13"/>
      <c r="H23" s="22"/>
      <c r="I23" s="13"/>
      <c r="J23" s="13" t="s">
        <v>46</v>
      </c>
      <c r="K23" s="13" t="s">
        <v>47</v>
      </c>
      <c r="M23" s="6">
        <v>1</v>
      </c>
    </row>
    <row r="24" spans="1:13" s="6" customFormat="1" ht="180" customHeight="1" x14ac:dyDescent="0.25">
      <c r="A24" s="7">
        <v>21</v>
      </c>
      <c r="B24" s="7"/>
      <c r="C24" s="1"/>
      <c r="D24" s="20"/>
      <c r="E24" s="1"/>
      <c r="F24" s="1"/>
      <c r="G24" s="13"/>
      <c r="H24" s="22"/>
      <c r="I24" s="13"/>
      <c r="J24" s="13" t="s">
        <v>46</v>
      </c>
      <c r="K24" s="13" t="s">
        <v>47</v>
      </c>
      <c r="M24" s="6">
        <v>1</v>
      </c>
    </row>
    <row r="25" spans="1:13" s="6" customFormat="1" ht="180" customHeight="1" x14ac:dyDescent="0.25">
      <c r="A25" s="7">
        <v>22</v>
      </c>
      <c r="B25" s="7"/>
      <c r="C25" s="1"/>
      <c r="D25" s="20"/>
      <c r="E25" s="1"/>
      <c r="F25" s="1"/>
      <c r="G25" s="13"/>
      <c r="H25" s="22"/>
      <c r="I25" s="13"/>
      <c r="J25" s="13" t="s">
        <v>46</v>
      </c>
      <c r="K25" s="13" t="s">
        <v>47</v>
      </c>
      <c r="M25" s="6">
        <v>1</v>
      </c>
    </row>
    <row r="26" spans="1:13" s="6" customFormat="1" ht="180" customHeight="1" x14ac:dyDescent="0.25">
      <c r="A26" s="7">
        <v>25</v>
      </c>
      <c r="B26" s="7"/>
      <c r="C26" s="1"/>
      <c r="D26" s="20"/>
      <c r="E26" s="1"/>
      <c r="F26" s="1"/>
      <c r="G26" s="13"/>
      <c r="H26" s="22"/>
      <c r="I26" s="13"/>
      <c r="J26" s="13" t="s">
        <v>46</v>
      </c>
      <c r="K26" s="13" t="s">
        <v>47</v>
      </c>
      <c r="M26" s="6">
        <v>1</v>
      </c>
    </row>
    <row r="27" spans="1:13" s="6" customFormat="1" ht="180" customHeight="1" x14ac:dyDescent="0.25">
      <c r="A27" s="7">
        <v>26</v>
      </c>
      <c r="B27" s="7"/>
      <c r="C27" s="1"/>
      <c r="D27" s="20"/>
      <c r="E27" s="1"/>
      <c r="F27" s="1"/>
      <c r="G27" s="13"/>
      <c r="H27" s="22"/>
      <c r="I27" s="13"/>
      <c r="J27" s="13" t="s">
        <v>46</v>
      </c>
      <c r="K27" s="13" t="s">
        <v>47</v>
      </c>
      <c r="M27" s="6">
        <v>1</v>
      </c>
    </row>
    <row r="28" spans="1:13" s="6" customFormat="1" ht="180" customHeight="1" x14ac:dyDescent="0.25">
      <c r="A28" s="7">
        <v>27</v>
      </c>
      <c r="B28" s="7"/>
      <c r="C28" s="1"/>
      <c r="D28" s="20"/>
      <c r="E28" s="1"/>
      <c r="F28" s="1"/>
      <c r="G28" s="13"/>
      <c r="H28" s="22"/>
      <c r="I28" s="13"/>
      <c r="J28" s="13" t="s">
        <v>46</v>
      </c>
      <c r="K28" s="13" t="s">
        <v>47</v>
      </c>
      <c r="M28" s="6">
        <v>1</v>
      </c>
    </row>
    <row r="29" spans="1:13" s="6" customFormat="1" ht="180" customHeight="1" x14ac:dyDescent="0.25">
      <c r="A29" s="7">
        <v>28</v>
      </c>
      <c r="B29" s="7"/>
      <c r="C29" s="1"/>
      <c r="D29" s="20"/>
      <c r="E29" s="1"/>
      <c r="F29" s="1"/>
      <c r="G29" s="13"/>
      <c r="H29" s="22"/>
      <c r="I29" s="13"/>
      <c r="J29" s="13" t="s">
        <v>46</v>
      </c>
      <c r="K29" s="13" t="s">
        <v>47</v>
      </c>
      <c r="M29" s="6">
        <v>1</v>
      </c>
    </row>
    <row r="30" spans="1:13" s="6" customFormat="1" ht="180" customHeight="1" x14ac:dyDescent="0.25">
      <c r="A30" s="7">
        <v>29</v>
      </c>
      <c r="B30" s="7"/>
      <c r="C30" s="1"/>
      <c r="D30" s="20"/>
      <c r="E30" s="1"/>
      <c r="F30" s="1"/>
      <c r="G30" s="13"/>
      <c r="H30" s="22"/>
      <c r="I30" s="13"/>
      <c r="J30" s="13" t="s">
        <v>46</v>
      </c>
      <c r="K30" s="13" t="s">
        <v>47</v>
      </c>
      <c r="M30" s="6">
        <v>1</v>
      </c>
    </row>
    <row r="31" spans="1:13" s="6" customFormat="1" ht="180" customHeight="1" x14ac:dyDescent="0.25">
      <c r="A31" s="7">
        <v>30</v>
      </c>
      <c r="B31" s="7"/>
      <c r="C31" s="1"/>
      <c r="D31" s="20"/>
      <c r="E31" s="1"/>
      <c r="F31" s="1"/>
      <c r="G31" s="13"/>
      <c r="H31" s="22"/>
      <c r="I31" s="13"/>
      <c r="J31" s="13" t="s">
        <v>46</v>
      </c>
      <c r="K31" s="13" t="s">
        <v>47</v>
      </c>
      <c r="M31" s="6">
        <v>1</v>
      </c>
    </row>
    <row r="32" spans="1:13" s="6" customFormat="1" ht="90" customHeight="1" x14ac:dyDescent="0.25">
      <c r="A32" s="7">
        <v>31</v>
      </c>
      <c r="B32" s="7"/>
      <c r="C32" s="1" t="s">
        <v>11</v>
      </c>
      <c r="D32" s="20" t="s">
        <v>87</v>
      </c>
      <c r="E32" s="1">
        <v>12</v>
      </c>
      <c r="F32" s="1" t="s">
        <v>14</v>
      </c>
      <c r="G32" s="13" t="s">
        <v>88</v>
      </c>
      <c r="H32" s="22" t="s">
        <v>16</v>
      </c>
      <c r="I32" s="13" t="s">
        <v>35</v>
      </c>
      <c r="J32" s="13" t="s">
        <v>89</v>
      </c>
      <c r="K32" s="13" t="s">
        <v>19</v>
      </c>
      <c r="M32" s="6">
        <v>1</v>
      </c>
    </row>
    <row r="33" spans="1:13" s="6" customFormat="1" ht="90" customHeight="1" x14ac:dyDescent="0.25">
      <c r="A33" s="7">
        <v>32</v>
      </c>
      <c r="B33" s="7"/>
      <c r="C33" s="1" t="s">
        <v>11</v>
      </c>
      <c r="D33" s="20" t="s">
        <v>87</v>
      </c>
      <c r="E33" s="1">
        <v>13</v>
      </c>
      <c r="F33" s="1" t="s">
        <v>14</v>
      </c>
      <c r="G33" s="13" t="s">
        <v>90</v>
      </c>
      <c r="H33" s="22" t="s">
        <v>16</v>
      </c>
      <c r="I33" s="13" t="s">
        <v>35</v>
      </c>
      <c r="J33" s="13" t="s">
        <v>89</v>
      </c>
      <c r="K33" s="13" t="s">
        <v>19</v>
      </c>
      <c r="M33" s="6">
        <v>1</v>
      </c>
    </row>
    <row r="34" spans="1:13" s="6" customFormat="1" ht="90" customHeight="1" x14ac:dyDescent="0.25">
      <c r="A34" s="7">
        <v>33</v>
      </c>
      <c r="B34" s="7"/>
      <c r="C34" s="1" t="s">
        <v>11</v>
      </c>
      <c r="D34" s="20" t="s">
        <v>87</v>
      </c>
      <c r="E34" s="1">
        <v>17</v>
      </c>
      <c r="F34" s="1" t="s">
        <v>14</v>
      </c>
      <c r="G34" s="13" t="s">
        <v>91</v>
      </c>
      <c r="H34" s="22" t="s">
        <v>16</v>
      </c>
      <c r="I34" s="13" t="s">
        <v>35</v>
      </c>
      <c r="J34" s="13" t="s">
        <v>89</v>
      </c>
      <c r="K34" s="13" t="s">
        <v>19</v>
      </c>
      <c r="M34" s="6">
        <v>1</v>
      </c>
    </row>
    <row r="35" spans="1:13" s="6" customFormat="1" ht="90" customHeight="1" x14ac:dyDescent="0.25">
      <c r="A35" s="7">
        <v>34</v>
      </c>
      <c r="B35" s="7"/>
      <c r="C35" s="1" t="s">
        <v>11</v>
      </c>
      <c r="D35" s="20" t="s">
        <v>57</v>
      </c>
      <c r="E35" s="1">
        <v>3</v>
      </c>
      <c r="F35" s="1" t="s">
        <v>14</v>
      </c>
      <c r="G35" s="13" t="s">
        <v>92</v>
      </c>
      <c r="H35" s="22" t="s">
        <v>16</v>
      </c>
      <c r="I35" s="13" t="s">
        <v>35</v>
      </c>
      <c r="J35" s="13" t="s">
        <v>93</v>
      </c>
      <c r="K35" s="13" t="s">
        <v>19</v>
      </c>
      <c r="M35" s="6">
        <v>1</v>
      </c>
    </row>
    <row r="36" spans="1:13" s="6" customFormat="1" ht="105" customHeight="1" x14ac:dyDescent="0.25">
      <c r="A36" s="7">
        <v>35</v>
      </c>
      <c r="B36" s="7"/>
      <c r="C36" s="1" t="s">
        <v>11</v>
      </c>
      <c r="D36" s="20" t="s">
        <v>57</v>
      </c>
      <c r="E36" s="1">
        <v>25</v>
      </c>
      <c r="F36" s="1" t="s">
        <v>14</v>
      </c>
      <c r="G36" s="13" t="s">
        <v>94</v>
      </c>
      <c r="H36" s="22" t="s">
        <v>16</v>
      </c>
      <c r="I36" s="13" t="s">
        <v>35</v>
      </c>
      <c r="J36" s="13" t="s">
        <v>95</v>
      </c>
      <c r="K36" s="13" t="s">
        <v>19</v>
      </c>
      <c r="M36" s="6">
        <v>1</v>
      </c>
    </row>
    <row r="37" spans="1:13" s="6" customFormat="1" ht="105" customHeight="1" x14ac:dyDescent="0.25">
      <c r="A37" s="7">
        <v>36</v>
      </c>
      <c r="B37" s="7"/>
      <c r="C37" s="1" t="s">
        <v>11</v>
      </c>
      <c r="D37" s="20" t="s">
        <v>57</v>
      </c>
      <c r="E37" s="1">
        <v>10</v>
      </c>
      <c r="F37" s="1" t="s">
        <v>14</v>
      </c>
      <c r="G37" s="13" t="s">
        <v>96</v>
      </c>
      <c r="H37" s="22" t="s">
        <v>16</v>
      </c>
      <c r="I37" s="13" t="s">
        <v>35</v>
      </c>
      <c r="J37" s="13" t="s">
        <v>95</v>
      </c>
      <c r="K37" s="13" t="s">
        <v>19</v>
      </c>
      <c r="M37" s="6">
        <v>1</v>
      </c>
    </row>
    <row r="38" spans="1:13" s="6" customFormat="1" ht="105" customHeight="1" x14ac:dyDescent="0.25">
      <c r="A38" s="7">
        <v>37</v>
      </c>
      <c r="B38" s="7"/>
      <c r="C38" s="1" t="s">
        <v>11</v>
      </c>
      <c r="D38" s="20" t="s">
        <v>97</v>
      </c>
      <c r="E38" s="1">
        <v>6</v>
      </c>
      <c r="F38" s="1" t="s">
        <v>14</v>
      </c>
      <c r="G38" s="13" t="s">
        <v>98</v>
      </c>
      <c r="H38" s="22" t="s">
        <v>16</v>
      </c>
      <c r="I38" s="13" t="s">
        <v>35</v>
      </c>
      <c r="J38" s="13" t="s">
        <v>95</v>
      </c>
      <c r="K38" s="13" t="s">
        <v>19</v>
      </c>
      <c r="M38" s="6">
        <v>1</v>
      </c>
    </row>
    <row r="39" spans="1:13" s="6" customFormat="1" ht="165" customHeight="1" x14ac:dyDescent="0.25">
      <c r="A39" s="7">
        <v>38</v>
      </c>
      <c r="B39" s="7"/>
      <c r="C39" s="1" t="s">
        <v>11</v>
      </c>
      <c r="D39" s="20" t="s">
        <v>97</v>
      </c>
      <c r="E39" s="1">
        <v>2</v>
      </c>
      <c r="F39" s="1" t="s">
        <v>14</v>
      </c>
      <c r="G39" s="13" t="s">
        <v>99</v>
      </c>
      <c r="H39" s="22" t="s">
        <v>16</v>
      </c>
      <c r="I39" s="13" t="s">
        <v>53</v>
      </c>
      <c r="J39" s="13" t="s">
        <v>100</v>
      </c>
      <c r="K39" s="13" t="s">
        <v>19</v>
      </c>
      <c r="M39" s="6">
        <v>1</v>
      </c>
    </row>
    <row r="40" spans="1:13" s="6" customFormat="1" ht="180" customHeight="1" x14ac:dyDescent="0.25">
      <c r="A40" s="7">
        <v>39</v>
      </c>
      <c r="B40" s="7"/>
      <c r="C40" s="1" t="s">
        <v>11</v>
      </c>
      <c r="D40" s="20" t="s">
        <v>101</v>
      </c>
      <c r="E40" s="1">
        <v>19</v>
      </c>
      <c r="F40" s="1" t="s">
        <v>14</v>
      </c>
      <c r="G40" s="13" t="s">
        <v>102</v>
      </c>
      <c r="H40" s="22" t="s">
        <v>16</v>
      </c>
      <c r="I40" s="13" t="s">
        <v>53</v>
      </c>
      <c r="J40" s="13" t="s">
        <v>103</v>
      </c>
      <c r="K40" s="13" t="s">
        <v>104</v>
      </c>
      <c r="M40" s="6">
        <v>1</v>
      </c>
    </row>
    <row r="41" spans="1:13" s="6" customFormat="1" ht="165" customHeight="1" x14ac:dyDescent="0.25">
      <c r="A41" s="7">
        <v>40</v>
      </c>
      <c r="B41" s="7"/>
      <c r="C41" s="1" t="s">
        <v>11</v>
      </c>
      <c r="D41" s="20" t="s">
        <v>105</v>
      </c>
      <c r="E41" s="1">
        <v>7</v>
      </c>
      <c r="F41" s="1" t="s">
        <v>14</v>
      </c>
      <c r="G41" s="13" t="s">
        <v>106</v>
      </c>
      <c r="H41" s="22" t="s">
        <v>16</v>
      </c>
      <c r="I41" s="13" t="s">
        <v>17</v>
      </c>
      <c r="J41" s="13" t="s">
        <v>107</v>
      </c>
      <c r="K41" s="13" t="s">
        <v>104</v>
      </c>
      <c r="M41" s="6">
        <v>1</v>
      </c>
    </row>
    <row r="42" spans="1:13" s="6" customFormat="1" ht="165" customHeight="1" x14ac:dyDescent="0.25">
      <c r="A42" s="7">
        <v>41</v>
      </c>
      <c r="B42" s="7"/>
      <c r="C42" s="1" t="s">
        <v>11</v>
      </c>
      <c r="D42" s="20" t="s">
        <v>70</v>
      </c>
      <c r="E42" s="1">
        <v>2</v>
      </c>
      <c r="F42" s="1" t="s">
        <v>14</v>
      </c>
      <c r="G42" s="13" t="s">
        <v>108</v>
      </c>
      <c r="H42" s="22" t="s">
        <v>16</v>
      </c>
      <c r="I42" s="13" t="s">
        <v>17</v>
      </c>
      <c r="J42" s="13" t="s">
        <v>109</v>
      </c>
      <c r="K42" s="13" t="s">
        <v>19</v>
      </c>
      <c r="M42" s="6">
        <v>1</v>
      </c>
    </row>
    <row r="43" spans="1:13" s="6" customFormat="1" ht="150" customHeight="1" x14ac:dyDescent="0.25">
      <c r="A43" s="7">
        <v>42</v>
      </c>
      <c r="B43" s="7"/>
      <c r="C43" s="1" t="s">
        <v>11</v>
      </c>
      <c r="D43" s="20" t="s">
        <v>110</v>
      </c>
      <c r="E43" s="1">
        <v>9</v>
      </c>
      <c r="F43" s="1" t="s">
        <v>14</v>
      </c>
      <c r="G43" s="13" t="s">
        <v>111</v>
      </c>
      <c r="H43" s="22" t="s">
        <v>16</v>
      </c>
      <c r="I43" s="13" t="s">
        <v>17</v>
      </c>
      <c r="J43" s="13" t="s">
        <v>112</v>
      </c>
      <c r="K43" s="13" t="s">
        <v>19</v>
      </c>
      <c r="M43" s="6">
        <v>1</v>
      </c>
    </row>
    <row r="44" spans="1:13" s="6" customFormat="1" ht="90" customHeight="1" x14ac:dyDescent="0.25">
      <c r="A44" s="7">
        <v>43</v>
      </c>
      <c r="B44" s="7"/>
      <c r="C44" s="1" t="s">
        <v>11</v>
      </c>
      <c r="D44" s="20" t="s">
        <v>113</v>
      </c>
      <c r="E44" s="1" t="s">
        <v>114</v>
      </c>
      <c r="F44" s="1" t="s">
        <v>14</v>
      </c>
      <c r="G44" s="13" t="s">
        <v>115</v>
      </c>
      <c r="H44" s="22" t="s">
        <v>16</v>
      </c>
      <c r="I44" s="13" t="s">
        <v>35</v>
      </c>
      <c r="J44" s="13" t="s">
        <v>116</v>
      </c>
      <c r="K44" s="13" t="s">
        <v>117</v>
      </c>
      <c r="M44" s="6">
        <v>1</v>
      </c>
    </row>
    <row r="45" spans="1:13" s="6" customFormat="1" ht="90" customHeight="1" x14ac:dyDescent="0.25">
      <c r="A45" s="7">
        <v>44</v>
      </c>
      <c r="B45" s="7"/>
      <c r="C45" s="1" t="s">
        <v>11</v>
      </c>
      <c r="D45" s="20" t="s">
        <v>87</v>
      </c>
      <c r="E45" s="1">
        <v>15</v>
      </c>
      <c r="F45" s="1" t="s">
        <v>14</v>
      </c>
      <c r="G45" s="13" t="s">
        <v>118</v>
      </c>
      <c r="H45" s="22" t="s">
        <v>16</v>
      </c>
      <c r="I45" s="13" t="s">
        <v>35</v>
      </c>
      <c r="J45" s="13" t="s">
        <v>89</v>
      </c>
      <c r="K45" s="13" t="s">
        <v>19</v>
      </c>
      <c r="M45" s="6">
        <v>1</v>
      </c>
    </row>
    <row r="46" spans="1:13" s="6" customFormat="1" ht="90" customHeight="1" x14ac:dyDescent="0.25">
      <c r="A46" s="7">
        <v>45</v>
      </c>
      <c r="B46" s="7"/>
      <c r="C46" s="1" t="s">
        <v>11</v>
      </c>
      <c r="D46" s="20" t="s">
        <v>119</v>
      </c>
      <c r="E46" s="1">
        <v>21</v>
      </c>
      <c r="F46" s="1" t="s">
        <v>14</v>
      </c>
      <c r="G46" s="13" t="s">
        <v>120</v>
      </c>
      <c r="H46" s="22" t="s">
        <v>16</v>
      </c>
      <c r="I46" s="13" t="s">
        <v>35</v>
      </c>
      <c r="J46" s="13"/>
      <c r="K46" s="13"/>
      <c r="M46" s="6">
        <v>1</v>
      </c>
    </row>
    <row r="47" spans="1:13" s="6" customFormat="1" ht="105" customHeight="1" x14ac:dyDescent="0.25">
      <c r="A47" s="7">
        <v>46</v>
      </c>
      <c r="B47" s="7"/>
      <c r="C47" s="1" t="s">
        <v>11</v>
      </c>
      <c r="D47" s="20" t="s">
        <v>121</v>
      </c>
      <c r="E47" s="1">
        <v>69</v>
      </c>
      <c r="F47" s="1" t="s">
        <v>14</v>
      </c>
      <c r="G47" s="13" t="s">
        <v>122</v>
      </c>
      <c r="H47" s="22" t="s">
        <v>16</v>
      </c>
      <c r="I47" s="13" t="s">
        <v>35</v>
      </c>
      <c r="J47" s="13" t="s">
        <v>123</v>
      </c>
      <c r="K47" s="13" t="s">
        <v>19</v>
      </c>
      <c r="M47" s="6">
        <v>1</v>
      </c>
    </row>
    <row r="48" spans="1:13" s="6" customFormat="1" ht="90" customHeight="1" x14ac:dyDescent="0.25">
      <c r="A48" s="7">
        <v>47</v>
      </c>
      <c r="B48" s="7"/>
      <c r="C48" s="1" t="s">
        <v>11</v>
      </c>
      <c r="D48" s="20" t="s">
        <v>124</v>
      </c>
      <c r="E48" s="1">
        <v>36</v>
      </c>
      <c r="F48" s="1" t="s">
        <v>14</v>
      </c>
      <c r="G48" s="13" t="s">
        <v>125</v>
      </c>
      <c r="H48" s="22" t="s">
        <v>16</v>
      </c>
      <c r="I48" s="13" t="s">
        <v>17</v>
      </c>
      <c r="J48" s="13" t="s">
        <v>126</v>
      </c>
      <c r="K48" s="13" t="s">
        <v>19</v>
      </c>
      <c r="M48" s="6">
        <v>1</v>
      </c>
    </row>
    <row r="49" spans="1:13" s="6" customFormat="1" ht="120" customHeight="1" x14ac:dyDescent="0.25">
      <c r="A49" s="7">
        <v>48</v>
      </c>
      <c r="B49" s="7"/>
      <c r="C49" s="1" t="s">
        <v>11</v>
      </c>
      <c r="D49" s="20" t="s">
        <v>127</v>
      </c>
      <c r="E49" s="1">
        <v>25</v>
      </c>
      <c r="F49" s="1" t="s">
        <v>14</v>
      </c>
      <c r="G49" s="13" t="s">
        <v>128</v>
      </c>
      <c r="H49" s="22" t="s">
        <v>16</v>
      </c>
      <c r="I49" s="13" t="s">
        <v>35</v>
      </c>
      <c r="J49" s="13" t="s">
        <v>129</v>
      </c>
      <c r="K49" s="13" t="s">
        <v>19</v>
      </c>
      <c r="M49" s="6">
        <v>1</v>
      </c>
    </row>
    <row r="50" spans="1:13" s="6" customFormat="1" ht="90" customHeight="1" x14ac:dyDescent="0.25">
      <c r="A50" s="7">
        <v>49</v>
      </c>
      <c r="B50" s="7"/>
      <c r="C50" s="1" t="s">
        <v>11</v>
      </c>
      <c r="D50" s="20" t="s">
        <v>127</v>
      </c>
      <c r="E50" s="1">
        <v>25</v>
      </c>
      <c r="F50" s="1" t="s">
        <v>14</v>
      </c>
      <c r="G50" s="13" t="s">
        <v>128</v>
      </c>
      <c r="H50" s="22" t="s">
        <v>16</v>
      </c>
      <c r="I50" s="13"/>
      <c r="J50" s="13"/>
      <c r="K50" s="13"/>
      <c r="M50" s="6">
        <v>1</v>
      </c>
    </row>
    <row r="51" spans="1:13" s="6" customFormat="1" ht="90" customHeight="1" x14ac:dyDescent="0.25">
      <c r="A51" s="7">
        <v>50</v>
      </c>
      <c r="B51" s="7"/>
      <c r="C51" s="1" t="s">
        <v>11</v>
      </c>
      <c r="D51" s="20" t="s">
        <v>130</v>
      </c>
      <c r="E51" s="1">
        <v>5</v>
      </c>
      <c r="F51" s="1" t="s">
        <v>14</v>
      </c>
      <c r="G51" s="13" t="s">
        <v>131</v>
      </c>
      <c r="H51" s="22" t="s">
        <v>16</v>
      </c>
      <c r="I51" s="13" t="s">
        <v>35</v>
      </c>
      <c r="J51" s="13" t="s">
        <v>132</v>
      </c>
      <c r="K51" s="13" t="s">
        <v>19</v>
      </c>
      <c r="M51" s="6">
        <v>1</v>
      </c>
    </row>
    <row r="52" spans="1:13" s="6" customFormat="1" ht="90" customHeight="1" x14ac:dyDescent="0.25">
      <c r="A52" s="7">
        <v>51</v>
      </c>
      <c r="B52" s="7"/>
      <c r="C52" s="1" t="s">
        <v>11</v>
      </c>
      <c r="D52" s="20" t="s">
        <v>87</v>
      </c>
      <c r="E52" s="1">
        <v>9</v>
      </c>
      <c r="F52" s="1" t="s">
        <v>14</v>
      </c>
      <c r="G52" s="13" t="s">
        <v>133</v>
      </c>
      <c r="H52" s="22" t="s">
        <v>16</v>
      </c>
      <c r="I52" s="13" t="s">
        <v>35</v>
      </c>
      <c r="J52" s="13" t="s">
        <v>89</v>
      </c>
      <c r="K52" s="13" t="s">
        <v>19</v>
      </c>
      <c r="M52" s="6">
        <v>1</v>
      </c>
    </row>
    <row r="53" spans="1:13" s="6" customFormat="1" ht="90" customHeight="1" x14ac:dyDescent="0.25">
      <c r="A53" s="7">
        <v>52</v>
      </c>
      <c r="B53" s="7"/>
      <c r="C53" s="1" t="s">
        <v>11</v>
      </c>
      <c r="D53" s="20" t="s">
        <v>87</v>
      </c>
      <c r="E53" s="1">
        <v>21</v>
      </c>
      <c r="F53" s="1" t="s">
        <v>14</v>
      </c>
      <c r="G53" s="13" t="s">
        <v>134</v>
      </c>
      <c r="H53" s="22" t="s">
        <v>16</v>
      </c>
      <c r="I53" s="13" t="s">
        <v>35</v>
      </c>
      <c r="J53" s="13" t="s">
        <v>89</v>
      </c>
      <c r="K53" s="13" t="s">
        <v>19</v>
      </c>
      <c r="M53" s="6">
        <v>1</v>
      </c>
    </row>
    <row r="54" spans="1:13" s="6" customFormat="1" ht="150" customHeight="1" x14ac:dyDescent="0.25">
      <c r="A54" s="7">
        <v>53</v>
      </c>
      <c r="B54" s="7"/>
      <c r="C54" s="1" t="s">
        <v>11</v>
      </c>
      <c r="D54" s="20" t="s">
        <v>135</v>
      </c>
      <c r="E54" s="1">
        <v>84</v>
      </c>
      <c r="F54" s="1" t="s">
        <v>14</v>
      </c>
      <c r="G54" s="13" t="s">
        <v>136</v>
      </c>
      <c r="H54" s="22" t="s">
        <v>16</v>
      </c>
      <c r="I54" s="13" t="s">
        <v>35</v>
      </c>
      <c r="J54" s="13" t="s">
        <v>137</v>
      </c>
      <c r="K54" s="13" t="s">
        <v>138</v>
      </c>
      <c r="M54" s="6">
        <v>1</v>
      </c>
    </row>
    <row r="55" spans="1:13" s="6" customFormat="1" ht="105" customHeight="1" x14ac:dyDescent="0.25">
      <c r="A55" s="7">
        <v>54</v>
      </c>
      <c r="B55" s="7"/>
      <c r="C55" s="1" t="s">
        <v>11</v>
      </c>
      <c r="D55" s="20" t="s">
        <v>119</v>
      </c>
      <c r="E55" s="1">
        <v>20</v>
      </c>
      <c r="F55" s="1" t="s">
        <v>14</v>
      </c>
      <c r="G55" s="13" t="s">
        <v>139</v>
      </c>
      <c r="H55" s="22" t="s">
        <v>16</v>
      </c>
      <c r="I55" s="13" t="s">
        <v>35</v>
      </c>
      <c r="J55" s="13" t="s">
        <v>140</v>
      </c>
      <c r="K55" s="13" t="s">
        <v>69</v>
      </c>
      <c r="M55" s="6">
        <v>1</v>
      </c>
    </row>
    <row r="56" spans="1:13" s="6" customFormat="1" ht="75" x14ac:dyDescent="0.25">
      <c r="A56" s="7">
        <v>55</v>
      </c>
      <c r="B56" s="7"/>
      <c r="C56" s="1" t="s">
        <v>11</v>
      </c>
      <c r="D56" s="20" t="s">
        <v>48</v>
      </c>
      <c r="E56" s="1">
        <v>9</v>
      </c>
      <c r="F56" s="1" t="s">
        <v>14</v>
      </c>
      <c r="G56" s="13" t="s">
        <v>141</v>
      </c>
      <c r="H56" s="22" t="s">
        <v>16</v>
      </c>
      <c r="I56" s="13" t="s">
        <v>35</v>
      </c>
      <c r="J56" s="13" t="s">
        <v>142</v>
      </c>
      <c r="K56" s="13" t="s">
        <v>19</v>
      </c>
      <c r="M56" s="6">
        <v>1</v>
      </c>
    </row>
    <row r="57" spans="1:13" s="6" customFormat="1" ht="120" x14ac:dyDescent="0.25">
      <c r="A57" s="7">
        <v>56</v>
      </c>
      <c r="B57" s="7"/>
      <c r="C57" s="1" t="s">
        <v>11</v>
      </c>
      <c r="D57" s="20" t="s">
        <v>48</v>
      </c>
      <c r="E57" s="1">
        <v>6</v>
      </c>
      <c r="F57" s="1" t="s">
        <v>14</v>
      </c>
      <c r="G57" s="13" t="s">
        <v>143</v>
      </c>
      <c r="H57" s="22" t="s">
        <v>16</v>
      </c>
      <c r="I57" s="13" t="s">
        <v>35</v>
      </c>
      <c r="J57" s="13" t="s">
        <v>144</v>
      </c>
      <c r="K57" s="13" t="s">
        <v>19</v>
      </c>
      <c r="M57" s="6">
        <v>1</v>
      </c>
    </row>
    <row r="58" spans="1:13" s="6" customFormat="1" ht="120" customHeight="1" x14ac:dyDescent="0.25">
      <c r="A58" s="7">
        <v>57</v>
      </c>
      <c r="B58" s="7" t="s">
        <v>145</v>
      </c>
      <c r="C58" s="1" t="s">
        <v>11</v>
      </c>
      <c r="D58" s="20" t="s">
        <v>146</v>
      </c>
      <c r="E58" s="1" t="s">
        <v>147</v>
      </c>
      <c r="F58" s="1" t="s">
        <v>14</v>
      </c>
      <c r="G58" s="13" t="s">
        <v>148</v>
      </c>
      <c r="H58" s="22" t="s">
        <v>16</v>
      </c>
      <c r="I58" s="13" t="s">
        <v>35</v>
      </c>
      <c r="J58" s="13" t="s">
        <v>149</v>
      </c>
      <c r="K58" s="13" t="s">
        <v>19</v>
      </c>
      <c r="M58" s="6">
        <v>1</v>
      </c>
    </row>
    <row r="59" spans="1:13" s="6" customFormat="1" ht="135" customHeight="1" x14ac:dyDescent="0.25">
      <c r="A59" s="7">
        <v>58</v>
      </c>
      <c r="B59" s="7"/>
      <c r="C59" s="1" t="s">
        <v>11</v>
      </c>
      <c r="D59" s="20" t="s">
        <v>146</v>
      </c>
      <c r="E59" s="1">
        <v>42</v>
      </c>
      <c r="F59" s="1" t="s">
        <v>14</v>
      </c>
      <c r="G59" s="13" t="s">
        <v>150</v>
      </c>
      <c r="H59" s="22" t="s">
        <v>16</v>
      </c>
      <c r="I59" s="13" t="s">
        <v>35</v>
      </c>
      <c r="J59" s="13" t="s">
        <v>151</v>
      </c>
      <c r="K59" s="13" t="s">
        <v>69</v>
      </c>
      <c r="M59" s="6">
        <v>1</v>
      </c>
    </row>
    <row r="60" spans="1:13" s="6" customFormat="1" ht="120" customHeight="1" x14ac:dyDescent="0.25">
      <c r="A60" s="7">
        <v>59</v>
      </c>
      <c r="B60" s="7"/>
      <c r="C60" s="1" t="s">
        <v>11</v>
      </c>
      <c r="D60" s="20" t="s">
        <v>146</v>
      </c>
      <c r="E60" s="1">
        <v>2</v>
      </c>
      <c r="F60" s="1" t="s">
        <v>14</v>
      </c>
      <c r="G60" s="13" t="s">
        <v>152</v>
      </c>
      <c r="H60" s="22" t="s">
        <v>16</v>
      </c>
      <c r="I60" s="13" t="s">
        <v>153</v>
      </c>
      <c r="J60" s="13" t="s">
        <v>154</v>
      </c>
      <c r="K60" s="13" t="s">
        <v>69</v>
      </c>
      <c r="M60" s="6">
        <v>1</v>
      </c>
    </row>
    <row r="61" spans="1:13" s="6" customFormat="1" ht="90" customHeight="1" x14ac:dyDescent="0.25">
      <c r="A61" s="7">
        <v>60</v>
      </c>
      <c r="B61" s="7"/>
      <c r="C61" s="1" t="s">
        <v>11</v>
      </c>
      <c r="D61" s="20" t="s">
        <v>61</v>
      </c>
      <c r="E61" s="1">
        <v>17</v>
      </c>
      <c r="F61" s="1" t="s">
        <v>14</v>
      </c>
      <c r="G61" s="13" t="s">
        <v>155</v>
      </c>
      <c r="H61" s="22" t="s">
        <v>16</v>
      </c>
      <c r="I61" s="13" t="s">
        <v>35</v>
      </c>
      <c r="J61" s="13" t="s">
        <v>156</v>
      </c>
      <c r="K61" s="13" t="s">
        <v>157</v>
      </c>
      <c r="M61" s="6">
        <v>1</v>
      </c>
    </row>
    <row r="62" spans="1:13" s="6" customFormat="1" ht="135" customHeight="1" x14ac:dyDescent="0.25">
      <c r="A62" s="7">
        <v>61</v>
      </c>
      <c r="B62" s="7"/>
      <c r="C62" s="1" t="s">
        <v>11</v>
      </c>
      <c r="D62" s="20" t="s">
        <v>61</v>
      </c>
      <c r="E62" s="1">
        <v>26</v>
      </c>
      <c r="F62" s="1" t="s">
        <v>14</v>
      </c>
      <c r="G62" s="13" t="s">
        <v>158</v>
      </c>
      <c r="H62" s="22" t="s">
        <v>16</v>
      </c>
      <c r="I62" s="13" t="s">
        <v>35</v>
      </c>
      <c r="J62" s="13" t="s">
        <v>159</v>
      </c>
      <c r="K62" s="13" t="s">
        <v>19</v>
      </c>
      <c r="M62" s="6">
        <v>1</v>
      </c>
    </row>
    <row r="63" spans="1:13" s="6" customFormat="1" ht="135" customHeight="1" x14ac:dyDescent="0.25">
      <c r="A63" s="7">
        <v>62</v>
      </c>
      <c r="B63" s="7"/>
      <c r="C63" s="1" t="s">
        <v>11</v>
      </c>
      <c r="D63" s="20" t="s">
        <v>61</v>
      </c>
      <c r="E63" s="1">
        <v>35</v>
      </c>
      <c r="F63" s="1" t="s">
        <v>14</v>
      </c>
      <c r="G63" s="13" t="s">
        <v>160</v>
      </c>
      <c r="H63" s="22" t="s">
        <v>16</v>
      </c>
      <c r="I63" s="13" t="s">
        <v>35</v>
      </c>
      <c r="J63" s="13" t="s">
        <v>161</v>
      </c>
      <c r="K63" s="13" t="s">
        <v>162</v>
      </c>
      <c r="M63" s="6">
        <v>1</v>
      </c>
    </row>
    <row r="64" spans="1:13" s="6" customFormat="1" ht="120" customHeight="1" x14ac:dyDescent="0.25">
      <c r="A64" s="7">
        <v>63</v>
      </c>
      <c r="B64" s="7"/>
      <c r="C64" s="1" t="s">
        <v>11</v>
      </c>
      <c r="D64" s="20" t="s">
        <v>61</v>
      </c>
      <c r="E64" s="1">
        <v>31</v>
      </c>
      <c r="F64" s="1" t="s">
        <v>14</v>
      </c>
      <c r="G64" s="13" t="s">
        <v>163</v>
      </c>
      <c r="H64" s="22" t="s">
        <v>16</v>
      </c>
      <c r="I64" s="13" t="s">
        <v>35</v>
      </c>
      <c r="J64" s="13" t="s">
        <v>164</v>
      </c>
      <c r="K64" s="13" t="s">
        <v>104</v>
      </c>
      <c r="M64" s="6">
        <v>1</v>
      </c>
    </row>
    <row r="65" spans="1:13" s="6" customFormat="1" ht="135" customHeight="1" x14ac:dyDescent="0.25">
      <c r="A65" s="7">
        <v>64</v>
      </c>
      <c r="B65" s="7"/>
      <c r="C65" s="1" t="s">
        <v>11</v>
      </c>
      <c r="D65" s="20" t="s">
        <v>61</v>
      </c>
      <c r="E65" s="1">
        <v>58</v>
      </c>
      <c r="F65" s="1" t="s">
        <v>14</v>
      </c>
      <c r="G65" s="13" t="s">
        <v>165</v>
      </c>
      <c r="H65" s="22" t="s">
        <v>16</v>
      </c>
      <c r="I65" s="13" t="s">
        <v>35</v>
      </c>
      <c r="J65" s="13" t="s">
        <v>166</v>
      </c>
      <c r="K65" s="13" t="s">
        <v>104</v>
      </c>
      <c r="M65" s="6">
        <v>1</v>
      </c>
    </row>
    <row r="66" spans="1:13" s="6" customFormat="1" ht="150" customHeight="1" x14ac:dyDescent="0.25">
      <c r="A66" s="7">
        <v>65</v>
      </c>
      <c r="B66" s="7"/>
      <c r="C66" s="1" t="s">
        <v>11</v>
      </c>
      <c r="D66" s="20" t="s">
        <v>61</v>
      </c>
      <c r="E66" s="1">
        <v>16</v>
      </c>
      <c r="F66" s="1" t="s">
        <v>14</v>
      </c>
      <c r="G66" s="13" t="s">
        <v>167</v>
      </c>
      <c r="H66" s="22" t="s">
        <v>16</v>
      </c>
      <c r="I66" s="13" t="s">
        <v>35</v>
      </c>
      <c r="J66" s="13" t="s">
        <v>168</v>
      </c>
      <c r="K66" s="13" t="s">
        <v>69</v>
      </c>
      <c r="M66" s="6">
        <v>1</v>
      </c>
    </row>
    <row r="67" spans="1:13" s="6" customFormat="1" ht="135" customHeight="1" x14ac:dyDescent="0.25">
      <c r="A67" s="7">
        <v>66</v>
      </c>
      <c r="B67" s="7"/>
      <c r="C67" s="1" t="s">
        <v>11</v>
      </c>
      <c r="D67" s="20" t="s">
        <v>61</v>
      </c>
      <c r="E67" s="1" t="s">
        <v>169</v>
      </c>
      <c r="F67" s="1" t="s">
        <v>14</v>
      </c>
      <c r="G67" s="13" t="s">
        <v>170</v>
      </c>
      <c r="H67" s="22" t="s">
        <v>16</v>
      </c>
      <c r="I67" s="13" t="s">
        <v>35</v>
      </c>
      <c r="J67" s="13" t="s">
        <v>166</v>
      </c>
      <c r="K67" s="13" t="s">
        <v>104</v>
      </c>
    </row>
    <row r="68" spans="1:13" s="6" customFormat="1" ht="135" customHeight="1" x14ac:dyDescent="0.25">
      <c r="A68" s="7">
        <v>67</v>
      </c>
      <c r="B68" s="7"/>
      <c r="C68" s="1" t="s">
        <v>11</v>
      </c>
      <c r="D68" s="20" t="s">
        <v>61</v>
      </c>
      <c r="E68" s="1" t="s">
        <v>171</v>
      </c>
      <c r="F68" s="1" t="s">
        <v>14</v>
      </c>
      <c r="G68" s="13" t="s">
        <v>172</v>
      </c>
      <c r="H68" s="22" t="s">
        <v>16</v>
      </c>
      <c r="I68" s="13" t="s">
        <v>35</v>
      </c>
      <c r="J68" s="13" t="s">
        <v>166</v>
      </c>
      <c r="K68" s="13" t="s">
        <v>173</v>
      </c>
    </row>
    <row r="69" spans="1:13" s="6" customFormat="1" ht="135" customHeight="1" x14ac:dyDescent="0.25">
      <c r="A69" s="7">
        <v>68</v>
      </c>
      <c r="B69" s="7"/>
      <c r="C69" s="1" t="s">
        <v>11</v>
      </c>
      <c r="D69" s="20" t="s">
        <v>61</v>
      </c>
      <c r="E69" s="1">
        <v>24</v>
      </c>
      <c r="F69" s="1" t="s">
        <v>14</v>
      </c>
      <c r="G69" s="13" t="s">
        <v>174</v>
      </c>
      <c r="H69" s="22" t="s">
        <v>16</v>
      </c>
      <c r="I69" s="13" t="s">
        <v>35</v>
      </c>
      <c r="J69" s="13" t="s">
        <v>166</v>
      </c>
      <c r="K69" s="13" t="s">
        <v>19</v>
      </c>
    </row>
    <row r="70" spans="1:13" s="6" customFormat="1" ht="120" customHeight="1" x14ac:dyDescent="0.25">
      <c r="A70" s="7">
        <v>69</v>
      </c>
      <c r="B70" s="7"/>
      <c r="C70" s="1" t="s">
        <v>11</v>
      </c>
      <c r="D70" s="20" t="s">
        <v>42</v>
      </c>
      <c r="E70" s="1">
        <v>76</v>
      </c>
      <c r="F70" s="1" t="s">
        <v>14</v>
      </c>
      <c r="G70" s="13" t="s">
        <v>175</v>
      </c>
      <c r="H70" s="22" t="s">
        <v>16</v>
      </c>
      <c r="I70" s="13" t="s">
        <v>35</v>
      </c>
      <c r="J70" s="13" t="s">
        <v>176</v>
      </c>
      <c r="K70" s="13" t="s">
        <v>162</v>
      </c>
    </row>
    <row r="71" spans="1:13" s="6" customFormat="1" ht="105" customHeight="1" x14ac:dyDescent="0.25">
      <c r="A71" s="7">
        <v>70</v>
      </c>
      <c r="B71" s="7"/>
      <c r="C71" s="1" t="s">
        <v>11</v>
      </c>
      <c r="D71" s="20" t="s">
        <v>80</v>
      </c>
      <c r="E71" s="1">
        <v>29</v>
      </c>
      <c r="F71" s="1" t="s">
        <v>14</v>
      </c>
      <c r="G71" s="13" t="s">
        <v>177</v>
      </c>
      <c r="H71" s="22" t="s">
        <v>16</v>
      </c>
      <c r="I71" s="13" t="s">
        <v>35</v>
      </c>
      <c r="J71" s="13" t="s">
        <v>178</v>
      </c>
      <c r="K71" s="13" t="s">
        <v>19</v>
      </c>
    </row>
    <row r="72" spans="1:13" s="6" customFormat="1" ht="105" customHeight="1" x14ac:dyDescent="0.25">
      <c r="A72" s="7">
        <v>71</v>
      </c>
      <c r="B72" s="7"/>
      <c r="C72" s="1" t="s">
        <v>11</v>
      </c>
      <c r="D72" s="20" t="s">
        <v>179</v>
      </c>
      <c r="E72" s="1">
        <v>4</v>
      </c>
      <c r="F72" s="1" t="s">
        <v>14</v>
      </c>
      <c r="G72" s="13" t="s">
        <v>180</v>
      </c>
      <c r="H72" s="22" t="s">
        <v>16</v>
      </c>
      <c r="I72" s="13" t="s">
        <v>35</v>
      </c>
      <c r="J72" s="13" t="s">
        <v>181</v>
      </c>
      <c r="K72" s="13" t="s">
        <v>19</v>
      </c>
    </row>
    <row r="73" spans="1:13" s="6" customFormat="1" ht="105" customHeight="1" x14ac:dyDescent="0.25">
      <c r="A73" s="7">
        <v>72</v>
      </c>
      <c r="B73" s="7"/>
      <c r="C73" s="1" t="s">
        <v>11</v>
      </c>
      <c r="D73" s="20" t="s">
        <v>182</v>
      </c>
      <c r="E73" s="1">
        <v>12</v>
      </c>
      <c r="F73" s="1" t="s">
        <v>14</v>
      </c>
      <c r="G73" s="13" t="s">
        <v>183</v>
      </c>
      <c r="H73" s="22" t="s">
        <v>16</v>
      </c>
      <c r="I73" s="13" t="s">
        <v>35</v>
      </c>
      <c r="J73" s="13" t="s">
        <v>178</v>
      </c>
      <c r="K73" s="13" t="s">
        <v>19</v>
      </c>
    </row>
    <row r="74" spans="1:13" s="6" customFormat="1" ht="105" customHeight="1" x14ac:dyDescent="0.25">
      <c r="A74" s="7">
        <v>73</v>
      </c>
      <c r="B74" s="7"/>
      <c r="C74" s="1" t="s">
        <v>11</v>
      </c>
      <c r="D74" s="20" t="s">
        <v>182</v>
      </c>
      <c r="E74" s="1">
        <v>14</v>
      </c>
      <c r="F74" s="1" t="s">
        <v>14</v>
      </c>
      <c r="G74" s="13" t="s">
        <v>184</v>
      </c>
      <c r="H74" s="22" t="s">
        <v>16</v>
      </c>
      <c r="I74" s="13" t="s">
        <v>35</v>
      </c>
      <c r="J74" s="13" t="s">
        <v>178</v>
      </c>
      <c r="K74" s="13" t="s">
        <v>104</v>
      </c>
    </row>
    <row r="75" spans="1:13" s="6" customFormat="1" ht="135" customHeight="1" x14ac:dyDescent="0.25">
      <c r="A75" s="7">
        <v>74</v>
      </c>
      <c r="B75" s="7"/>
      <c r="C75" s="1" t="s">
        <v>11</v>
      </c>
      <c r="D75" s="20" t="s">
        <v>185</v>
      </c>
      <c r="E75" s="1">
        <v>13</v>
      </c>
      <c r="F75" s="1" t="s">
        <v>14</v>
      </c>
      <c r="G75" s="13" t="s">
        <v>186</v>
      </c>
      <c r="H75" s="22" t="s">
        <v>16</v>
      </c>
      <c r="I75" s="13" t="s">
        <v>35</v>
      </c>
      <c r="J75" s="13" t="s">
        <v>187</v>
      </c>
      <c r="K75" s="13" t="s">
        <v>19</v>
      </c>
    </row>
    <row r="76" spans="1:13" s="6" customFormat="1" ht="120" customHeight="1" x14ac:dyDescent="0.25">
      <c r="A76" s="7">
        <v>75</v>
      </c>
      <c r="B76" s="7"/>
      <c r="C76" s="1" t="s">
        <v>11</v>
      </c>
      <c r="D76" s="20" t="s">
        <v>185</v>
      </c>
      <c r="E76" s="1">
        <v>24</v>
      </c>
      <c r="F76" s="1" t="s">
        <v>14</v>
      </c>
      <c r="G76" s="13" t="s">
        <v>188</v>
      </c>
      <c r="H76" s="22" t="s">
        <v>16</v>
      </c>
      <c r="I76" s="13" t="s">
        <v>35</v>
      </c>
      <c r="J76" s="13" t="s">
        <v>189</v>
      </c>
      <c r="K76" s="13" t="s">
        <v>173</v>
      </c>
    </row>
    <row r="77" spans="1:13" s="6" customFormat="1" ht="105" customHeight="1" x14ac:dyDescent="0.25">
      <c r="A77" s="7">
        <v>76</v>
      </c>
      <c r="B77" s="7"/>
      <c r="C77" s="1" t="s">
        <v>11</v>
      </c>
      <c r="D77" s="20" t="s">
        <v>135</v>
      </c>
      <c r="E77" s="1">
        <v>82</v>
      </c>
      <c r="F77" s="1" t="s">
        <v>14</v>
      </c>
      <c r="G77" s="13" t="s">
        <v>190</v>
      </c>
      <c r="H77" s="22" t="s">
        <v>16</v>
      </c>
      <c r="I77" s="13" t="s">
        <v>35</v>
      </c>
      <c r="J77" s="13" t="s">
        <v>191</v>
      </c>
      <c r="K77" s="13" t="s">
        <v>104</v>
      </c>
    </row>
    <row r="78" spans="1:13" s="6" customFormat="1" ht="120" x14ac:dyDescent="0.25">
      <c r="A78" s="7">
        <v>77</v>
      </c>
      <c r="B78" s="7"/>
      <c r="C78" s="1" t="s">
        <v>11</v>
      </c>
      <c r="D78" s="20" t="s">
        <v>48</v>
      </c>
      <c r="E78" s="1">
        <v>19</v>
      </c>
      <c r="F78" s="1" t="s">
        <v>14</v>
      </c>
      <c r="G78" s="13" t="s">
        <v>192</v>
      </c>
      <c r="H78" s="22" t="s">
        <v>16</v>
      </c>
      <c r="I78" s="13" t="s">
        <v>35</v>
      </c>
      <c r="J78" s="13" t="s">
        <v>144</v>
      </c>
      <c r="K78" s="13" t="s">
        <v>19</v>
      </c>
    </row>
    <row r="79" spans="1:13" s="6" customFormat="1" ht="105" x14ac:dyDescent="0.25">
      <c r="A79" s="7">
        <v>78</v>
      </c>
      <c r="B79" s="7"/>
      <c r="C79" s="1" t="s">
        <v>11</v>
      </c>
      <c r="D79" s="20" t="s">
        <v>48</v>
      </c>
      <c r="E79" s="1">
        <v>5</v>
      </c>
      <c r="F79" s="1" t="s">
        <v>14</v>
      </c>
      <c r="G79" s="13" t="s">
        <v>193</v>
      </c>
      <c r="H79" s="22" t="s">
        <v>16</v>
      </c>
      <c r="I79" s="13" t="s">
        <v>35</v>
      </c>
      <c r="J79" s="13" t="s">
        <v>194</v>
      </c>
      <c r="K79" s="13" t="s">
        <v>19</v>
      </c>
    </row>
    <row r="80" spans="1:13" s="6" customFormat="1" ht="120" customHeight="1" x14ac:dyDescent="0.25">
      <c r="A80" s="7">
        <v>79</v>
      </c>
      <c r="B80" s="7"/>
      <c r="C80" s="1" t="s">
        <v>11</v>
      </c>
      <c r="D80" s="20" t="s">
        <v>54</v>
      </c>
      <c r="E80" s="1">
        <v>89</v>
      </c>
      <c r="F80" s="1" t="s">
        <v>14</v>
      </c>
      <c r="G80" s="13" t="s">
        <v>195</v>
      </c>
      <c r="H80" s="22" t="s">
        <v>16</v>
      </c>
      <c r="I80" s="13" t="s">
        <v>35</v>
      </c>
      <c r="J80" s="13" t="s">
        <v>196</v>
      </c>
      <c r="K80" s="13" t="s">
        <v>162</v>
      </c>
    </row>
    <row r="81" spans="1:13" s="6" customFormat="1" ht="120" customHeight="1" x14ac:dyDescent="0.25">
      <c r="A81" s="7">
        <v>80</v>
      </c>
      <c r="B81" s="7"/>
      <c r="C81" s="1" t="s">
        <v>11</v>
      </c>
      <c r="D81" s="20" t="s">
        <v>54</v>
      </c>
      <c r="E81" s="1" t="s">
        <v>197</v>
      </c>
      <c r="F81" s="1" t="s">
        <v>14</v>
      </c>
      <c r="G81" s="13" t="s">
        <v>198</v>
      </c>
      <c r="H81" s="22" t="s">
        <v>16</v>
      </c>
      <c r="I81" s="13" t="s">
        <v>35</v>
      </c>
      <c r="J81" s="13" t="s">
        <v>199</v>
      </c>
      <c r="K81" s="13" t="s">
        <v>104</v>
      </c>
    </row>
    <row r="82" spans="1:13" s="6" customFormat="1" ht="105" customHeight="1" x14ac:dyDescent="0.25">
      <c r="A82" s="7">
        <v>81</v>
      </c>
      <c r="B82" s="7"/>
      <c r="C82" s="1" t="s">
        <v>11</v>
      </c>
      <c r="D82" s="20" t="s">
        <v>54</v>
      </c>
      <c r="E82" s="1">
        <v>91</v>
      </c>
      <c r="F82" s="1" t="s">
        <v>14</v>
      </c>
      <c r="G82" s="13" t="s">
        <v>200</v>
      </c>
      <c r="H82" s="22" t="s">
        <v>16</v>
      </c>
      <c r="I82" s="13" t="s">
        <v>35</v>
      </c>
      <c r="J82" s="13" t="s">
        <v>201</v>
      </c>
      <c r="K82" s="13" t="s">
        <v>19</v>
      </c>
    </row>
    <row r="83" spans="1:13" s="6" customFormat="1" ht="180" customHeight="1" x14ac:dyDescent="0.25">
      <c r="A83" s="7">
        <v>82</v>
      </c>
      <c r="B83" s="7"/>
      <c r="C83" s="1"/>
      <c r="D83" s="23"/>
      <c r="E83" s="24"/>
      <c r="F83" s="1"/>
      <c r="G83" s="13"/>
      <c r="H83" s="22"/>
      <c r="I83" s="13"/>
      <c r="J83" s="13" t="s">
        <v>46</v>
      </c>
      <c r="K83" s="13" t="s">
        <v>47</v>
      </c>
      <c r="M83" s="6">
        <v>1</v>
      </c>
    </row>
    <row r="84" spans="1:13" s="6" customFormat="1" ht="180" customHeight="1" x14ac:dyDescent="0.25">
      <c r="A84" s="7">
        <v>83</v>
      </c>
      <c r="B84" s="7"/>
      <c r="C84" s="1"/>
      <c r="D84" s="23"/>
      <c r="E84" s="24"/>
      <c r="F84" s="1"/>
      <c r="G84" s="13"/>
      <c r="H84" s="22"/>
      <c r="I84" s="13"/>
      <c r="J84" s="13" t="s">
        <v>46</v>
      </c>
      <c r="K84" s="13" t="s">
        <v>202</v>
      </c>
      <c r="M84" s="6">
        <v>1</v>
      </c>
    </row>
    <row r="85" spans="1:13" s="6" customFormat="1" ht="180" customHeight="1" x14ac:dyDescent="0.25">
      <c r="A85" s="7">
        <v>84</v>
      </c>
      <c r="B85" s="7"/>
      <c r="C85" s="1"/>
      <c r="D85" s="23"/>
      <c r="E85" s="24"/>
      <c r="F85" s="1"/>
      <c r="G85" s="13"/>
      <c r="H85" s="22"/>
      <c r="I85" s="13"/>
      <c r="J85" s="13" t="s">
        <v>46</v>
      </c>
      <c r="K85" s="13" t="s">
        <v>203</v>
      </c>
      <c r="M85" s="6">
        <v>1</v>
      </c>
    </row>
    <row r="86" spans="1:13" s="6" customFormat="1" ht="180" customHeight="1" x14ac:dyDescent="0.25">
      <c r="A86" s="7">
        <v>85</v>
      </c>
      <c r="B86" s="7"/>
      <c r="C86" s="1"/>
      <c r="D86" s="23"/>
      <c r="E86" s="24"/>
      <c r="F86" s="1"/>
      <c r="G86" s="13"/>
      <c r="H86" s="22"/>
      <c r="I86" s="13"/>
      <c r="J86" s="13" t="s">
        <v>46</v>
      </c>
      <c r="K86" s="13" t="s">
        <v>204</v>
      </c>
      <c r="M86" s="6">
        <v>1</v>
      </c>
    </row>
    <row r="87" spans="1:13" s="6" customFormat="1" ht="180" customHeight="1" x14ac:dyDescent="0.25">
      <c r="A87" s="7">
        <v>86</v>
      </c>
      <c r="B87" s="7"/>
      <c r="C87" s="1"/>
      <c r="D87" s="23"/>
      <c r="E87" s="24"/>
      <c r="F87" s="1"/>
      <c r="G87" s="13"/>
      <c r="H87" s="22"/>
      <c r="I87" s="13"/>
      <c r="J87" s="13" t="s">
        <v>46</v>
      </c>
      <c r="K87" s="13" t="s">
        <v>205</v>
      </c>
      <c r="M87" s="6">
        <v>1</v>
      </c>
    </row>
    <row r="88" spans="1:13" s="6" customFormat="1" ht="180" customHeight="1" x14ac:dyDescent="0.25">
      <c r="A88" s="7">
        <v>87</v>
      </c>
      <c r="B88" s="7"/>
      <c r="C88" s="1"/>
      <c r="D88" s="23"/>
      <c r="E88" s="24"/>
      <c r="F88" s="1"/>
      <c r="G88" s="13"/>
      <c r="H88" s="22"/>
      <c r="I88" s="13"/>
      <c r="J88" s="13" t="s">
        <v>46</v>
      </c>
      <c r="K88" s="13" t="s">
        <v>206</v>
      </c>
      <c r="M88" s="6">
        <v>1</v>
      </c>
    </row>
    <row r="89" spans="1:13" s="6" customFormat="1" ht="90" customHeight="1" x14ac:dyDescent="0.25">
      <c r="A89" s="7">
        <v>88</v>
      </c>
      <c r="B89" s="7"/>
      <c r="C89" s="1" t="s">
        <v>11</v>
      </c>
      <c r="D89" s="23" t="s">
        <v>146</v>
      </c>
      <c r="E89" s="24">
        <v>56</v>
      </c>
      <c r="F89" s="1" t="s">
        <v>14</v>
      </c>
      <c r="G89" s="13" t="s">
        <v>207</v>
      </c>
      <c r="H89" s="22" t="s">
        <v>16</v>
      </c>
      <c r="I89" s="13"/>
      <c r="J89" s="13"/>
      <c r="K89" s="13"/>
    </row>
    <row r="90" spans="1:13" s="6" customFormat="1" ht="141" customHeight="1" x14ac:dyDescent="0.25">
      <c r="A90" s="7">
        <v>89</v>
      </c>
      <c r="B90" s="7"/>
      <c r="C90" s="1" t="s">
        <v>11</v>
      </c>
      <c r="D90" s="23" t="s">
        <v>208</v>
      </c>
      <c r="E90" s="24">
        <v>16</v>
      </c>
      <c r="F90" s="1" t="s">
        <v>14</v>
      </c>
      <c r="G90" s="13" t="s">
        <v>209</v>
      </c>
      <c r="H90" s="22" t="s">
        <v>16</v>
      </c>
      <c r="I90" s="22"/>
      <c r="J90" s="13"/>
      <c r="K90" s="13"/>
    </row>
    <row r="91" spans="1:13" s="6" customFormat="1" ht="90" customHeight="1" x14ac:dyDescent="0.25">
      <c r="A91" s="7">
        <v>90</v>
      </c>
      <c r="B91" s="7"/>
      <c r="C91" s="1" t="s">
        <v>11</v>
      </c>
      <c r="D91" s="23" t="s">
        <v>210</v>
      </c>
      <c r="E91" s="24">
        <v>81</v>
      </c>
      <c r="F91" s="1" t="s">
        <v>14</v>
      </c>
      <c r="G91" s="13" t="s">
        <v>211</v>
      </c>
      <c r="H91" s="22" t="s">
        <v>16</v>
      </c>
      <c r="I91" s="13"/>
      <c r="J91" s="13"/>
      <c r="K91" s="13"/>
    </row>
    <row r="92" spans="1:13" s="6" customFormat="1" ht="90" customHeight="1" x14ac:dyDescent="0.25">
      <c r="A92" s="7">
        <v>91</v>
      </c>
      <c r="B92" s="7"/>
      <c r="C92" s="1" t="s">
        <v>11</v>
      </c>
      <c r="D92" s="23" t="s">
        <v>87</v>
      </c>
      <c r="E92" s="24">
        <v>16</v>
      </c>
      <c r="F92" s="1" t="s">
        <v>14</v>
      </c>
      <c r="G92" s="13" t="s">
        <v>212</v>
      </c>
      <c r="H92" s="22" t="s">
        <v>16</v>
      </c>
      <c r="I92" s="13"/>
      <c r="J92" s="13"/>
      <c r="K92" s="13"/>
    </row>
    <row r="93" spans="1:13" s="6" customFormat="1" ht="90" customHeight="1" x14ac:dyDescent="0.25">
      <c r="A93" s="7">
        <v>92</v>
      </c>
      <c r="B93" s="7"/>
      <c r="C93" s="1" t="s">
        <v>11</v>
      </c>
      <c r="D93" s="23" t="s">
        <v>182</v>
      </c>
      <c r="E93" s="24">
        <v>24</v>
      </c>
      <c r="F93" s="1" t="s">
        <v>14</v>
      </c>
      <c r="G93" s="13" t="s">
        <v>213</v>
      </c>
      <c r="H93" s="22" t="s">
        <v>16</v>
      </c>
      <c r="I93" s="13"/>
      <c r="J93" s="13"/>
      <c r="K93" s="13"/>
    </row>
    <row r="94" spans="1:13" s="6" customFormat="1" ht="90" customHeight="1" x14ac:dyDescent="0.25">
      <c r="A94" s="7">
        <v>93</v>
      </c>
      <c r="B94" s="7"/>
      <c r="C94" s="1" t="s">
        <v>11</v>
      </c>
      <c r="D94" s="23" t="s">
        <v>182</v>
      </c>
      <c r="E94" s="24">
        <v>26</v>
      </c>
      <c r="F94" s="1" t="s">
        <v>14</v>
      </c>
      <c r="G94" s="13" t="s">
        <v>214</v>
      </c>
      <c r="H94" s="22" t="s">
        <v>16</v>
      </c>
      <c r="I94" s="13"/>
      <c r="J94" s="13"/>
      <c r="K94" s="13"/>
    </row>
    <row r="95" spans="1:13" s="6" customFormat="1" ht="90" customHeight="1" x14ac:dyDescent="0.25">
      <c r="A95" s="7">
        <v>94</v>
      </c>
      <c r="B95" s="7"/>
      <c r="C95" s="1" t="s">
        <v>11</v>
      </c>
      <c r="D95" s="23" t="s">
        <v>70</v>
      </c>
      <c r="E95" s="24">
        <v>18</v>
      </c>
      <c r="F95" s="1" t="s">
        <v>14</v>
      </c>
      <c r="G95" s="13" t="s">
        <v>215</v>
      </c>
      <c r="H95" s="22" t="s">
        <v>16</v>
      </c>
      <c r="I95" s="13" t="s">
        <v>35</v>
      </c>
      <c r="J95" s="13"/>
      <c r="K95" s="13"/>
    </row>
    <row r="96" spans="1:13" s="6" customFormat="1" ht="90" customHeight="1" x14ac:dyDescent="0.25">
      <c r="A96" s="7">
        <v>95</v>
      </c>
      <c r="B96" s="7"/>
      <c r="C96" s="1" t="s">
        <v>11</v>
      </c>
      <c r="D96" s="23" t="s">
        <v>216</v>
      </c>
      <c r="E96" s="24">
        <v>37</v>
      </c>
      <c r="F96" s="1" t="s">
        <v>14</v>
      </c>
      <c r="G96" s="13" t="s">
        <v>217</v>
      </c>
      <c r="H96" s="22" t="s">
        <v>16</v>
      </c>
      <c r="I96" s="13"/>
      <c r="J96" s="13"/>
      <c r="K96" s="13"/>
    </row>
    <row r="97" spans="1:11" s="6" customFormat="1" ht="300" customHeight="1" x14ac:dyDescent="0.25">
      <c r="A97" s="7">
        <v>96</v>
      </c>
      <c r="B97" s="7"/>
      <c r="C97" s="1" t="s">
        <v>11</v>
      </c>
      <c r="D97" s="23" t="s">
        <v>75</v>
      </c>
      <c r="E97" s="24">
        <v>44</v>
      </c>
      <c r="F97" s="1" t="s">
        <v>14</v>
      </c>
      <c r="G97" s="13" t="s">
        <v>218</v>
      </c>
      <c r="H97" s="22" t="s">
        <v>16</v>
      </c>
      <c r="I97" s="13" t="s">
        <v>219</v>
      </c>
      <c r="J97" s="13" t="s">
        <v>220</v>
      </c>
      <c r="K97" s="13" t="s">
        <v>173</v>
      </c>
    </row>
    <row r="98" spans="1:11" s="6" customFormat="1" ht="270" customHeight="1" x14ac:dyDescent="0.25">
      <c r="A98" s="7">
        <v>97</v>
      </c>
      <c r="B98" s="7"/>
      <c r="C98" s="24" t="s">
        <v>221</v>
      </c>
      <c r="D98" s="23" t="s">
        <v>222</v>
      </c>
      <c r="E98" s="24">
        <v>5</v>
      </c>
      <c r="F98" s="1" t="s">
        <v>14</v>
      </c>
      <c r="G98" s="13" t="s">
        <v>223</v>
      </c>
      <c r="H98" s="22" t="s">
        <v>16</v>
      </c>
      <c r="I98" s="13" t="s">
        <v>35</v>
      </c>
      <c r="J98" s="13" t="s">
        <v>224</v>
      </c>
      <c r="K98" s="13" t="s">
        <v>225</v>
      </c>
    </row>
    <row r="99" spans="1:11" s="6" customFormat="1" ht="225" customHeight="1" x14ac:dyDescent="0.25">
      <c r="A99" s="7">
        <v>98</v>
      </c>
      <c r="B99" s="7"/>
      <c r="C99" s="1" t="s">
        <v>11</v>
      </c>
      <c r="D99" s="23" t="s">
        <v>226</v>
      </c>
      <c r="E99" s="24">
        <v>8</v>
      </c>
      <c r="F99" s="1" t="s">
        <v>14</v>
      </c>
      <c r="G99" s="13" t="s">
        <v>223</v>
      </c>
      <c r="H99" s="22" t="s">
        <v>16</v>
      </c>
      <c r="I99" s="13" t="s">
        <v>227</v>
      </c>
      <c r="J99" s="13" t="s">
        <v>228</v>
      </c>
      <c r="K99" s="13" t="s">
        <v>104</v>
      </c>
    </row>
    <row r="100" spans="1:11" s="6" customFormat="1" ht="210" customHeight="1" x14ac:dyDescent="0.25">
      <c r="A100" s="7">
        <v>99</v>
      </c>
      <c r="B100" s="7"/>
      <c r="C100" s="1" t="s">
        <v>229</v>
      </c>
      <c r="D100" s="23" t="s">
        <v>230</v>
      </c>
      <c r="E100" s="24">
        <v>8</v>
      </c>
      <c r="F100" s="1" t="s">
        <v>14</v>
      </c>
      <c r="G100" s="13" t="s">
        <v>231</v>
      </c>
      <c r="H100" s="22" t="s">
        <v>16</v>
      </c>
      <c r="I100" s="13" t="s">
        <v>35</v>
      </c>
      <c r="J100" s="13" t="s">
        <v>232</v>
      </c>
      <c r="K100" s="13" t="s">
        <v>233</v>
      </c>
    </row>
    <row r="101" spans="1:11" s="6" customFormat="1" ht="210" customHeight="1" x14ac:dyDescent="0.25">
      <c r="A101" s="7">
        <v>100</v>
      </c>
      <c r="B101" s="7"/>
      <c r="C101" s="1" t="s">
        <v>11</v>
      </c>
      <c r="D101" s="23" t="s">
        <v>226</v>
      </c>
      <c r="E101" s="24">
        <v>86</v>
      </c>
      <c r="F101" s="1" t="s">
        <v>14</v>
      </c>
      <c r="G101" s="13" t="s">
        <v>234</v>
      </c>
      <c r="H101" s="22" t="s">
        <v>16</v>
      </c>
      <c r="I101" s="13" t="s">
        <v>235</v>
      </c>
      <c r="J101" s="13" t="s">
        <v>236</v>
      </c>
      <c r="K101" s="13" t="s">
        <v>19</v>
      </c>
    </row>
    <row r="102" spans="1:11" s="6" customFormat="1" ht="210" customHeight="1" x14ac:dyDescent="0.25">
      <c r="A102" s="7">
        <v>101</v>
      </c>
      <c r="B102" s="7"/>
      <c r="C102" s="1" t="s">
        <v>11</v>
      </c>
      <c r="D102" s="23" t="s">
        <v>185</v>
      </c>
      <c r="E102" s="24">
        <v>26</v>
      </c>
      <c r="F102" s="1" t="s">
        <v>14</v>
      </c>
      <c r="G102" s="13" t="s">
        <v>237</v>
      </c>
      <c r="H102" s="22" t="s">
        <v>16</v>
      </c>
      <c r="I102" s="13" t="s">
        <v>35</v>
      </c>
      <c r="J102" s="13" t="s">
        <v>236</v>
      </c>
      <c r="K102" s="13" t="s">
        <v>238</v>
      </c>
    </row>
    <row r="103" spans="1:11" s="6" customFormat="1" ht="90" customHeight="1" x14ac:dyDescent="0.25">
      <c r="A103" s="7">
        <v>102</v>
      </c>
      <c r="B103" s="7"/>
      <c r="C103" s="1" t="s">
        <v>11</v>
      </c>
      <c r="D103" s="23" t="s">
        <v>239</v>
      </c>
      <c r="E103" s="24">
        <v>56</v>
      </c>
      <c r="F103" s="1" t="s">
        <v>14</v>
      </c>
      <c r="G103" s="13" t="s">
        <v>240</v>
      </c>
      <c r="H103" s="22" t="s">
        <v>16</v>
      </c>
      <c r="I103" s="13" t="s">
        <v>2126</v>
      </c>
      <c r="J103" s="13" t="s">
        <v>241</v>
      </c>
      <c r="K103" s="13" t="s">
        <v>19</v>
      </c>
    </row>
    <row r="104" spans="1:11" s="6" customFormat="1" ht="195" customHeight="1" x14ac:dyDescent="0.25">
      <c r="A104" s="7">
        <v>103</v>
      </c>
      <c r="B104" s="7"/>
      <c r="C104" s="1" t="s">
        <v>11</v>
      </c>
      <c r="D104" s="23" t="s">
        <v>226</v>
      </c>
      <c r="E104" s="24" t="s">
        <v>242</v>
      </c>
      <c r="F104" s="1" t="s">
        <v>14</v>
      </c>
      <c r="G104" s="13" t="s">
        <v>243</v>
      </c>
      <c r="H104" s="22" t="s">
        <v>16</v>
      </c>
      <c r="I104" s="13" t="s">
        <v>35</v>
      </c>
      <c r="J104" s="13" t="s">
        <v>244</v>
      </c>
      <c r="K104" s="13" t="s">
        <v>19</v>
      </c>
    </row>
    <row r="105" spans="1:11" s="6" customFormat="1" ht="300" customHeight="1" x14ac:dyDescent="0.25">
      <c r="A105" s="7">
        <v>104</v>
      </c>
      <c r="B105" s="7"/>
      <c r="C105" s="1" t="s">
        <v>11</v>
      </c>
      <c r="D105" s="23" t="s">
        <v>245</v>
      </c>
      <c r="E105" s="24">
        <v>4</v>
      </c>
      <c r="F105" s="1" t="s">
        <v>14</v>
      </c>
      <c r="G105" s="13" t="s">
        <v>246</v>
      </c>
      <c r="H105" s="22" t="s">
        <v>16</v>
      </c>
      <c r="I105" s="13" t="s">
        <v>35</v>
      </c>
      <c r="J105" s="13" t="s">
        <v>247</v>
      </c>
      <c r="K105" s="13" t="s">
        <v>248</v>
      </c>
    </row>
    <row r="106" spans="1:11" s="6" customFormat="1" ht="285" customHeight="1" x14ac:dyDescent="0.25">
      <c r="A106" s="7">
        <v>105</v>
      </c>
      <c r="B106" s="7"/>
      <c r="C106" s="1" t="s">
        <v>11</v>
      </c>
      <c r="D106" s="23" t="s">
        <v>226</v>
      </c>
      <c r="E106" s="24">
        <v>88</v>
      </c>
      <c r="F106" s="1" t="s">
        <v>14</v>
      </c>
      <c r="G106" s="13" t="s">
        <v>249</v>
      </c>
      <c r="H106" s="22" t="s">
        <v>16</v>
      </c>
      <c r="I106" s="13" t="s">
        <v>35</v>
      </c>
      <c r="J106" s="13" t="s">
        <v>250</v>
      </c>
      <c r="K106" s="13" t="s">
        <v>19</v>
      </c>
    </row>
    <row r="107" spans="1:11" s="6" customFormat="1" ht="285" customHeight="1" x14ac:dyDescent="0.25">
      <c r="A107" s="7">
        <v>106</v>
      </c>
      <c r="B107" s="7"/>
      <c r="C107" s="1" t="s">
        <v>11</v>
      </c>
      <c r="D107" s="23" t="s">
        <v>251</v>
      </c>
      <c r="E107" s="24">
        <v>138</v>
      </c>
      <c r="F107" s="1" t="s">
        <v>14</v>
      </c>
      <c r="G107" s="13" t="s">
        <v>252</v>
      </c>
      <c r="H107" s="22" t="s">
        <v>16</v>
      </c>
      <c r="I107" s="13" t="s">
        <v>35</v>
      </c>
      <c r="J107" s="13" t="s">
        <v>250</v>
      </c>
      <c r="K107" s="13" t="s">
        <v>253</v>
      </c>
    </row>
    <row r="108" spans="1:11" s="6" customFormat="1" ht="300" customHeight="1" x14ac:dyDescent="0.25">
      <c r="A108" s="7">
        <v>107</v>
      </c>
      <c r="B108" s="7"/>
      <c r="C108" s="1" t="s">
        <v>11</v>
      </c>
      <c r="D108" s="23" t="s">
        <v>54</v>
      </c>
      <c r="E108" s="24">
        <v>87</v>
      </c>
      <c r="F108" s="1" t="s">
        <v>14</v>
      </c>
      <c r="G108" s="13" t="s">
        <v>254</v>
      </c>
      <c r="H108" s="22" t="s">
        <v>16</v>
      </c>
      <c r="I108" s="13" t="s">
        <v>35</v>
      </c>
      <c r="J108" s="13" t="s">
        <v>247</v>
      </c>
      <c r="K108" s="13" t="s">
        <v>253</v>
      </c>
    </row>
    <row r="109" spans="1:11" s="6" customFormat="1" ht="195" customHeight="1" x14ac:dyDescent="0.25">
      <c r="A109" s="7">
        <v>108</v>
      </c>
      <c r="B109" s="7"/>
      <c r="C109" s="1" t="s">
        <v>11</v>
      </c>
      <c r="D109" s="23" t="s">
        <v>87</v>
      </c>
      <c r="E109" s="24">
        <v>23</v>
      </c>
      <c r="F109" s="1" t="s">
        <v>14</v>
      </c>
      <c r="G109" s="13" t="s">
        <v>255</v>
      </c>
      <c r="H109" s="22" t="s">
        <v>16</v>
      </c>
      <c r="I109" s="13" t="s">
        <v>35</v>
      </c>
      <c r="J109" s="13" t="s">
        <v>256</v>
      </c>
      <c r="K109" s="13" t="s">
        <v>19</v>
      </c>
    </row>
    <row r="110" spans="1:11" s="6" customFormat="1" ht="195" customHeight="1" x14ac:dyDescent="0.25">
      <c r="A110" s="7">
        <v>109</v>
      </c>
      <c r="B110" s="7"/>
      <c r="C110" s="1" t="s">
        <v>11</v>
      </c>
      <c r="D110" s="23" t="s">
        <v>87</v>
      </c>
      <c r="E110" s="24">
        <v>10</v>
      </c>
      <c r="F110" s="1" t="s">
        <v>14</v>
      </c>
      <c r="G110" s="13" t="s">
        <v>257</v>
      </c>
      <c r="H110" s="22" t="s">
        <v>16</v>
      </c>
      <c r="I110" s="13" t="s">
        <v>35</v>
      </c>
      <c r="J110" s="13" t="s">
        <v>256</v>
      </c>
      <c r="K110" s="13" t="s">
        <v>19</v>
      </c>
    </row>
    <row r="111" spans="1:11" s="6" customFormat="1" ht="195" customHeight="1" x14ac:dyDescent="0.25">
      <c r="A111" s="7">
        <v>110</v>
      </c>
      <c r="B111" s="7"/>
      <c r="C111" s="1" t="s">
        <v>11</v>
      </c>
      <c r="D111" s="23" t="s">
        <v>87</v>
      </c>
      <c r="E111" s="24">
        <v>20</v>
      </c>
      <c r="F111" s="1" t="s">
        <v>14</v>
      </c>
      <c r="G111" s="13" t="s">
        <v>258</v>
      </c>
      <c r="H111" s="22" t="s">
        <v>16</v>
      </c>
      <c r="I111" s="13" t="s">
        <v>35</v>
      </c>
      <c r="J111" s="13" t="s">
        <v>256</v>
      </c>
      <c r="K111" s="13" t="s">
        <v>19</v>
      </c>
    </row>
    <row r="112" spans="1:11" s="6" customFormat="1" ht="315" customHeight="1" x14ac:dyDescent="0.25">
      <c r="A112" s="7">
        <v>111</v>
      </c>
      <c r="B112" s="7"/>
      <c r="C112" s="1" t="s">
        <v>11</v>
      </c>
      <c r="D112" s="23" t="s">
        <v>259</v>
      </c>
      <c r="E112" s="24">
        <v>46</v>
      </c>
      <c r="F112" s="1" t="s">
        <v>14</v>
      </c>
      <c r="G112" s="13" t="s">
        <v>260</v>
      </c>
      <c r="H112" s="22" t="s">
        <v>16</v>
      </c>
      <c r="I112" s="13" t="s">
        <v>219</v>
      </c>
      <c r="J112" s="13" t="s">
        <v>261</v>
      </c>
      <c r="K112" s="13" t="s">
        <v>262</v>
      </c>
    </row>
    <row r="113" spans="1:11" s="6" customFormat="1" ht="300" customHeight="1" x14ac:dyDescent="0.25">
      <c r="A113" s="7">
        <v>112</v>
      </c>
      <c r="B113" s="7"/>
      <c r="C113" s="1" t="s">
        <v>11</v>
      </c>
      <c r="D113" s="23" t="s">
        <v>263</v>
      </c>
      <c r="E113" s="24">
        <v>111</v>
      </c>
      <c r="F113" s="1" t="s">
        <v>14</v>
      </c>
      <c r="G113" s="13" t="s">
        <v>264</v>
      </c>
      <c r="H113" s="22" t="s">
        <v>16</v>
      </c>
      <c r="I113" s="13" t="s">
        <v>35</v>
      </c>
      <c r="J113" s="13" t="s">
        <v>247</v>
      </c>
      <c r="K113" s="13" t="s">
        <v>265</v>
      </c>
    </row>
    <row r="114" spans="1:11" s="6" customFormat="1" ht="285" customHeight="1" x14ac:dyDescent="0.25">
      <c r="A114" s="7">
        <v>113</v>
      </c>
      <c r="B114" s="7"/>
      <c r="C114" s="1" t="s">
        <v>11</v>
      </c>
      <c r="D114" s="23" t="s">
        <v>251</v>
      </c>
      <c r="E114" s="24">
        <v>23</v>
      </c>
      <c r="F114" s="1" t="s">
        <v>14</v>
      </c>
      <c r="G114" s="13" t="s">
        <v>266</v>
      </c>
      <c r="H114" s="22" t="s">
        <v>16</v>
      </c>
      <c r="I114" s="13" t="s">
        <v>35</v>
      </c>
      <c r="J114" s="13" t="s">
        <v>250</v>
      </c>
      <c r="K114" s="13" t="s">
        <v>19</v>
      </c>
    </row>
    <row r="115" spans="1:11" s="6" customFormat="1" ht="285" customHeight="1" x14ac:dyDescent="0.25">
      <c r="A115" s="7">
        <v>114</v>
      </c>
      <c r="B115" s="7"/>
      <c r="C115" s="1" t="s">
        <v>11</v>
      </c>
      <c r="D115" s="23" t="s">
        <v>54</v>
      </c>
      <c r="E115" s="24" t="s">
        <v>267</v>
      </c>
      <c r="F115" s="1" t="s">
        <v>14</v>
      </c>
      <c r="G115" s="13" t="s">
        <v>268</v>
      </c>
      <c r="H115" s="22" t="s">
        <v>16</v>
      </c>
      <c r="I115" s="13" t="s">
        <v>35</v>
      </c>
      <c r="J115" s="13" t="s">
        <v>250</v>
      </c>
      <c r="K115" s="13" t="s">
        <v>19</v>
      </c>
    </row>
    <row r="116" spans="1:11" s="6" customFormat="1" ht="240" customHeight="1" x14ac:dyDescent="0.25">
      <c r="A116" s="7">
        <v>115</v>
      </c>
      <c r="B116" s="7"/>
      <c r="C116" s="1" t="s">
        <v>11</v>
      </c>
      <c r="D116" s="23" t="s">
        <v>57</v>
      </c>
      <c r="E116" s="24">
        <v>8</v>
      </c>
      <c r="F116" s="1" t="s">
        <v>14</v>
      </c>
      <c r="G116" s="13" t="s">
        <v>269</v>
      </c>
      <c r="H116" s="22" t="s">
        <v>16</v>
      </c>
      <c r="I116" s="13" t="s">
        <v>35</v>
      </c>
      <c r="J116" s="13" t="s">
        <v>270</v>
      </c>
      <c r="K116" s="13" t="s">
        <v>19</v>
      </c>
    </row>
    <row r="117" spans="1:11" s="6" customFormat="1" ht="300" customHeight="1" x14ac:dyDescent="0.25">
      <c r="A117" s="7">
        <v>116</v>
      </c>
      <c r="B117" s="7"/>
      <c r="C117" s="1" t="s">
        <v>11</v>
      </c>
      <c r="D117" s="23" t="s">
        <v>54</v>
      </c>
      <c r="E117" s="24">
        <v>114</v>
      </c>
      <c r="F117" s="1" t="s">
        <v>14</v>
      </c>
      <c r="G117" s="13" t="s">
        <v>271</v>
      </c>
      <c r="H117" s="22" t="s">
        <v>16</v>
      </c>
      <c r="I117" s="13" t="s">
        <v>35</v>
      </c>
      <c r="J117" s="13" t="s">
        <v>247</v>
      </c>
      <c r="K117" s="13" t="s">
        <v>19</v>
      </c>
    </row>
    <row r="118" spans="1:11" s="6" customFormat="1" ht="285" customHeight="1" x14ac:dyDescent="0.25">
      <c r="A118" s="7">
        <v>117</v>
      </c>
      <c r="B118" s="7"/>
      <c r="C118" s="1" t="s">
        <v>11</v>
      </c>
      <c r="D118" s="23" t="s">
        <v>272</v>
      </c>
      <c r="E118" s="24">
        <v>37</v>
      </c>
      <c r="F118" s="1" t="s">
        <v>14</v>
      </c>
      <c r="G118" s="13" t="s">
        <v>273</v>
      </c>
      <c r="H118" s="22" t="s">
        <v>16</v>
      </c>
      <c r="I118" s="13" t="s">
        <v>35</v>
      </c>
      <c r="J118" s="13" t="s">
        <v>250</v>
      </c>
      <c r="K118" s="13" t="s">
        <v>274</v>
      </c>
    </row>
    <row r="119" spans="1:11" s="6" customFormat="1" ht="225" customHeight="1" x14ac:dyDescent="0.25">
      <c r="A119" s="7">
        <v>118</v>
      </c>
      <c r="B119" s="7"/>
      <c r="C119" s="1" t="s">
        <v>11</v>
      </c>
      <c r="D119" s="23" t="s">
        <v>275</v>
      </c>
      <c r="E119" s="24">
        <v>14</v>
      </c>
      <c r="F119" s="1" t="s">
        <v>14</v>
      </c>
      <c r="G119" s="13" t="s">
        <v>276</v>
      </c>
      <c r="H119" s="22" t="s">
        <v>16</v>
      </c>
      <c r="I119" s="13" t="s">
        <v>35</v>
      </c>
      <c r="J119" s="13" t="s">
        <v>277</v>
      </c>
      <c r="K119" s="13" t="s">
        <v>19</v>
      </c>
    </row>
    <row r="120" spans="1:11" s="6" customFormat="1" ht="225" customHeight="1" x14ac:dyDescent="0.25">
      <c r="A120" s="7">
        <v>119</v>
      </c>
      <c r="B120" s="7"/>
      <c r="C120" s="1" t="s">
        <v>11</v>
      </c>
      <c r="D120" s="23" t="s">
        <v>275</v>
      </c>
      <c r="E120" s="24">
        <v>6</v>
      </c>
      <c r="F120" s="1" t="s">
        <v>14</v>
      </c>
      <c r="G120" s="13" t="s">
        <v>278</v>
      </c>
      <c r="H120" s="22" t="s">
        <v>16</v>
      </c>
      <c r="I120" s="13" t="s">
        <v>35</v>
      </c>
      <c r="J120" s="13" t="s">
        <v>277</v>
      </c>
      <c r="K120" s="13" t="s">
        <v>19</v>
      </c>
    </row>
    <row r="121" spans="1:11" s="6" customFormat="1" ht="180" customHeight="1" x14ac:dyDescent="0.25">
      <c r="A121" s="7">
        <v>120</v>
      </c>
      <c r="B121" s="7"/>
      <c r="C121" s="1" t="s">
        <v>11</v>
      </c>
      <c r="D121" s="23" t="s">
        <v>275</v>
      </c>
      <c r="E121" s="24">
        <v>4</v>
      </c>
      <c r="F121" s="1" t="s">
        <v>14</v>
      </c>
      <c r="G121" s="13" t="s">
        <v>279</v>
      </c>
      <c r="H121" s="22" t="s">
        <v>16</v>
      </c>
      <c r="I121" s="13" t="s">
        <v>35</v>
      </c>
      <c r="J121" s="13" t="s">
        <v>280</v>
      </c>
      <c r="K121" s="13" t="s">
        <v>19</v>
      </c>
    </row>
    <row r="122" spans="1:11" s="6" customFormat="1" ht="330" customHeight="1" x14ac:dyDescent="0.25">
      <c r="A122" s="7">
        <v>121</v>
      </c>
      <c r="B122" s="7"/>
      <c r="C122" s="1" t="s">
        <v>11</v>
      </c>
      <c r="D122" s="23" t="s">
        <v>110</v>
      </c>
      <c r="E122" s="24">
        <v>19</v>
      </c>
      <c r="F122" s="1" t="s">
        <v>14</v>
      </c>
      <c r="G122" s="13" t="s">
        <v>281</v>
      </c>
      <c r="H122" s="22" t="s">
        <v>16</v>
      </c>
      <c r="I122" s="13" t="s">
        <v>219</v>
      </c>
      <c r="J122" s="13" t="s">
        <v>282</v>
      </c>
      <c r="K122" s="13" t="s">
        <v>19</v>
      </c>
    </row>
    <row r="123" spans="1:11" s="6" customFormat="1" ht="330" customHeight="1" x14ac:dyDescent="0.25">
      <c r="A123" s="7">
        <v>122</v>
      </c>
      <c r="B123" s="7"/>
      <c r="C123" s="1" t="s">
        <v>11</v>
      </c>
      <c r="D123" s="23" t="s">
        <v>110</v>
      </c>
      <c r="E123" s="24">
        <v>13</v>
      </c>
      <c r="F123" s="1" t="s">
        <v>14</v>
      </c>
      <c r="G123" s="13" t="s">
        <v>283</v>
      </c>
      <c r="H123" s="22" t="s">
        <v>16</v>
      </c>
      <c r="I123" s="13" t="s">
        <v>219</v>
      </c>
      <c r="J123" s="13" t="s">
        <v>282</v>
      </c>
      <c r="K123" s="13" t="s">
        <v>69</v>
      </c>
    </row>
    <row r="124" spans="1:11" s="6" customFormat="1" ht="225" customHeight="1" x14ac:dyDescent="0.25">
      <c r="A124" s="7">
        <v>123</v>
      </c>
      <c r="B124" s="7"/>
      <c r="C124" s="1" t="s">
        <v>11</v>
      </c>
      <c r="D124" s="23" t="s">
        <v>284</v>
      </c>
      <c r="E124" s="24">
        <v>131</v>
      </c>
      <c r="F124" s="1" t="s">
        <v>14</v>
      </c>
      <c r="G124" s="13" t="s">
        <v>285</v>
      </c>
      <c r="H124" s="22" t="s">
        <v>16</v>
      </c>
      <c r="I124" s="13" t="s">
        <v>219</v>
      </c>
      <c r="J124" s="13" t="s">
        <v>286</v>
      </c>
      <c r="K124" s="13" t="s">
        <v>19</v>
      </c>
    </row>
    <row r="125" spans="1:11" s="6" customFormat="1" ht="300" customHeight="1" x14ac:dyDescent="0.25">
      <c r="A125" s="7">
        <v>124</v>
      </c>
      <c r="B125" s="7"/>
      <c r="C125" s="1" t="s">
        <v>11</v>
      </c>
      <c r="D125" s="23" t="s">
        <v>287</v>
      </c>
      <c r="E125" s="24">
        <v>77</v>
      </c>
      <c r="F125" s="1" t="s">
        <v>14</v>
      </c>
      <c r="G125" s="13" t="s">
        <v>288</v>
      </c>
      <c r="H125" s="22" t="s">
        <v>16</v>
      </c>
      <c r="I125" s="13" t="s">
        <v>35</v>
      </c>
      <c r="J125" s="13" t="s">
        <v>247</v>
      </c>
      <c r="K125" s="13" t="s">
        <v>69</v>
      </c>
    </row>
    <row r="126" spans="1:11" s="6" customFormat="1" ht="285" customHeight="1" x14ac:dyDescent="0.25">
      <c r="A126" s="7">
        <v>125</v>
      </c>
      <c r="B126" s="7"/>
      <c r="C126" s="1" t="s">
        <v>11</v>
      </c>
      <c r="D126" s="23" t="s">
        <v>61</v>
      </c>
      <c r="E126" s="24">
        <v>60</v>
      </c>
      <c r="F126" s="1" t="s">
        <v>14</v>
      </c>
      <c r="G126" s="13" t="s">
        <v>289</v>
      </c>
      <c r="H126" s="22" t="s">
        <v>16</v>
      </c>
      <c r="I126" s="13" t="s">
        <v>35</v>
      </c>
      <c r="J126" s="13" t="s">
        <v>250</v>
      </c>
      <c r="K126" s="13" t="s">
        <v>19</v>
      </c>
    </row>
    <row r="127" spans="1:11" s="6" customFormat="1" ht="315" customHeight="1" x14ac:dyDescent="0.25">
      <c r="A127" s="7">
        <v>126</v>
      </c>
      <c r="B127" s="7"/>
      <c r="C127" s="1" t="s">
        <v>11</v>
      </c>
      <c r="D127" s="23" t="s">
        <v>290</v>
      </c>
      <c r="E127" s="24">
        <v>87</v>
      </c>
      <c r="F127" s="1" t="s">
        <v>14</v>
      </c>
      <c r="G127" s="13" t="s">
        <v>291</v>
      </c>
      <c r="H127" s="22" t="s">
        <v>16</v>
      </c>
      <c r="I127" s="13" t="s">
        <v>219</v>
      </c>
      <c r="J127" s="13" t="s">
        <v>292</v>
      </c>
      <c r="K127" s="13" t="s">
        <v>104</v>
      </c>
    </row>
    <row r="128" spans="1:11" s="6" customFormat="1" ht="315" customHeight="1" x14ac:dyDescent="0.25">
      <c r="A128" s="7">
        <v>127</v>
      </c>
      <c r="B128" s="7"/>
      <c r="C128" s="1" t="s">
        <v>11</v>
      </c>
      <c r="D128" s="23" t="s">
        <v>290</v>
      </c>
      <c r="E128" s="24">
        <v>85</v>
      </c>
      <c r="F128" s="1" t="s">
        <v>14</v>
      </c>
      <c r="G128" s="13" t="s">
        <v>293</v>
      </c>
      <c r="H128" s="22" t="s">
        <v>16</v>
      </c>
      <c r="I128" s="13" t="s">
        <v>219</v>
      </c>
      <c r="J128" s="13" t="s">
        <v>292</v>
      </c>
      <c r="K128" s="13" t="s">
        <v>162</v>
      </c>
    </row>
    <row r="129" spans="1:22" s="6" customFormat="1" ht="270" customHeight="1" x14ac:dyDescent="0.25">
      <c r="A129" s="7">
        <v>128</v>
      </c>
      <c r="B129" s="7"/>
      <c r="C129" s="1" t="s">
        <v>11</v>
      </c>
      <c r="D129" s="23" t="s">
        <v>275</v>
      </c>
      <c r="E129" s="24">
        <v>8</v>
      </c>
      <c r="F129" s="1" t="s">
        <v>14</v>
      </c>
      <c r="G129" s="13" t="s">
        <v>294</v>
      </c>
      <c r="H129" s="22" t="s">
        <v>16</v>
      </c>
      <c r="I129" s="13" t="s">
        <v>219</v>
      </c>
      <c r="J129" s="13" t="s">
        <v>295</v>
      </c>
      <c r="K129" s="13" t="s">
        <v>233</v>
      </c>
    </row>
    <row r="130" spans="1:22" s="6" customFormat="1" ht="75" x14ac:dyDescent="0.25">
      <c r="A130" s="7">
        <v>129</v>
      </c>
      <c r="B130" s="7"/>
      <c r="C130" s="1" t="s">
        <v>11</v>
      </c>
      <c r="D130" s="23" t="s">
        <v>48</v>
      </c>
      <c r="E130" s="24">
        <v>10</v>
      </c>
      <c r="F130" s="1" t="s">
        <v>14</v>
      </c>
      <c r="G130" s="13" t="s">
        <v>296</v>
      </c>
      <c r="H130" s="22" t="s">
        <v>16</v>
      </c>
      <c r="I130" s="13" t="s">
        <v>35</v>
      </c>
      <c r="J130" s="13" t="s">
        <v>241</v>
      </c>
      <c r="K130" s="13" t="s">
        <v>19</v>
      </c>
    </row>
    <row r="131" spans="1:22" s="6" customFormat="1" ht="180" customHeight="1" x14ac:dyDescent="0.25">
      <c r="A131" s="7">
        <v>130</v>
      </c>
      <c r="B131" s="7"/>
      <c r="C131" s="1" t="s">
        <v>11</v>
      </c>
      <c r="D131" s="23" t="s">
        <v>185</v>
      </c>
      <c r="E131" s="24">
        <v>27</v>
      </c>
      <c r="F131" s="1" t="s">
        <v>14</v>
      </c>
      <c r="G131" s="13" t="s">
        <v>297</v>
      </c>
      <c r="H131" s="22" t="s">
        <v>16</v>
      </c>
      <c r="I131" s="13" t="s">
        <v>35</v>
      </c>
      <c r="J131" s="13" t="s">
        <v>298</v>
      </c>
      <c r="K131" s="13" t="s">
        <v>19</v>
      </c>
    </row>
    <row r="132" spans="1:22" s="6" customFormat="1" ht="345" customHeight="1" x14ac:dyDescent="0.25">
      <c r="A132" s="7">
        <v>131</v>
      </c>
      <c r="B132" s="7"/>
      <c r="C132" s="1" t="s">
        <v>11</v>
      </c>
      <c r="D132" s="23" t="s">
        <v>299</v>
      </c>
      <c r="E132" s="24">
        <v>71</v>
      </c>
      <c r="F132" s="1" t="s">
        <v>14</v>
      </c>
      <c r="G132" s="13" t="s">
        <v>300</v>
      </c>
      <c r="H132" s="22" t="s">
        <v>16</v>
      </c>
      <c r="I132" s="13" t="s">
        <v>219</v>
      </c>
      <c r="J132" s="13" t="s">
        <v>301</v>
      </c>
      <c r="K132" s="13" t="s">
        <v>302</v>
      </c>
      <c r="Q132" s="1"/>
      <c r="R132" s="23"/>
      <c r="S132" s="24"/>
      <c r="T132" s="1"/>
      <c r="U132" s="13"/>
      <c r="V132" s="22"/>
    </row>
    <row r="133" spans="1:22" s="6" customFormat="1" ht="315" customHeight="1" x14ac:dyDescent="0.25">
      <c r="A133" s="7">
        <v>132</v>
      </c>
      <c r="B133" s="7"/>
      <c r="C133" s="1" t="s">
        <v>11</v>
      </c>
      <c r="D133" s="23" t="s">
        <v>70</v>
      </c>
      <c r="E133" s="24">
        <v>20</v>
      </c>
      <c r="F133" s="1" t="s">
        <v>14</v>
      </c>
      <c r="G133" s="13" t="s">
        <v>303</v>
      </c>
      <c r="H133" s="22" t="s">
        <v>16</v>
      </c>
      <c r="I133" s="13" t="s">
        <v>219</v>
      </c>
      <c r="J133" s="13" t="s">
        <v>304</v>
      </c>
      <c r="K133" s="13" t="s">
        <v>19</v>
      </c>
    </row>
    <row r="134" spans="1:22" s="6" customFormat="1" ht="75" x14ac:dyDescent="0.25">
      <c r="A134" s="7">
        <v>133</v>
      </c>
      <c r="B134" s="7"/>
      <c r="C134" s="1" t="s">
        <v>11</v>
      </c>
      <c r="D134" s="23" t="s">
        <v>48</v>
      </c>
      <c r="E134" s="24">
        <v>1</v>
      </c>
      <c r="F134" s="1" t="s">
        <v>14</v>
      </c>
      <c r="G134" s="13" t="s">
        <v>305</v>
      </c>
      <c r="H134" s="22" t="s">
        <v>16</v>
      </c>
      <c r="I134" s="13"/>
      <c r="J134" s="13"/>
      <c r="K134" s="13"/>
    </row>
    <row r="135" spans="1:22" s="6" customFormat="1" ht="270" x14ac:dyDescent="0.25">
      <c r="A135" s="7">
        <v>134</v>
      </c>
      <c r="B135" s="7"/>
      <c r="C135" s="1" t="s">
        <v>11</v>
      </c>
      <c r="D135" s="23" t="s">
        <v>48</v>
      </c>
      <c r="E135" s="24">
        <v>12</v>
      </c>
      <c r="F135" s="1" t="s">
        <v>14</v>
      </c>
      <c r="G135" s="13" t="s">
        <v>306</v>
      </c>
      <c r="H135" s="22" t="s">
        <v>16</v>
      </c>
      <c r="I135" s="13" t="s">
        <v>219</v>
      </c>
      <c r="J135" s="13" t="s">
        <v>261</v>
      </c>
      <c r="K135" s="13" t="s">
        <v>262</v>
      </c>
    </row>
    <row r="136" spans="1:22" s="6" customFormat="1" ht="285" customHeight="1" x14ac:dyDescent="0.25">
      <c r="A136" s="7">
        <v>135</v>
      </c>
      <c r="B136" s="7"/>
      <c r="C136" s="1" t="s">
        <v>11</v>
      </c>
      <c r="D136" s="23" t="s">
        <v>54</v>
      </c>
      <c r="E136" s="24">
        <v>106</v>
      </c>
      <c r="F136" s="1" t="s">
        <v>14</v>
      </c>
      <c r="G136" s="13" t="s">
        <v>307</v>
      </c>
      <c r="H136" s="22" t="s">
        <v>16</v>
      </c>
      <c r="I136" s="13" t="s">
        <v>35</v>
      </c>
      <c r="J136" s="13" t="s">
        <v>308</v>
      </c>
      <c r="K136" s="13" t="s">
        <v>309</v>
      </c>
    </row>
    <row r="137" spans="1:22" s="6" customFormat="1" ht="285" customHeight="1" x14ac:dyDescent="0.25">
      <c r="A137" s="7">
        <v>136</v>
      </c>
      <c r="B137" s="7"/>
      <c r="C137" s="1" t="s">
        <v>11</v>
      </c>
      <c r="D137" s="23" t="s">
        <v>121</v>
      </c>
      <c r="E137" s="24">
        <v>65</v>
      </c>
      <c r="F137" s="1" t="s">
        <v>14</v>
      </c>
      <c r="G137" s="13" t="s">
        <v>310</v>
      </c>
      <c r="H137" s="22" t="s">
        <v>16</v>
      </c>
      <c r="I137" s="13" t="s">
        <v>35</v>
      </c>
      <c r="J137" s="13" t="s">
        <v>250</v>
      </c>
      <c r="K137" s="13" t="s">
        <v>311</v>
      </c>
    </row>
    <row r="138" spans="1:22" s="6" customFormat="1" ht="210" customHeight="1" x14ac:dyDescent="0.25">
      <c r="A138" s="7">
        <v>137</v>
      </c>
      <c r="B138" s="7"/>
      <c r="C138" s="1" t="s">
        <v>11</v>
      </c>
      <c r="D138" s="23" t="s">
        <v>299</v>
      </c>
      <c r="E138" s="24">
        <v>62</v>
      </c>
      <c r="F138" s="1" t="s">
        <v>14</v>
      </c>
      <c r="G138" s="13" t="s">
        <v>312</v>
      </c>
      <c r="H138" s="22" t="s">
        <v>16</v>
      </c>
      <c r="I138" s="13" t="s">
        <v>35</v>
      </c>
      <c r="J138" s="13" t="s">
        <v>313</v>
      </c>
      <c r="K138" s="13" t="s">
        <v>19</v>
      </c>
    </row>
    <row r="139" spans="1:22" s="6" customFormat="1" ht="105" customHeight="1" x14ac:dyDescent="0.25">
      <c r="A139" s="7">
        <v>138</v>
      </c>
      <c r="B139" s="7"/>
      <c r="C139" s="1" t="s">
        <v>11</v>
      </c>
      <c r="D139" s="23" t="s">
        <v>146</v>
      </c>
      <c r="E139" s="24">
        <v>84</v>
      </c>
      <c r="F139" s="1" t="s">
        <v>14</v>
      </c>
      <c r="G139" s="13" t="s">
        <v>314</v>
      </c>
      <c r="H139" s="22" t="s">
        <v>16</v>
      </c>
      <c r="I139" s="13" t="s">
        <v>35</v>
      </c>
      <c r="J139" s="13" t="s">
        <v>315</v>
      </c>
      <c r="K139" s="13" t="s">
        <v>19</v>
      </c>
    </row>
    <row r="140" spans="1:22" s="6" customFormat="1" ht="105" customHeight="1" x14ac:dyDescent="0.25">
      <c r="A140" s="7">
        <v>139</v>
      </c>
      <c r="B140" s="7"/>
      <c r="C140" s="1" t="s">
        <v>11</v>
      </c>
      <c r="D140" s="23" t="s">
        <v>146</v>
      </c>
      <c r="E140" s="24" t="s">
        <v>316</v>
      </c>
      <c r="F140" s="1" t="s">
        <v>14</v>
      </c>
      <c r="G140" s="13" t="s">
        <v>317</v>
      </c>
      <c r="H140" s="22" t="s">
        <v>16</v>
      </c>
      <c r="I140" s="13" t="s">
        <v>35</v>
      </c>
      <c r="J140" s="13" t="s">
        <v>318</v>
      </c>
      <c r="K140" s="13" t="s">
        <v>19</v>
      </c>
    </row>
    <row r="141" spans="1:22" s="6" customFormat="1" ht="120" customHeight="1" x14ac:dyDescent="0.25">
      <c r="A141" s="7">
        <v>140</v>
      </c>
      <c r="B141" s="7"/>
      <c r="C141" s="1" t="s">
        <v>11</v>
      </c>
      <c r="D141" s="23" t="s">
        <v>146</v>
      </c>
      <c r="E141" s="24">
        <v>10</v>
      </c>
      <c r="F141" s="1" t="s">
        <v>14</v>
      </c>
      <c r="G141" s="13" t="s">
        <v>319</v>
      </c>
      <c r="H141" s="22" t="s">
        <v>16</v>
      </c>
      <c r="I141" s="13" t="s">
        <v>35</v>
      </c>
      <c r="J141" s="13" t="s">
        <v>320</v>
      </c>
      <c r="K141" s="13" t="s">
        <v>321</v>
      </c>
    </row>
    <row r="142" spans="1:22" s="6" customFormat="1" ht="135" customHeight="1" x14ac:dyDescent="0.25">
      <c r="A142" s="7">
        <v>141</v>
      </c>
      <c r="B142" s="7"/>
      <c r="C142" s="1" t="s">
        <v>11</v>
      </c>
      <c r="D142" s="23" t="s">
        <v>146</v>
      </c>
      <c r="E142" s="24" t="s">
        <v>322</v>
      </c>
      <c r="F142" s="1" t="s">
        <v>14</v>
      </c>
      <c r="G142" s="13" t="s">
        <v>323</v>
      </c>
      <c r="H142" s="22" t="s">
        <v>16</v>
      </c>
      <c r="I142" s="13" t="s">
        <v>35</v>
      </c>
      <c r="J142" s="13" t="s">
        <v>324</v>
      </c>
      <c r="K142" s="13" t="s">
        <v>69</v>
      </c>
    </row>
    <row r="143" spans="1:22" s="6" customFormat="1" ht="135" customHeight="1" x14ac:dyDescent="0.25">
      <c r="A143" s="7">
        <v>142</v>
      </c>
      <c r="B143" s="7"/>
      <c r="C143" s="1" t="s">
        <v>11</v>
      </c>
      <c r="D143" s="23" t="s">
        <v>146</v>
      </c>
      <c r="E143" s="24">
        <v>90</v>
      </c>
      <c r="F143" s="1" t="s">
        <v>14</v>
      </c>
      <c r="G143" s="13" t="s">
        <v>325</v>
      </c>
      <c r="H143" s="22" t="s">
        <v>16</v>
      </c>
      <c r="I143" s="13" t="s">
        <v>219</v>
      </c>
      <c r="J143" s="13" t="s">
        <v>326</v>
      </c>
      <c r="K143" s="13" t="s">
        <v>173</v>
      </c>
    </row>
    <row r="144" spans="1:22" s="6" customFormat="1" ht="105" customHeight="1" x14ac:dyDescent="0.25">
      <c r="A144" s="7">
        <v>143</v>
      </c>
      <c r="B144" s="7"/>
      <c r="C144" s="1" t="s">
        <v>11</v>
      </c>
      <c r="D144" s="23" t="s">
        <v>119</v>
      </c>
      <c r="E144" s="24">
        <v>82</v>
      </c>
      <c r="F144" s="1" t="s">
        <v>14</v>
      </c>
      <c r="G144" s="13" t="s">
        <v>327</v>
      </c>
      <c r="H144" s="22" t="s">
        <v>16</v>
      </c>
      <c r="I144" s="13" t="s">
        <v>35</v>
      </c>
      <c r="J144" s="13" t="s">
        <v>140</v>
      </c>
      <c r="K144" s="13" t="s">
        <v>104</v>
      </c>
    </row>
    <row r="145" spans="1:11" s="6" customFormat="1" ht="105" customHeight="1" x14ac:dyDescent="0.25">
      <c r="A145" s="7">
        <v>144</v>
      </c>
      <c r="B145" s="7"/>
      <c r="C145" s="1" t="s">
        <v>11</v>
      </c>
      <c r="D145" s="23" t="s">
        <v>119</v>
      </c>
      <c r="E145" s="24">
        <v>81</v>
      </c>
      <c r="F145" s="1" t="s">
        <v>14</v>
      </c>
      <c r="G145" s="13" t="s">
        <v>328</v>
      </c>
      <c r="H145" s="22" t="s">
        <v>16</v>
      </c>
      <c r="I145" s="13" t="s">
        <v>35</v>
      </c>
      <c r="J145" s="13" t="s">
        <v>140</v>
      </c>
      <c r="K145" s="13" t="s">
        <v>162</v>
      </c>
    </row>
    <row r="146" spans="1:11" s="6" customFormat="1" ht="90" customHeight="1" x14ac:dyDescent="0.25">
      <c r="A146" s="7">
        <v>145</v>
      </c>
      <c r="B146" s="7" t="s">
        <v>145</v>
      </c>
      <c r="C146" s="1" t="s">
        <v>11</v>
      </c>
      <c r="D146" s="23" t="s">
        <v>119</v>
      </c>
      <c r="E146" s="24">
        <v>18</v>
      </c>
      <c r="F146" s="1" t="s">
        <v>14</v>
      </c>
      <c r="G146" s="13" t="s">
        <v>329</v>
      </c>
      <c r="H146" s="22" t="s">
        <v>16</v>
      </c>
      <c r="I146" s="13" t="s">
        <v>35</v>
      </c>
      <c r="J146" s="13" t="s">
        <v>330</v>
      </c>
      <c r="K146" s="13" t="s">
        <v>19</v>
      </c>
    </row>
    <row r="147" spans="1:11" s="6" customFormat="1" ht="120" customHeight="1" x14ac:dyDescent="0.25">
      <c r="A147" s="7">
        <v>146</v>
      </c>
      <c r="B147" s="7"/>
      <c r="C147" s="1" t="s">
        <v>11</v>
      </c>
      <c r="D147" s="23" t="s">
        <v>331</v>
      </c>
      <c r="E147" s="24">
        <v>5</v>
      </c>
      <c r="F147" s="1" t="s">
        <v>14</v>
      </c>
      <c r="G147" s="13" t="s">
        <v>332</v>
      </c>
      <c r="H147" s="22" t="s">
        <v>16</v>
      </c>
      <c r="I147" s="13" t="s">
        <v>35</v>
      </c>
      <c r="J147" s="13" t="s">
        <v>333</v>
      </c>
      <c r="K147" s="13" t="s">
        <v>334</v>
      </c>
    </row>
    <row r="148" spans="1:11" s="6" customFormat="1" ht="105" customHeight="1" x14ac:dyDescent="0.25">
      <c r="A148" s="7">
        <v>147</v>
      </c>
      <c r="B148" s="7"/>
      <c r="C148" s="1" t="s">
        <v>11</v>
      </c>
      <c r="D148" s="23" t="s">
        <v>182</v>
      </c>
      <c r="E148" s="24">
        <v>20</v>
      </c>
      <c r="F148" s="1" t="s">
        <v>14</v>
      </c>
      <c r="G148" s="13" t="s">
        <v>335</v>
      </c>
      <c r="H148" s="22" t="s">
        <v>16</v>
      </c>
      <c r="I148" s="13" t="s">
        <v>35</v>
      </c>
      <c r="J148" s="13" t="s">
        <v>336</v>
      </c>
      <c r="K148" s="13" t="s">
        <v>104</v>
      </c>
    </row>
    <row r="149" spans="1:11" s="6" customFormat="1" ht="120" customHeight="1" x14ac:dyDescent="0.25">
      <c r="A149" s="7">
        <v>148</v>
      </c>
      <c r="B149" s="7"/>
      <c r="C149" s="1" t="s">
        <v>11</v>
      </c>
      <c r="D149" s="23" t="s">
        <v>337</v>
      </c>
      <c r="E149" s="24">
        <v>132</v>
      </c>
      <c r="F149" s="1" t="s">
        <v>14</v>
      </c>
      <c r="G149" s="13" t="s">
        <v>338</v>
      </c>
      <c r="H149" s="22" t="s">
        <v>16</v>
      </c>
      <c r="I149" s="13" t="s">
        <v>35</v>
      </c>
      <c r="J149" s="13" t="s">
        <v>333</v>
      </c>
      <c r="K149" s="13" t="s">
        <v>334</v>
      </c>
    </row>
    <row r="150" spans="1:11" s="6" customFormat="1" ht="90" customHeight="1" x14ac:dyDescent="0.25">
      <c r="A150" s="7">
        <v>149</v>
      </c>
      <c r="B150" s="7"/>
      <c r="C150" s="1" t="s">
        <v>11</v>
      </c>
      <c r="D150" s="23" t="s">
        <v>87</v>
      </c>
      <c r="E150" s="24">
        <v>8</v>
      </c>
      <c r="F150" s="1" t="s">
        <v>14</v>
      </c>
      <c r="G150" s="13" t="s">
        <v>339</v>
      </c>
      <c r="H150" s="22" t="s">
        <v>16</v>
      </c>
      <c r="I150" s="13" t="s">
        <v>35</v>
      </c>
      <c r="J150" s="13" t="s">
        <v>340</v>
      </c>
      <c r="K150" s="13" t="s">
        <v>19</v>
      </c>
    </row>
    <row r="151" spans="1:11" s="6" customFormat="1" ht="135" customHeight="1" x14ac:dyDescent="0.25">
      <c r="A151" s="7">
        <v>150</v>
      </c>
      <c r="B151" s="7"/>
      <c r="C151" s="1" t="s">
        <v>11</v>
      </c>
      <c r="D151" s="23" t="s">
        <v>42</v>
      </c>
      <c r="E151" s="24">
        <v>72</v>
      </c>
      <c r="F151" s="1" t="s">
        <v>14</v>
      </c>
      <c r="G151" s="13" t="s">
        <v>341</v>
      </c>
      <c r="H151" s="22" t="s">
        <v>16</v>
      </c>
      <c r="I151" s="13" t="s">
        <v>35</v>
      </c>
      <c r="J151" s="13" t="s">
        <v>342</v>
      </c>
      <c r="K151" s="13" t="s">
        <v>173</v>
      </c>
    </row>
    <row r="152" spans="1:11" s="6" customFormat="1" ht="105" customHeight="1" x14ac:dyDescent="0.25">
      <c r="A152" s="7">
        <v>151</v>
      </c>
      <c r="B152" s="7"/>
      <c r="C152" s="1" t="s">
        <v>11</v>
      </c>
      <c r="D152" s="23" t="s">
        <v>119</v>
      </c>
      <c r="E152" s="24">
        <v>3</v>
      </c>
      <c r="F152" s="1" t="s">
        <v>14</v>
      </c>
      <c r="G152" s="13" t="s">
        <v>343</v>
      </c>
      <c r="H152" s="22" t="s">
        <v>16</v>
      </c>
      <c r="I152" s="13" t="s">
        <v>35</v>
      </c>
      <c r="J152" s="13" t="s">
        <v>344</v>
      </c>
      <c r="K152" s="13" t="s">
        <v>69</v>
      </c>
    </row>
    <row r="153" spans="1:11" s="6" customFormat="1" ht="120" customHeight="1" x14ac:dyDescent="0.25">
      <c r="A153" s="7">
        <v>152</v>
      </c>
      <c r="B153" s="7"/>
      <c r="C153" s="1" t="s">
        <v>11</v>
      </c>
      <c r="D153" s="20" t="s">
        <v>345</v>
      </c>
      <c r="E153" s="24">
        <v>18</v>
      </c>
      <c r="F153" s="1" t="s">
        <v>14</v>
      </c>
      <c r="G153" s="13" t="s">
        <v>343</v>
      </c>
      <c r="H153" s="22" t="s">
        <v>16</v>
      </c>
      <c r="I153" s="13" t="s">
        <v>35</v>
      </c>
      <c r="J153" s="13" t="s">
        <v>346</v>
      </c>
      <c r="K153" s="13" t="s">
        <v>19</v>
      </c>
    </row>
    <row r="154" spans="1:11" s="6" customFormat="1" ht="120" customHeight="1" x14ac:dyDescent="0.25">
      <c r="A154" s="7">
        <v>153</v>
      </c>
      <c r="B154" s="7"/>
      <c r="C154" s="1" t="s">
        <v>11</v>
      </c>
      <c r="D154" s="20" t="s">
        <v>78</v>
      </c>
      <c r="E154" s="24">
        <v>40</v>
      </c>
      <c r="F154" s="1" t="s">
        <v>14</v>
      </c>
      <c r="G154" s="13" t="s">
        <v>347</v>
      </c>
      <c r="H154" s="22" t="s">
        <v>16</v>
      </c>
      <c r="I154" s="13" t="s">
        <v>35</v>
      </c>
      <c r="J154" s="13" t="s">
        <v>348</v>
      </c>
      <c r="K154" s="13" t="s">
        <v>69</v>
      </c>
    </row>
    <row r="155" spans="1:11" s="6" customFormat="1" ht="135" customHeight="1" x14ac:dyDescent="0.25">
      <c r="A155" s="7">
        <v>154</v>
      </c>
      <c r="B155" s="7"/>
      <c r="C155" s="1" t="s">
        <v>11</v>
      </c>
      <c r="D155" s="20" t="s">
        <v>349</v>
      </c>
      <c r="E155" s="24">
        <v>41</v>
      </c>
      <c r="F155" s="1" t="s">
        <v>14</v>
      </c>
      <c r="G155" s="13" t="s">
        <v>350</v>
      </c>
      <c r="H155" s="22" t="s">
        <v>16</v>
      </c>
      <c r="I155" s="13" t="s">
        <v>35</v>
      </c>
      <c r="J155" s="13" t="s">
        <v>351</v>
      </c>
      <c r="K155" s="13" t="s">
        <v>104</v>
      </c>
    </row>
    <row r="156" spans="1:11" s="6" customFormat="1" ht="165" customHeight="1" x14ac:dyDescent="0.25">
      <c r="A156" s="7">
        <v>155</v>
      </c>
      <c r="B156" s="7"/>
      <c r="C156" s="1" t="s">
        <v>11</v>
      </c>
      <c r="D156" s="20" t="s">
        <v>275</v>
      </c>
      <c r="E156" s="24">
        <v>22</v>
      </c>
      <c r="F156" s="1" t="s">
        <v>14</v>
      </c>
      <c r="G156" s="13" t="s">
        <v>352</v>
      </c>
      <c r="H156" s="22" t="s">
        <v>16</v>
      </c>
      <c r="I156" s="13" t="s">
        <v>17</v>
      </c>
      <c r="J156" s="13" t="s">
        <v>353</v>
      </c>
      <c r="K156" s="13" t="s">
        <v>253</v>
      </c>
    </row>
    <row r="157" spans="1:11" s="6" customFormat="1" ht="135" customHeight="1" x14ac:dyDescent="0.25">
      <c r="A157" s="7">
        <v>156</v>
      </c>
      <c r="B157" s="7"/>
      <c r="C157" s="1" t="s">
        <v>11</v>
      </c>
      <c r="D157" s="20" t="s">
        <v>130</v>
      </c>
      <c r="E157" s="24">
        <v>35</v>
      </c>
      <c r="F157" s="1" t="s">
        <v>14</v>
      </c>
      <c r="G157" s="13" t="s">
        <v>354</v>
      </c>
      <c r="H157" s="22" t="s">
        <v>16</v>
      </c>
      <c r="I157" s="13" t="s">
        <v>35</v>
      </c>
      <c r="J157" s="13" t="s">
        <v>355</v>
      </c>
      <c r="K157" s="13" t="s">
        <v>356</v>
      </c>
    </row>
    <row r="158" spans="1:11" s="6" customFormat="1" ht="150" customHeight="1" x14ac:dyDescent="0.25">
      <c r="A158" s="7">
        <v>157</v>
      </c>
      <c r="B158" s="7"/>
      <c r="C158" s="1" t="s">
        <v>11</v>
      </c>
      <c r="D158" s="20" t="s">
        <v>54</v>
      </c>
      <c r="E158" s="24">
        <v>110</v>
      </c>
      <c r="F158" s="1" t="s">
        <v>14</v>
      </c>
      <c r="G158" s="13" t="s">
        <v>357</v>
      </c>
      <c r="H158" s="22" t="s">
        <v>16</v>
      </c>
      <c r="I158" s="13" t="s">
        <v>35</v>
      </c>
      <c r="J158" s="13" t="s">
        <v>358</v>
      </c>
      <c r="K158" s="13" t="s">
        <v>19</v>
      </c>
    </row>
    <row r="159" spans="1:11" s="6" customFormat="1" ht="165" customHeight="1" x14ac:dyDescent="0.25">
      <c r="A159" s="7">
        <v>158</v>
      </c>
      <c r="B159" s="7"/>
      <c r="C159" s="1" t="s">
        <v>11</v>
      </c>
      <c r="D159" s="20" t="s">
        <v>113</v>
      </c>
      <c r="E159" s="24">
        <v>34</v>
      </c>
      <c r="F159" s="1" t="s">
        <v>14</v>
      </c>
      <c r="G159" s="13" t="s">
        <v>359</v>
      </c>
      <c r="H159" s="22" t="s">
        <v>16</v>
      </c>
      <c r="I159" s="13" t="s">
        <v>17</v>
      </c>
      <c r="J159" s="13" t="s">
        <v>360</v>
      </c>
      <c r="K159" s="13" t="s">
        <v>361</v>
      </c>
    </row>
    <row r="160" spans="1:11" s="6" customFormat="1" ht="150" customHeight="1" x14ac:dyDescent="0.25">
      <c r="A160" s="7">
        <v>159</v>
      </c>
      <c r="B160" s="7"/>
      <c r="C160" s="1" t="s">
        <v>11</v>
      </c>
      <c r="D160" s="20" t="s">
        <v>362</v>
      </c>
      <c r="E160" s="24">
        <v>6</v>
      </c>
      <c r="F160" s="1" t="s">
        <v>14</v>
      </c>
      <c r="G160" s="13" t="s">
        <v>363</v>
      </c>
      <c r="H160" s="22" t="s">
        <v>16</v>
      </c>
      <c r="I160" s="13" t="s">
        <v>35</v>
      </c>
      <c r="J160" s="13" t="s">
        <v>364</v>
      </c>
      <c r="K160" s="13" t="s">
        <v>365</v>
      </c>
    </row>
    <row r="161" spans="1:11" s="6" customFormat="1" ht="135" customHeight="1" x14ac:dyDescent="0.25">
      <c r="A161" s="7">
        <v>160</v>
      </c>
      <c r="B161" s="7"/>
      <c r="C161" s="1" t="s">
        <v>11</v>
      </c>
      <c r="D161" s="20" t="s">
        <v>61</v>
      </c>
      <c r="E161" s="24">
        <v>33</v>
      </c>
      <c r="F161" s="1" t="s">
        <v>14</v>
      </c>
      <c r="G161" s="13" t="s">
        <v>366</v>
      </c>
      <c r="H161" s="22" t="s">
        <v>16</v>
      </c>
      <c r="I161" s="13" t="s">
        <v>35</v>
      </c>
      <c r="J161" s="13" t="s">
        <v>166</v>
      </c>
      <c r="K161" s="13" t="s">
        <v>162</v>
      </c>
    </row>
    <row r="162" spans="1:11" s="6" customFormat="1" ht="150" customHeight="1" x14ac:dyDescent="0.25">
      <c r="A162" s="7">
        <v>161</v>
      </c>
      <c r="B162" s="7"/>
      <c r="C162" s="1" t="s">
        <v>11</v>
      </c>
      <c r="D162" s="20" t="s">
        <v>54</v>
      </c>
      <c r="E162" s="24">
        <v>108</v>
      </c>
      <c r="F162" s="1" t="s">
        <v>14</v>
      </c>
      <c r="G162" s="13" t="s">
        <v>367</v>
      </c>
      <c r="H162" s="22" t="s">
        <v>16</v>
      </c>
      <c r="I162" s="13" t="s">
        <v>35</v>
      </c>
      <c r="J162" s="13" t="s">
        <v>358</v>
      </c>
      <c r="K162" s="13" t="s">
        <v>19</v>
      </c>
    </row>
    <row r="163" spans="1:11" s="6" customFormat="1" ht="165" customHeight="1" x14ac:dyDescent="0.25">
      <c r="A163" s="7">
        <v>162</v>
      </c>
      <c r="B163" s="7"/>
      <c r="C163" s="1" t="s">
        <v>11</v>
      </c>
      <c r="D163" s="20" t="s">
        <v>210</v>
      </c>
      <c r="E163" s="24">
        <v>4</v>
      </c>
      <c r="F163" s="1" t="s">
        <v>14</v>
      </c>
      <c r="G163" s="13" t="s">
        <v>368</v>
      </c>
      <c r="H163" s="22" t="s">
        <v>16</v>
      </c>
      <c r="I163" s="13" t="s">
        <v>17</v>
      </c>
      <c r="J163" s="13" t="s">
        <v>369</v>
      </c>
      <c r="K163" s="13" t="s">
        <v>370</v>
      </c>
    </row>
    <row r="164" spans="1:11" s="6" customFormat="1" ht="135" customHeight="1" x14ac:dyDescent="0.25">
      <c r="A164" s="7">
        <v>163</v>
      </c>
      <c r="B164" s="7"/>
      <c r="C164" s="1" t="s">
        <v>11</v>
      </c>
      <c r="D164" s="20" t="s">
        <v>110</v>
      </c>
      <c r="E164" s="24">
        <v>18</v>
      </c>
      <c r="F164" s="1" t="s">
        <v>14</v>
      </c>
      <c r="G164" s="13" t="s">
        <v>371</v>
      </c>
      <c r="H164" s="22" t="s">
        <v>16</v>
      </c>
      <c r="I164" s="13" t="s">
        <v>35</v>
      </c>
      <c r="J164" s="13" t="s">
        <v>372</v>
      </c>
      <c r="K164" s="13" t="s">
        <v>19</v>
      </c>
    </row>
    <row r="165" spans="1:11" s="6" customFormat="1" ht="90" customHeight="1" x14ac:dyDescent="0.25">
      <c r="A165" s="7">
        <v>164</v>
      </c>
      <c r="B165" s="7"/>
      <c r="C165" s="1" t="s">
        <v>11</v>
      </c>
      <c r="D165" s="20" t="s">
        <v>135</v>
      </c>
      <c r="E165" s="24">
        <v>127</v>
      </c>
      <c r="F165" s="1" t="s">
        <v>14</v>
      </c>
      <c r="G165" s="13" t="s">
        <v>373</v>
      </c>
      <c r="H165" s="22" t="s">
        <v>16</v>
      </c>
      <c r="I165" s="13" t="s">
        <v>35</v>
      </c>
      <c r="J165" s="13" t="s">
        <v>374</v>
      </c>
      <c r="K165" s="13" t="s">
        <v>19</v>
      </c>
    </row>
    <row r="166" spans="1:11" s="6" customFormat="1" ht="135" customHeight="1" x14ac:dyDescent="0.25">
      <c r="A166" s="7">
        <v>165</v>
      </c>
      <c r="B166" s="7"/>
      <c r="C166" s="1" t="s">
        <v>11</v>
      </c>
      <c r="D166" s="20" t="s">
        <v>146</v>
      </c>
      <c r="E166" s="24" t="s">
        <v>375</v>
      </c>
      <c r="F166" s="1" t="s">
        <v>14</v>
      </c>
      <c r="G166" s="13" t="s">
        <v>376</v>
      </c>
      <c r="H166" s="22" t="s">
        <v>16</v>
      </c>
      <c r="I166" s="13" t="s">
        <v>35</v>
      </c>
      <c r="J166" s="13" t="s">
        <v>324</v>
      </c>
      <c r="K166" s="13"/>
    </row>
    <row r="167" spans="1:11" s="6" customFormat="1" ht="120" customHeight="1" x14ac:dyDescent="0.25">
      <c r="A167" s="7">
        <v>166</v>
      </c>
      <c r="B167" s="7"/>
      <c r="C167" s="1" t="s">
        <v>11</v>
      </c>
      <c r="D167" s="20" t="s">
        <v>146</v>
      </c>
      <c r="E167" s="24" t="s">
        <v>377</v>
      </c>
      <c r="F167" s="1" t="s">
        <v>14</v>
      </c>
      <c r="G167" s="13" t="s">
        <v>378</v>
      </c>
      <c r="H167" s="22" t="s">
        <v>16</v>
      </c>
      <c r="I167" s="13" t="s">
        <v>35</v>
      </c>
      <c r="J167" s="13" t="s">
        <v>379</v>
      </c>
      <c r="K167" s="13" t="s">
        <v>162</v>
      </c>
    </row>
    <row r="168" spans="1:11" s="6" customFormat="1" ht="135" customHeight="1" x14ac:dyDescent="0.25">
      <c r="A168" s="7">
        <v>167</v>
      </c>
      <c r="B168" s="7"/>
      <c r="C168" s="1" t="s">
        <v>11</v>
      </c>
      <c r="D168" s="20" t="s">
        <v>272</v>
      </c>
      <c r="E168" s="24">
        <v>11</v>
      </c>
      <c r="F168" s="1" t="s">
        <v>14</v>
      </c>
      <c r="G168" s="13" t="s">
        <v>380</v>
      </c>
      <c r="H168" s="22" t="s">
        <v>16</v>
      </c>
      <c r="I168" s="13" t="s">
        <v>35</v>
      </c>
      <c r="J168" s="13" t="s">
        <v>381</v>
      </c>
      <c r="K168" s="13" t="s">
        <v>382</v>
      </c>
    </row>
    <row r="169" spans="1:11" s="6" customFormat="1" ht="120" customHeight="1" x14ac:dyDescent="0.25">
      <c r="A169" s="7">
        <v>168</v>
      </c>
      <c r="B169" s="7"/>
      <c r="C169" s="1" t="s">
        <v>11</v>
      </c>
      <c r="D169" s="20" t="s">
        <v>259</v>
      </c>
      <c r="E169" s="24">
        <v>26</v>
      </c>
      <c r="F169" s="1" t="s">
        <v>14</v>
      </c>
      <c r="G169" s="13" t="s">
        <v>383</v>
      </c>
      <c r="H169" s="22" t="s">
        <v>16</v>
      </c>
      <c r="I169" s="13" t="s">
        <v>35</v>
      </c>
      <c r="J169" s="13" t="s">
        <v>384</v>
      </c>
      <c r="K169" s="13" t="s">
        <v>385</v>
      </c>
    </row>
    <row r="170" spans="1:11" s="6" customFormat="1" ht="120" customHeight="1" x14ac:dyDescent="0.25">
      <c r="A170" s="7">
        <v>169</v>
      </c>
      <c r="B170" s="7"/>
      <c r="C170" s="1" t="s">
        <v>11</v>
      </c>
      <c r="D170" s="20" t="s">
        <v>185</v>
      </c>
      <c r="E170" s="24">
        <v>28</v>
      </c>
      <c r="F170" s="1" t="s">
        <v>14</v>
      </c>
      <c r="G170" s="13" t="s">
        <v>386</v>
      </c>
      <c r="H170" s="22" t="s">
        <v>16</v>
      </c>
      <c r="I170" s="13" t="s">
        <v>35</v>
      </c>
      <c r="J170" s="13" t="s">
        <v>387</v>
      </c>
      <c r="K170" s="13" t="s">
        <v>19</v>
      </c>
    </row>
    <row r="171" spans="1:11" s="6" customFormat="1" ht="135" customHeight="1" x14ac:dyDescent="0.25">
      <c r="A171" s="7">
        <v>170</v>
      </c>
      <c r="B171" s="7"/>
      <c r="C171" s="1" t="s">
        <v>11</v>
      </c>
      <c r="D171" s="20" t="s">
        <v>101</v>
      </c>
      <c r="E171" s="24">
        <v>1</v>
      </c>
      <c r="F171" s="1" t="s">
        <v>14</v>
      </c>
      <c r="G171" s="13" t="s">
        <v>388</v>
      </c>
      <c r="H171" s="22" t="s">
        <v>16</v>
      </c>
      <c r="I171" s="13" t="s">
        <v>35</v>
      </c>
      <c r="J171" s="13" t="s">
        <v>389</v>
      </c>
      <c r="K171" s="13" t="s">
        <v>19</v>
      </c>
    </row>
    <row r="172" spans="1:11" s="6" customFormat="1" ht="165" customHeight="1" x14ac:dyDescent="0.25">
      <c r="A172" s="7">
        <v>171</v>
      </c>
      <c r="B172" s="7"/>
      <c r="C172" s="1" t="s">
        <v>11</v>
      </c>
      <c r="D172" s="20" t="s">
        <v>78</v>
      </c>
      <c r="E172" s="24">
        <v>93</v>
      </c>
      <c r="F172" s="1" t="s">
        <v>14</v>
      </c>
      <c r="G172" s="13" t="s">
        <v>390</v>
      </c>
      <c r="H172" s="22" t="s">
        <v>16</v>
      </c>
      <c r="I172" s="13" t="s">
        <v>17</v>
      </c>
      <c r="J172" s="13" t="s">
        <v>391</v>
      </c>
      <c r="K172" s="13" t="s">
        <v>104</v>
      </c>
    </row>
    <row r="173" spans="1:11" s="6" customFormat="1" ht="225" customHeight="1" x14ac:dyDescent="0.25">
      <c r="A173" s="7">
        <v>172</v>
      </c>
      <c r="B173" s="7"/>
      <c r="C173" s="1" t="s">
        <v>11</v>
      </c>
      <c r="D173" s="20" t="s">
        <v>78</v>
      </c>
      <c r="E173" s="24">
        <v>83</v>
      </c>
      <c r="F173" s="1" t="s">
        <v>14</v>
      </c>
      <c r="G173" s="13" t="s">
        <v>392</v>
      </c>
      <c r="H173" s="22" t="s">
        <v>16</v>
      </c>
      <c r="I173" s="13" t="s">
        <v>17</v>
      </c>
      <c r="J173" s="13" t="s">
        <v>393</v>
      </c>
      <c r="K173" s="13" t="s">
        <v>394</v>
      </c>
    </row>
    <row r="174" spans="1:11" s="6" customFormat="1" ht="105" customHeight="1" x14ac:dyDescent="0.25">
      <c r="A174" s="7">
        <v>173</v>
      </c>
      <c r="B174" s="7"/>
      <c r="C174" s="1" t="s">
        <v>11</v>
      </c>
      <c r="D174" s="20" t="s">
        <v>275</v>
      </c>
      <c r="E174" s="24">
        <v>2</v>
      </c>
      <c r="F174" s="1" t="s">
        <v>14</v>
      </c>
      <c r="G174" s="13" t="s">
        <v>395</v>
      </c>
      <c r="H174" s="22" t="s">
        <v>16</v>
      </c>
      <c r="I174" s="13" t="s">
        <v>227</v>
      </c>
      <c r="J174" s="13" t="s">
        <v>396</v>
      </c>
      <c r="K174" s="13" t="s">
        <v>19</v>
      </c>
    </row>
    <row r="175" spans="1:11" s="6" customFormat="1" ht="120" customHeight="1" x14ac:dyDescent="0.25">
      <c r="A175" s="7">
        <v>174</v>
      </c>
      <c r="B175" s="7"/>
      <c r="C175" s="1" t="s">
        <v>11</v>
      </c>
      <c r="D175" s="20" t="s">
        <v>275</v>
      </c>
      <c r="E175" s="24">
        <v>30</v>
      </c>
      <c r="F175" s="1" t="s">
        <v>14</v>
      </c>
      <c r="G175" s="13" t="s">
        <v>397</v>
      </c>
      <c r="H175" s="22" t="s">
        <v>16</v>
      </c>
      <c r="I175" s="13" t="s">
        <v>35</v>
      </c>
      <c r="J175" s="13" t="s">
        <v>398</v>
      </c>
      <c r="K175" s="13" t="s">
        <v>19</v>
      </c>
    </row>
    <row r="176" spans="1:11" s="6" customFormat="1" ht="90" customHeight="1" x14ac:dyDescent="0.25">
      <c r="A176" s="7">
        <v>175</v>
      </c>
      <c r="B176" s="7"/>
      <c r="C176" s="1" t="s">
        <v>11</v>
      </c>
      <c r="D176" s="20" t="s">
        <v>275</v>
      </c>
      <c r="E176" s="24">
        <v>16</v>
      </c>
      <c r="F176" s="1" t="s">
        <v>14</v>
      </c>
      <c r="G176" s="13" t="s">
        <v>399</v>
      </c>
      <c r="H176" s="22" t="s">
        <v>16</v>
      </c>
      <c r="I176" s="13" t="s">
        <v>35</v>
      </c>
      <c r="J176" s="13" t="s">
        <v>400</v>
      </c>
      <c r="K176" s="13" t="s">
        <v>19</v>
      </c>
    </row>
    <row r="177" spans="1:11" s="6" customFormat="1" ht="165" customHeight="1" x14ac:dyDescent="0.25">
      <c r="A177" s="7">
        <v>176</v>
      </c>
      <c r="B177" s="7"/>
      <c r="C177" s="1" t="s">
        <v>11</v>
      </c>
      <c r="D177" s="20" t="s">
        <v>12</v>
      </c>
      <c r="E177" s="24" t="s">
        <v>13</v>
      </c>
      <c r="F177" s="1" t="s">
        <v>14</v>
      </c>
      <c r="G177" s="13" t="s">
        <v>15</v>
      </c>
      <c r="H177" s="22" t="s">
        <v>16</v>
      </c>
      <c r="I177" s="13" t="s">
        <v>17</v>
      </c>
      <c r="J177" s="13" t="s">
        <v>18</v>
      </c>
      <c r="K177" s="13" t="s">
        <v>19</v>
      </c>
    </row>
    <row r="178" spans="1:11" s="6" customFormat="1" ht="165" customHeight="1" x14ac:dyDescent="0.25">
      <c r="A178" s="7">
        <v>177</v>
      </c>
      <c r="B178" s="7"/>
      <c r="C178" s="1" t="s">
        <v>11</v>
      </c>
      <c r="D178" s="20" t="s">
        <v>12</v>
      </c>
      <c r="E178" s="24">
        <v>55</v>
      </c>
      <c r="F178" s="1" t="s">
        <v>14</v>
      </c>
      <c r="G178" s="13" t="s">
        <v>20</v>
      </c>
      <c r="H178" s="22" t="s">
        <v>16</v>
      </c>
      <c r="I178" s="13" t="s">
        <v>17</v>
      </c>
      <c r="J178" s="13" t="s">
        <v>18</v>
      </c>
      <c r="K178" s="13" t="s">
        <v>19</v>
      </c>
    </row>
    <row r="179" spans="1:11" s="6" customFormat="1" ht="150" customHeight="1" x14ac:dyDescent="0.25">
      <c r="A179" s="7">
        <v>178</v>
      </c>
      <c r="B179" s="7"/>
      <c r="C179" s="1" t="s">
        <v>11</v>
      </c>
      <c r="D179" s="20" t="s">
        <v>54</v>
      </c>
      <c r="E179" s="24">
        <v>85</v>
      </c>
      <c r="F179" s="1" t="s">
        <v>14</v>
      </c>
      <c r="G179" s="13" t="s">
        <v>401</v>
      </c>
      <c r="H179" s="22" t="s">
        <v>16</v>
      </c>
      <c r="I179" s="13" t="s">
        <v>35</v>
      </c>
      <c r="J179" s="13" t="s">
        <v>358</v>
      </c>
      <c r="K179" s="13" t="s">
        <v>23</v>
      </c>
    </row>
    <row r="180" spans="1:11" s="6" customFormat="1" ht="135" x14ac:dyDescent="0.25">
      <c r="A180" s="7">
        <v>179</v>
      </c>
      <c r="B180" s="7"/>
      <c r="C180" s="1" t="s">
        <v>11</v>
      </c>
      <c r="D180" s="20" t="s">
        <v>48</v>
      </c>
      <c r="E180" s="24">
        <v>8</v>
      </c>
      <c r="F180" s="1" t="s">
        <v>14</v>
      </c>
      <c r="G180" s="13" t="s">
        <v>402</v>
      </c>
      <c r="H180" s="22" t="s">
        <v>16</v>
      </c>
      <c r="I180" s="13" t="s">
        <v>35</v>
      </c>
      <c r="J180" s="13" t="s">
        <v>66</v>
      </c>
      <c r="K180" s="13" t="s">
        <v>19</v>
      </c>
    </row>
    <row r="181" spans="1:11" s="6" customFormat="1" ht="225" customHeight="1" x14ac:dyDescent="0.25">
      <c r="A181" s="7">
        <v>180</v>
      </c>
      <c r="B181" s="7"/>
      <c r="C181" s="1" t="s">
        <v>11</v>
      </c>
      <c r="D181" s="20" t="s">
        <v>78</v>
      </c>
      <c r="E181" s="24">
        <v>81</v>
      </c>
      <c r="F181" s="1" t="s">
        <v>14</v>
      </c>
      <c r="G181" s="13" t="s">
        <v>403</v>
      </c>
      <c r="H181" s="22" t="s">
        <v>16</v>
      </c>
      <c r="I181" s="13" t="s">
        <v>17</v>
      </c>
      <c r="J181" s="13" t="s">
        <v>393</v>
      </c>
      <c r="K181" s="13" t="s">
        <v>19</v>
      </c>
    </row>
    <row r="182" spans="1:11" s="6" customFormat="1" ht="105" customHeight="1" x14ac:dyDescent="0.25">
      <c r="A182" s="7">
        <v>181</v>
      </c>
      <c r="B182" s="7"/>
      <c r="C182" s="1" t="s">
        <v>11</v>
      </c>
      <c r="D182" s="20" t="s">
        <v>179</v>
      </c>
      <c r="E182" s="24">
        <v>6</v>
      </c>
      <c r="F182" s="1" t="s">
        <v>14</v>
      </c>
      <c r="G182" s="13" t="s">
        <v>404</v>
      </c>
      <c r="H182" s="22" t="s">
        <v>16</v>
      </c>
      <c r="I182" s="13" t="s">
        <v>35</v>
      </c>
      <c r="J182" s="13" t="s">
        <v>181</v>
      </c>
      <c r="K182" s="13" t="s">
        <v>19</v>
      </c>
    </row>
    <row r="183" spans="1:11" s="6" customFormat="1" ht="105" customHeight="1" x14ac:dyDescent="0.25">
      <c r="A183" s="7">
        <v>182</v>
      </c>
      <c r="B183" s="7"/>
      <c r="C183" s="1" t="s">
        <v>11</v>
      </c>
      <c r="D183" s="20" t="s">
        <v>57</v>
      </c>
      <c r="E183" s="24">
        <v>16</v>
      </c>
      <c r="F183" s="1" t="s">
        <v>14</v>
      </c>
      <c r="G183" s="13" t="s">
        <v>405</v>
      </c>
      <c r="H183" s="22" t="s">
        <v>16</v>
      </c>
      <c r="I183" s="13" t="s">
        <v>35</v>
      </c>
      <c r="J183" s="13" t="s">
        <v>95</v>
      </c>
      <c r="K183" s="13" t="s">
        <v>19</v>
      </c>
    </row>
    <row r="184" spans="1:11" s="6" customFormat="1" ht="165" customHeight="1" x14ac:dyDescent="0.25">
      <c r="A184" s="7">
        <v>183</v>
      </c>
      <c r="B184" s="7"/>
      <c r="C184" s="1" t="s">
        <v>11</v>
      </c>
      <c r="D184" s="20" t="s">
        <v>406</v>
      </c>
      <c r="E184" s="24">
        <v>40</v>
      </c>
      <c r="F184" s="1" t="s">
        <v>14</v>
      </c>
      <c r="G184" s="13" t="s">
        <v>407</v>
      </c>
      <c r="H184" s="22" t="s">
        <v>16</v>
      </c>
      <c r="I184" s="13" t="s">
        <v>17</v>
      </c>
      <c r="J184" s="13" t="s">
        <v>408</v>
      </c>
      <c r="K184" s="13" t="s">
        <v>19</v>
      </c>
    </row>
    <row r="185" spans="1:11" s="6" customFormat="1" ht="105" customHeight="1" x14ac:dyDescent="0.25">
      <c r="A185" s="7">
        <v>184</v>
      </c>
      <c r="B185" s="7"/>
      <c r="C185" s="1" t="s">
        <v>11</v>
      </c>
      <c r="D185" s="20" t="s">
        <v>182</v>
      </c>
      <c r="E185" s="24">
        <v>10</v>
      </c>
      <c r="F185" s="1" t="s">
        <v>14</v>
      </c>
      <c r="G185" s="13" t="s">
        <v>409</v>
      </c>
      <c r="H185" s="22" t="s">
        <v>16</v>
      </c>
      <c r="I185" s="13" t="s">
        <v>35</v>
      </c>
      <c r="J185" s="13" t="s">
        <v>336</v>
      </c>
      <c r="K185" s="13" t="s">
        <v>69</v>
      </c>
    </row>
    <row r="186" spans="1:11" s="6" customFormat="1" ht="165" customHeight="1" x14ac:dyDescent="0.25">
      <c r="A186" s="7">
        <v>185</v>
      </c>
      <c r="B186" s="7"/>
      <c r="C186" s="1" t="s">
        <v>410</v>
      </c>
      <c r="D186" s="20" t="s">
        <v>411</v>
      </c>
      <c r="E186" s="24" t="s">
        <v>412</v>
      </c>
      <c r="F186" s="1" t="s">
        <v>14</v>
      </c>
      <c r="G186" s="13" t="s">
        <v>413</v>
      </c>
      <c r="H186" s="22" t="s">
        <v>16</v>
      </c>
      <c r="I186" s="13" t="s">
        <v>35</v>
      </c>
      <c r="J186" s="13" t="s">
        <v>414</v>
      </c>
      <c r="K186" s="13" t="s">
        <v>69</v>
      </c>
    </row>
    <row r="187" spans="1:11" s="6" customFormat="1" ht="180" customHeight="1" x14ac:dyDescent="0.25">
      <c r="A187" s="7">
        <v>186</v>
      </c>
      <c r="B187" s="7"/>
      <c r="C187" s="1" t="s">
        <v>410</v>
      </c>
      <c r="D187" s="20" t="s">
        <v>411</v>
      </c>
      <c r="E187" s="24">
        <v>5</v>
      </c>
      <c r="F187" s="1" t="s">
        <v>14</v>
      </c>
      <c r="G187" s="13" t="s">
        <v>415</v>
      </c>
      <c r="H187" s="22" t="s">
        <v>16</v>
      </c>
      <c r="I187" s="13" t="s">
        <v>35</v>
      </c>
      <c r="J187" s="13" t="s">
        <v>416</v>
      </c>
      <c r="K187" s="13" t="s">
        <v>69</v>
      </c>
    </row>
    <row r="188" spans="1:11" s="6" customFormat="1" ht="120" customHeight="1" x14ac:dyDescent="0.25">
      <c r="A188" s="7">
        <v>187</v>
      </c>
      <c r="B188" s="7"/>
      <c r="C188" s="1" t="s">
        <v>11</v>
      </c>
      <c r="D188" s="20" t="s">
        <v>417</v>
      </c>
      <c r="E188" s="24">
        <v>12</v>
      </c>
      <c r="F188" s="1" t="s">
        <v>14</v>
      </c>
      <c r="G188" s="13" t="s">
        <v>418</v>
      </c>
      <c r="H188" s="22" t="s">
        <v>16</v>
      </c>
      <c r="I188" s="13" t="s">
        <v>227</v>
      </c>
      <c r="J188" s="13" t="s">
        <v>419</v>
      </c>
      <c r="K188" s="13" t="s">
        <v>420</v>
      </c>
    </row>
    <row r="189" spans="1:11" s="6" customFormat="1" ht="155.25" customHeight="1" x14ac:dyDescent="0.25">
      <c r="A189" s="7">
        <v>188</v>
      </c>
      <c r="B189" s="7"/>
      <c r="C189" s="1" t="s">
        <v>11</v>
      </c>
      <c r="D189" s="20" t="s">
        <v>275</v>
      </c>
      <c r="E189" s="24">
        <v>24</v>
      </c>
      <c r="F189" s="1" t="s">
        <v>14</v>
      </c>
      <c r="G189" s="13" t="s">
        <v>421</v>
      </c>
      <c r="H189" s="22" t="s">
        <v>16</v>
      </c>
      <c r="I189" s="13" t="s">
        <v>35</v>
      </c>
      <c r="J189" s="13" t="s">
        <v>422</v>
      </c>
      <c r="K189" s="13" t="s">
        <v>423</v>
      </c>
    </row>
    <row r="190" spans="1:11" s="6" customFormat="1" ht="135" customHeight="1" x14ac:dyDescent="0.25">
      <c r="A190" s="7">
        <v>189</v>
      </c>
      <c r="B190" s="7"/>
      <c r="C190" s="1" t="s">
        <v>11</v>
      </c>
      <c r="D190" s="20" t="s">
        <v>272</v>
      </c>
      <c r="E190" s="24">
        <v>8</v>
      </c>
      <c r="F190" s="1" t="s">
        <v>14</v>
      </c>
      <c r="G190" s="13" t="s">
        <v>424</v>
      </c>
      <c r="H190" s="22" t="s">
        <v>16</v>
      </c>
      <c r="I190" s="13" t="s">
        <v>35</v>
      </c>
      <c r="J190" s="13" t="s">
        <v>381</v>
      </c>
      <c r="K190" s="13" t="s">
        <v>425</v>
      </c>
    </row>
    <row r="191" spans="1:11" s="6" customFormat="1" ht="161.25" customHeight="1" x14ac:dyDescent="0.25">
      <c r="A191" s="7">
        <v>190</v>
      </c>
      <c r="B191" s="7"/>
      <c r="C191" s="1" t="s">
        <v>11</v>
      </c>
      <c r="D191" s="20" t="s">
        <v>426</v>
      </c>
      <c r="E191" s="24">
        <v>3</v>
      </c>
      <c r="F191" s="1" t="s">
        <v>14</v>
      </c>
      <c r="G191" s="13" t="s">
        <v>427</v>
      </c>
      <c r="H191" s="22" t="s">
        <v>16</v>
      </c>
      <c r="I191" s="13" t="s">
        <v>35</v>
      </c>
      <c r="J191" s="13" t="s">
        <v>428</v>
      </c>
      <c r="K191" s="13" t="s">
        <v>429</v>
      </c>
    </row>
    <row r="192" spans="1:11" s="6" customFormat="1" ht="172.5" customHeight="1" x14ac:dyDescent="0.25">
      <c r="A192" s="7">
        <v>191</v>
      </c>
      <c r="B192" s="7"/>
      <c r="C192" s="1" t="s">
        <v>11</v>
      </c>
      <c r="D192" s="20" t="s">
        <v>430</v>
      </c>
      <c r="E192" s="24">
        <v>87</v>
      </c>
      <c r="F192" s="1" t="s">
        <v>14</v>
      </c>
      <c r="G192" s="13" t="s">
        <v>431</v>
      </c>
      <c r="H192" s="22" t="s">
        <v>16</v>
      </c>
      <c r="I192" s="13" t="s">
        <v>17</v>
      </c>
      <c r="J192" s="13" t="s">
        <v>26</v>
      </c>
      <c r="K192" s="13" t="s">
        <v>361</v>
      </c>
    </row>
    <row r="193" spans="1:11" s="6" customFormat="1" ht="120" customHeight="1" x14ac:dyDescent="0.25">
      <c r="A193" s="7">
        <v>192</v>
      </c>
      <c r="B193" s="7"/>
      <c r="C193" s="1" t="s">
        <v>11</v>
      </c>
      <c r="D193" s="20" t="s">
        <v>432</v>
      </c>
      <c r="E193" s="24">
        <v>43</v>
      </c>
      <c r="F193" s="1" t="s">
        <v>14</v>
      </c>
      <c r="G193" s="13" t="s">
        <v>433</v>
      </c>
      <c r="H193" s="22" t="s">
        <v>16</v>
      </c>
      <c r="I193" s="13" t="s">
        <v>35</v>
      </c>
      <c r="J193" s="13" t="s">
        <v>434</v>
      </c>
      <c r="K193" s="13" t="s">
        <v>435</v>
      </c>
    </row>
    <row r="194" spans="1:11" s="6" customFormat="1" ht="129.75" customHeight="1" x14ac:dyDescent="0.25">
      <c r="A194" s="7">
        <v>193</v>
      </c>
      <c r="B194" s="7"/>
      <c r="C194" s="1" t="s">
        <v>11</v>
      </c>
      <c r="D194" s="20" t="s">
        <v>436</v>
      </c>
      <c r="E194" s="24">
        <v>9</v>
      </c>
      <c r="F194" s="1" t="s">
        <v>437</v>
      </c>
      <c r="G194" s="13" t="s">
        <v>438</v>
      </c>
      <c r="H194" s="22" t="s">
        <v>16</v>
      </c>
      <c r="I194" s="13" t="s">
        <v>35</v>
      </c>
      <c r="J194" s="13" t="s">
        <v>422</v>
      </c>
      <c r="K194" s="13" t="s">
        <v>253</v>
      </c>
    </row>
    <row r="195" spans="1:11" s="6" customFormat="1" ht="134.25" customHeight="1" x14ac:dyDescent="0.25">
      <c r="A195" s="7">
        <v>194</v>
      </c>
      <c r="B195" s="7"/>
      <c r="C195" s="1" t="s">
        <v>11</v>
      </c>
      <c r="D195" s="20" t="s">
        <v>70</v>
      </c>
      <c r="E195" s="24">
        <v>16</v>
      </c>
      <c r="F195" s="1" t="s">
        <v>14</v>
      </c>
      <c r="G195" s="13" t="s">
        <v>439</v>
      </c>
      <c r="H195" s="22" t="s">
        <v>16</v>
      </c>
      <c r="I195" s="13" t="s">
        <v>35</v>
      </c>
      <c r="J195" s="13" t="s">
        <v>422</v>
      </c>
      <c r="K195" s="13" t="s">
        <v>253</v>
      </c>
    </row>
    <row r="196" spans="1:11" s="6" customFormat="1" ht="90" customHeight="1" x14ac:dyDescent="0.25">
      <c r="A196" s="7">
        <v>195</v>
      </c>
      <c r="B196" s="7"/>
      <c r="C196" s="1" t="s">
        <v>11</v>
      </c>
      <c r="D196" s="20" t="s">
        <v>182</v>
      </c>
      <c r="E196" s="24">
        <v>4</v>
      </c>
      <c r="F196" s="1" t="s">
        <v>14</v>
      </c>
      <c r="G196" s="13" t="s">
        <v>440</v>
      </c>
      <c r="H196" s="22" t="s">
        <v>16</v>
      </c>
      <c r="I196" s="13" t="s">
        <v>35</v>
      </c>
      <c r="J196" s="13" t="s">
        <v>441</v>
      </c>
      <c r="K196" s="13" t="s">
        <v>19</v>
      </c>
    </row>
    <row r="197" spans="1:11" s="6" customFormat="1" ht="135" customHeight="1" x14ac:dyDescent="0.25">
      <c r="A197" s="7">
        <v>196</v>
      </c>
      <c r="B197" s="7"/>
      <c r="C197" s="1" t="s">
        <v>11</v>
      </c>
      <c r="D197" s="20" t="s">
        <v>442</v>
      </c>
      <c r="E197" s="24">
        <v>38</v>
      </c>
      <c r="F197" s="1" t="s">
        <v>14</v>
      </c>
      <c r="G197" s="13" t="s">
        <v>443</v>
      </c>
      <c r="H197" s="22" t="s">
        <v>16</v>
      </c>
      <c r="I197" s="13" t="s">
        <v>35</v>
      </c>
      <c r="J197" s="13" t="s">
        <v>422</v>
      </c>
      <c r="K197" s="13" t="s">
        <v>385</v>
      </c>
    </row>
    <row r="198" spans="1:11" s="6" customFormat="1" ht="135" customHeight="1" x14ac:dyDescent="0.25">
      <c r="A198" s="7">
        <v>197</v>
      </c>
      <c r="B198" s="7"/>
      <c r="C198" s="1" t="s">
        <v>11</v>
      </c>
      <c r="D198" s="20" t="s">
        <v>444</v>
      </c>
      <c r="E198" s="24">
        <v>16</v>
      </c>
      <c r="F198" s="1" t="s">
        <v>14</v>
      </c>
      <c r="G198" s="13" t="s">
        <v>445</v>
      </c>
      <c r="H198" s="22" t="s">
        <v>16</v>
      </c>
      <c r="I198" s="13" t="s">
        <v>35</v>
      </c>
      <c r="J198" s="13" t="s">
        <v>422</v>
      </c>
      <c r="K198" s="13" t="s">
        <v>446</v>
      </c>
    </row>
    <row r="199" spans="1:11" s="6" customFormat="1" ht="90" customHeight="1" x14ac:dyDescent="0.25">
      <c r="A199" s="7">
        <v>198</v>
      </c>
      <c r="B199" s="7"/>
      <c r="C199" s="1" t="s">
        <v>11</v>
      </c>
      <c r="D199" s="20" t="s">
        <v>182</v>
      </c>
      <c r="E199" s="24">
        <v>6</v>
      </c>
      <c r="F199" s="1" t="s">
        <v>14</v>
      </c>
      <c r="G199" s="13" t="s">
        <v>447</v>
      </c>
      <c r="H199" s="22" t="s">
        <v>16</v>
      </c>
      <c r="I199" s="13" t="s">
        <v>35</v>
      </c>
      <c r="J199" s="13" t="s">
        <v>448</v>
      </c>
      <c r="K199" s="13" t="s">
        <v>19</v>
      </c>
    </row>
    <row r="200" spans="1:11" s="6" customFormat="1" ht="179.25" customHeight="1" x14ac:dyDescent="0.25">
      <c r="A200" s="7">
        <v>199</v>
      </c>
      <c r="B200" s="7"/>
      <c r="C200" s="1" t="s">
        <v>11</v>
      </c>
      <c r="D200" s="20" t="s">
        <v>105</v>
      </c>
      <c r="E200" s="24">
        <v>12</v>
      </c>
      <c r="F200" s="1" t="s">
        <v>14</v>
      </c>
      <c r="G200" s="13" t="s">
        <v>449</v>
      </c>
      <c r="H200" s="22" t="s">
        <v>16</v>
      </c>
      <c r="I200" s="13" t="s">
        <v>227</v>
      </c>
      <c r="J200" s="13" t="s">
        <v>450</v>
      </c>
      <c r="K200" s="13" t="s">
        <v>451</v>
      </c>
    </row>
    <row r="201" spans="1:11" s="6" customFormat="1" ht="180.75" customHeight="1" x14ac:dyDescent="0.25">
      <c r="A201" s="7">
        <v>200</v>
      </c>
      <c r="B201" s="7"/>
      <c r="C201" s="1" t="s">
        <v>11</v>
      </c>
      <c r="D201" s="20" t="s">
        <v>75</v>
      </c>
      <c r="E201" s="24">
        <v>46</v>
      </c>
      <c r="F201" s="1" t="s">
        <v>14</v>
      </c>
      <c r="G201" s="13" t="s">
        <v>452</v>
      </c>
      <c r="H201" s="22" t="s">
        <v>16</v>
      </c>
      <c r="I201" s="13" t="s">
        <v>17</v>
      </c>
      <c r="J201" s="13" t="s">
        <v>26</v>
      </c>
      <c r="K201" s="13" t="s">
        <v>173</v>
      </c>
    </row>
    <row r="202" spans="1:11" s="6" customFormat="1" ht="105" customHeight="1" x14ac:dyDescent="0.25">
      <c r="A202" s="7">
        <v>201</v>
      </c>
      <c r="B202" s="7"/>
      <c r="C202" s="1" t="s">
        <v>11</v>
      </c>
      <c r="D202" s="20" t="s">
        <v>185</v>
      </c>
      <c r="E202" s="24">
        <v>25</v>
      </c>
      <c r="F202" s="1" t="s">
        <v>14</v>
      </c>
      <c r="G202" s="13" t="s">
        <v>453</v>
      </c>
      <c r="H202" s="22" t="s">
        <v>16</v>
      </c>
      <c r="I202" s="13" t="s">
        <v>227</v>
      </c>
      <c r="J202" s="13" t="s">
        <v>454</v>
      </c>
      <c r="K202" s="13" t="s">
        <v>274</v>
      </c>
    </row>
    <row r="203" spans="1:11" s="6" customFormat="1" ht="135" customHeight="1" x14ac:dyDescent="0.25">
      <c r="A203" s="7">
        <v>202</v>
      </c>
      <c r="B203" s="7"/>
      <c r="C203" s="1" t="s">
        <v>11</v>
      </c>
      <c r="D203" s="20" t="s">
        <v>455</v>
      </c>
      <c r="E203" s="24">
        <v>20</v>
      </c>
      <c r="F203" s="1" t="s">
        <v>14</v>
      </c>
      <c r="G203" s="13" t="s">
        <v>456</v>
      </c>
      <c r="H203" s="22" t="s">
        <v>16</v>
      </c>
      <c r="I203" s="13" t="s">
        <v>35</v>
      </c>
      <c r="J203" s="13" t="s">
        <v>355</v>
      </c>
      <c r="K203" s="13" t="s">
        <v>457</v>
      </c>
    </row>
    <row r="204" spans="1:11" s="6" customFormat="1" ht="129" customHeight="1" x14ac:dyDescent="0.25">
      <c r="A204" s="7">
        <v>203</v>
      </c>
      <c r="B204" s="7"/>
      <c r="C204" s="1" t="s">
        <v>11</v>
      </c>
      <c r="D204" s="20" t="s">
        <v>251</v>
      </c>
      <c r="E204" s="24">
        <v>21</v>
      </c>
      <c r="F204" s="1" t="s">
        <v>14</v>
      </c>
      <c r="G204" s="13" t="s">
        <v>458</v>
      </c>
      <c r="H204" s="22" t="s">
        <v>16</v>
      </c>
      <c r="I204" s="13" t="s">
        <v>35</v>
      </c>
      <c r="J204" s="13" t="s">
        <v>422</v>
      </c>
      <c r="K204" s="13" t="s">
        <v>19</v>
      </c>
    </row>
    <row r="205" spans="1:11" s="6" customFormat="1" ht="135" customHeight="1" x14ac:dyDescent="0.25">
      <c r="A205" s="7">
        <v>204</v>
      </c>
      <c r="B205" s="7"/>
      <c r="C205" s="1" t="s">
        <v>11</v>
      </c>
      <c r="D205" s="20" t="s">
        <v>251</v>
      </c>
      <c r="E205" s="24">
        <v>72</v>
      </c>
      <c r="F205" s="1" t="s">
        <v>14</v>
      </c>
      <c r="G205" s="13" t="s">
        <v>459</v>
      </c>
      <c r="H205" s="22" t="s">
        <v>16</v>
      </c>
      <c r="I205" s="13" t="s">
        <v>35</v>
      </c>
      <c r="J205" s="13" t="s">
        <v>422</v>
      </c>
      <c r="K205" s="13" t="s">
        <v>19</v>
      </c>
    </row>
    <row r="206" spans="1:11" s="6" customFormat="1" ht="105" customHeight="1" x14ac:dyDescent="0.25">
      <c r="A206" s="7">
        <v>205</v>
      </c>
      <c r="B206" s="7"/>
      <c r="C206" s="1" t="s">
        <v>11</v>
      </c>
      <c r="D206" s="20" t="s">
        <v>146</v>
      </c>
      <c r="E206" s="24">
        <v>82</v>
      </c>
      <c r="F206" s="1" t="s">
        <v>14</v>
      </c>
      <c r="G206" s="13" t="s">
        <v>460</v>
      </c>
      <c r="H206" s="22" t="s">
        <v>16</v>
      </c>
      <c r="I206" s="13" t="s">
        <v>35</v>
      </c>
      <c r="J206" s="13" t="s">
        <v>461</v>
      </c>
      <c r="K206" s="13" t="s">
        <v>462</v>
      </c>
    </row>
    <row r="207" spans="1:11" s="6" customFormat="1" ht="120" customHeight="1" x14ac:dyDescent="0.25">
      <c r="A207" s="7">
        <v>206</v>
      </c>
      <c r="B207" s="7"/>
      <c r="C207" s="1" t="s">
        <v>11</v>
      </c>
      <c r="D207" s="20" t="s">
        <v>146</v>
      </c>
      <c r="E207" s="24">
        <v>6</v>
      </c>
      <c r="F207" s="1" t="s">
        <v>14</v>
      </c>
      <c r="G207" s="13" t="s">
        <v>463</v>
      </c>
      <c r="H207" s="22" t="s">
        <v>16</v>
      </c>
      <c r="I207" s="13" t="s">
        <v>35</v>
      </c>
      <c r="J207" s="13" t="s">
        <v>464</v>
      </c>
      <c r="K207" s="13" t="s">
        <v>104</v>
      </c>
    </row>
    <row r="208" spans="1:11" s="6" customFormat="1" ht="92.25" customHeight="1" x14ac:dyDescent="0.25">
      <c r="A208" s="7">
        <v>207</v>
      </c>
      <c r="B208" s="7"/>
      <c r="C208" s="1" t="s">
        <v>11</v>
      </c>
      <c r="D208" s="20" t="s">
        <v>57</v>
      </c>
      <c r="E208" s="24">
        <v>4</v>
      </c>
      <c r="F208" s="1" t="s">
        <v>14</v>
      </c>
      <c r="G208" s="13" t="s">
        <v>465</v>
      </c>
      <c r="H208" s="22" t="s">
        <v>16</v>
      </c>
      <c r="I208" s="13" t="s">
        <v>35</v>
      </c>
      <c r="J208" s="13" t="s">
        <v>466</v>
      </c>
      <c r="K208" s="13" t="s">
        <v>19</v>
      </c>
    </row>
    <row r="209" spans="1:11" s="6" customFormat="1" ht="105" customHeight="1" x14ac:dyDescent="0.25">
      <c r="A209" s="7">
        <v>208</v>
      </c>
      <c r="B209" s="7"/>
      <c r="C209" s="1" t="s">
        <v>11</v>
      </c>
      <c r="D209" s="20" t="s">
        <v>57</v>
      </c>
      <c r="E209" s="24">
        <v>2</v>
      </c>
      <c r="F209" s="1" t="s">
        <v>14</v>
      </c>
      <c r="G209" s="13" t="s">
        <v>467</v>
      </c>
      <c r="H209" s="22" t="s">
        <v>16</v>
      </c>
      <c r="I209" s="13" t="s">
        <v>35</v>
      </c>
      <c r="J209" s="13" t="s">
        <v>95</v>
      </c>
      <c r="K209" s="13" t="s">
        <v>19</v>
      </c>
    </row>
    <row r="210" spans="1:11" s="6" customFormat="1" ht="185.25" customHeight="1" x14ac:dyDescent="0.25">
      <c r="A210" s="7">
        <v>209</v>
      </c>
      <c r="B210" s="7"/>
      <c r="C210" s="1" t="s">
        <v>11</v>
      </c>
      <c r="D210" s="20" t="s">
        <v>110</v>
      </c>
      <c r="E210" s="24">
        <v>22</v>
      </c>
      <c r="F210" s="1" t="s">
        <v>14</v>
      </c>
      <c r="G210" s="13" t="s">
        <v>468</v>
      </c>
      <c r="H210" s="22" t="s">
        <v>16</v>
      </c>
      <c r="I210" s="13" t="s">
        <v>469</v>
      </c>
      <c r="J210" s="13" t="s">
        <v>26</v>
      </c>
      <c r="K210" s="13" t="s">
        <v>470</v>
      </c>
    </row>
    <row r="211" spans="1:11" s="6" customFormat="1" ht="150" customHeight="1" x14ac:dyDescent="0.25">
      <c r="A211" s="7">
        <v>210</v>
      </c>
      <c r="B211" s="7"/>
      <c r="C211" s="1" t="s">
        <v>11</v>
      </c>
      <c r="D211" s="20" t="s">
        <v>121</v>
      </c>
      <c r="E211" s="24">
        <v>90</v>
      </c>
      <c r="F211" s="1" t="s">
        <v>14</v>
      </c>
      <c r="G211" s="13" t="s">
        <v>471</v>
      </c>
      <c r="H211" s="22" t="s">
        <v>16</v>
      </c>
      <c r="I211" s="13" t="s">
        <v>17</v>
      </c>
      <c r="J211" s="13" t="s">
        <v>472</v>
      </c>
      <c r="K211" s="13" t="s">
        <v>473</v>
      </c>
    </row>
    <row r="212" spans="1:11" s="6" customFormat="1" ht="112.5" customHeight="1" x14ac:dyDescent="0.25">
      <c r="A212" s="7">
        <v>211</v>
      </c>
      <c r="B212" s="7"/>
      <c r="C212" s="1" t="s">
        <v>11</v>
      </c>
      <c r="D212" s="20" t="s">
        <v>110</v>
      </c>
      <c r="E212" s="24">
        <v>3</v>
      </c>
      <c r="F212" s="1" t="s">
        <v>14</v>
      </c>
      <c r="G212" s="13" t="s">
        <v>474</v>
      </c>
      <c r="H212" s="22" t="s">
        <v>16</v>
      </c>
      <c r="I212" s="13" t="s">
        <v>35</v>
      </c>
      <c r="J212" s="13" t="s">
        <v>466</v>
      </c>
      <c r="K212" s="13" t="s">
        <v>157</v>
      </c>
    </row>
    <row r="213" spans="1:11" s="6" customFormat="1" ht="180" customHeight="1" x14ac:dyDescent="0.25">
      <c r="A213" s="7">
        <v>212</v>
      </c>
      <c r="B213" s="7"/>
      <c r="C213" s="1" t="s">
        <v>11</v>
      </c>
      <c r="D213" s="20" t="s">
        <v>110</v>
      </c>
      <c r="E213" s="24">
        <v>37</v>
      </c>
      <c r="F213" s="1" t="s">
        <v>14</v>
      </c>
      <c r="G213" s="13" t="s">
        <v>475</v>
      </c>
      <c r="H213" s="22" t="s">
        <v>16</v>
      </c>
      <c r="I213" s="13" t="s">
        <v>53</v>
      </c>
      <c r="J213" s="13" t="s">
        <v>26</v>
      </c>
      <c r="K213" s="13" t="s">
        <v>69</v>
      </c>
    </row>
    <row r="214" spans="1:11" s="6" customFormat="1" ht="180" customHeight="1" x14ac:dyDescent="0.25">
      <c r="A214" s="7">
        <v>213</v>
      </c>
      <c r="B214" s="7"/>
      <c r="C214" s="1" t="s">
        <v>11</v>
      </c>
      <c r="D214" s="20" t="s">
        <v>110</v>
      </c>
      <c r="E214" s="24">
        <v>38</v>
      </c>
      <c r="F214" s="1" t="s">
        <v>14</v>
      </c>
      <c r="G214" s="13" t="s">
        <v>476</v>
      </c>
      <c r="H214" s="22" t="s">
        <v>16</v>
      </c>
      <c r="I214" s="13" t="s">
        <v>469</v>
      </c>
      <c r="J214" s="13" t="s">
        <v>26</v>
      </c>
      <c r="K214" s="13" t="s">
        <v>19</v>
      </c>
    </row>
    <row r="215" spans="1:11" s="6" customFormat="1" ht="157.5" customHeight="1" x14ac:dyDescent="0.25">
      <c r="A215" s="7">
        <v>214</v>
      </c>
      <c r="B215" s="7"/>
      <c r="C215" s="1" t="s">
        <v>11</v>
      </c>
      <c r="D215" s="20" t="s">
        <v>245</v>
      </c>
      <c r="E215" s="24">
        <v>3</v>
      </c>
      <c r="F215" s="1" t="s">
        <v>14</v>
      </c>
      <c r="G215" s="13" t="s">
        <v>477</v>
      </c>
      <c r="H215" s="22" t="s">
        <v>16</v>
      </c>
      <c r="I215" s="13" t="s">
        <v>35</v>
      </c>
      <c r="J215" s="13" t="s">
        <v>428</v>
      </c>
      <c r="K215" s="13" t="s">
        <v>248</v>
      </c>
    </row>
    <row r="216" spans="1:11" s="6" customFormat="1" ht="135" customHeight="1" x14ac:dyDescent="0.25">
      <c r="A216" s="7">
        <v>215</v>
      </c>
      <c r="B216" s="7"/>
      <c r="C216" s="1" t="s">
        <v>11</v>
      </c>
      <c r="D216" s="20" t="s">
        <v>478</v>
      </c>
      <c r="E216" s="24">
        <v>15</v>
      </c>
      <c r="F216" s="1" t="s">
        <v>14</v>
      </c>
      <c r="G216" s="13" t="s">
        <v>479</v>
      </c>
      <c r="H216" s="22" t="s">
        <v>16</v>
      </c>
      <c r="I216" s="13" t="s">
        <v>35</v>
      </c>
      <c r="J216" s="13" t="s">
        <v>480</v>
      </c>
      <c r="K216" s="13" t="s">
        <v>481</v>
      </c>
    </row>
    <row r="217" spans="1:11" s="6" customFormat="1" ht="142.5" customHeight="1" x14ac:dyDescent="0.25">
      <c r="A217" s="7">
        <v>216</v>
      </c>
      <c r="B217" s="7"/>
      <c r="C217" s="1" t="s">
        <v>11</v>
      </c>
      <c r="D217" s="20" t="s">
        <v>146</v>
      </c>
      <c r="E217" s="24" t="s">
        <v>482</v>
      </c>
      <c r="F217" s="1" t="s">
        <v>14</v>
      </c>
      <c r="G217" s="13" t="s">
        <v>483</v>
      </c>
      <c r="H217" s="22" t="s">
        <v>16</v>
      </c>
      <c r="I217" s="13" t="s">
        <v>17</v>
      </c>
      <c r="J217" s="13" t="s">
        <v>422</v>
      </c>
      <c r="K217" s="13" t="s">
        <v>484</v>
      </c>
    </row>
    <row r="218" spans="1:11" s="6" customFormat="1" ht="131.25" customHeight="1" x14ac:dyDescent="0.25">
      <c r="A218" s="7">
        <v>217</v>
      </c>
      <c r="B218" s="7"/>
      <c r="C218" s="1" t="s">
        <v>11</v>
      </c>
      <c r="D218" s="20" t="s">
        <v>485</v>
      </c>
      <c r="E218" s="24">
        <v>10</v>
      </c>
      <c r="F218" s="1" t="s">
        <v>14</v>
      </c>
      <c r="G218" s="13" t="s">
        <v>486</v>
      </c>
      <c r="H218" s="22" t="s">
        <v>16</v>
      </c>
      <c r="I218" s="13" t="s">
        <v>35</v>
      </c>
      <c r="J218" s="13" t="s">
        <v>422</v>
      </c>
      <c r="K218" s="13" t="s">
        <v>487</v>
      </c>
    </row>
    <row r="219" spans="1:11" s="6" customFormat="1" ht="120" customHeight="1" x14ac:dyDescent="0.25">
      <c r="A219" s="7">
        <v>218</v>
      </c>
      <c r="B219" s="7"/>
      <c r="C219" s="1" t="s">
        <v>11</v>
      </c>
      <c r="D219" s="20" t="s">
        <v>113</v>
      </c>
      <c r="E219" s="24">
        <v>52</v>
      </c>
      <c r="F219" s="1" t="s">
        <v>14</v>
      </c>
      <c r="G219" s="13" t="s">
        <v>488</v>
      </c>
      <c r="H219" s="22" t="s">
        <v>16</v>
      </c>
      <c r="I219" s="13" t="s">
        <v>17</v>
      </c>
      <c r="J219" s="13" t="s">
        <v>489</v>
      </c>
      <c r="K219" s="13" t="s">
        <v>425</v>
      </c>
    </row>
    <row r="220" spans="1:11" s="6" customFormat="1" ht="178.5" customHeight="1" x14ac:dyDescent="0.25">
      <c r="A220" s="7">
        <v>219</v>
      </c>
      <c r="B220" s="7"/>
      <c r="C220" s="1" t="s">
        <v>11</v>
      </c>
      <c r="D220" s="20" t="s">
        <v>490</v>
      </c>
      <c r="E220" s="24">
        <v>46</v>
      </c>
      <c r="F220" s="1" t="s">
        <v>14</v>
      </c>
      <c r="G220" s="13" t="s">
        <v>491</v>
      </c>
      <c r="H220" s="22" t="s">
        <v>16</v>
      </c>
      <c r="I220" s="13" t="s">
        <v>17</v>
      </c>
      <c r="J220" s="13" t="s">
        <v>26</v>
      </c>
      <c r="K220" s="13" t="s">
        <v>492</v>
      </c>
    </row>
    <row r="221" spans="1:11" s="6" customFormat="1" ht="135" customHeight="1" x14ac:dyDescent="0.25">
      <c r="A221" s="7">
        <v>220</v>
      </c>
      <c r="B221" s="7"/>
      <c r="C221" s="1" t="s">
        <v>11</v>
      </c>
      <c r="D221" s="20" t="s">
        <v>124</v>
      </c>
      <c r="E221" s="24">
        <v>21</v>
      </c>
      <c r="F221" s="1" t="s">
        <v>14</v>
      </c>
      <c r="G221" s="13" t="s">
        <v>493</v>
      </c>
      <c r="H221" s="22" t="s">
        <v>16</v>
      </c>
      <c r="I221" s="13" t="s">
        <v>35</v>
      </c>
      <c r="J221" s="13" t="s">
        <v>422</v>
      </c>
      <c r="K221" s="13" t="s">
        <v>494</v>
      </c>
    </row>
    <row r="222" spans="1:11" s="6" customFormat="1" ht="90" customHeight="1" x14ac:dyDescent="0.25">
      <c r="A222" s="7">
        <v>221</v>
      </c>
      <c r="B222" s="7"/>
      <c r="C222" s="1" t="s">
        <v>11</v>
      </c>
      <c r="D222" s="20" t="s">
        <v>299</v>
      </c>
      <c r="E222" s="24">
        <v>55</v>
      </c>
      <c r="F222" s="1" t="s">
        <v>14</v>
      </c>
      <c r="G222" s="13" t="s">
        <v>495</v>
      </c>
      <c r="H222" s="22" t="s">
        <v>16</v>
      </c>
      <c r="I222" s="13"/>
      <c r="J222" s="13"/>
      <c r="K222" s="13"/>
    </row>
    <row r="223" spans="1:11" s="6" customFormat="1" ht="133.5" customHeight="1" x14ac:dyDescent="0.25">
      <c r="A223" s="7">
        <v>222</v>
      </c>
      <c r="B223" s="7"/>
      <c r="C223" s="1" t="s">
        <v>496</v>
      </c>
      <c r="D223" s="20" t="s">
        <v>287</v>
      </c>
      <c r="E223" s="24">
        <v>15</v>
      </c>
      <c r="F223" s="1" t="s">
        <v>14</v>
      </c>
      <c r="G223" s="13" t="s">
        <v>497</v>
      </c>
      <c r="H223" s="22" t="s">
        <v>16</v>
      </c>
      <c r="I223" s="13" t="s">
        <v>35</v>
      </c>
      <c r="J223" s="13" t="s">
        <v>422</v>
      </c>
      <c r="K223" s="13" t="s">
        <v>498</v>
      </c>
    </row>
    <row r="224" spans="1:11" s="6" customFormat="1" ht="105" customHeight="1" x14ac:dyDescent="0.25">
      <c r="A224" s="7">
        <v>223</v>
      </c>
      <c r="B224" s="7"/>
      <c r="C224" s="1" t="s">
        <v>496</v>
      </c>
      <c r="D224" s="20" t="s">
        <v>499</v>
      </c>
      <c r="E224" s="24">
        <v>3</v>
      </c>
      <c r="F224" s="1" t="s">
        <v>14</v>
      </c>
      <c r="G224" s="13" t="s">
        <v>500</v>
      </c>
      <c r="H224" s="22" t="s">
        <v>16</v>
      </c>
      <c r="I224" s="13" t="s">
        <v>227</v>
      </c>
      <c r="J224" s="13" t="s">
        <v>501</v>
      </c>
      <c r="K224" s="13" t="s">
        <v>502</v>
      </c>
    </row>
    <row r="225" spans="1:11" s="6" customFormat="1" ht="105" customHeight="1" x14ac:dyDescent="0.25">
      <c r="A225" s="7">
        <v>224</v>
      </c>
      <c r="B225" s="7"/>
      <c r="C225" s="1" t="s">
        <v>496</v>
      </c>
      <c r="D225" s="20" t="s">
        <v>499</v>
      </c>
      <c r="E225" s="24">
        <v>7</v>
      </c>
      <c r="F225" s="1" t="s">
        <v>14</v>
      </c>
      <c r="G225" s="13" t="s">
        <v>503</v>
      </c>
      <c r="H225" s="22" t="s">
        <v>16</v>
      </c>
      <c r="I225" s="13" t="s">
        <v>227</v>
      </c>
      <c r="J225" s="13" t="s">
        <v>501</v>
      </c>
      <c r="K225" s="13" t="s">
        <v>502</v>
      </c>
    </row>
    <row r="226" spans="1:11" s="6" customFormat="1" ht="166.5" customHeight="1" x14ac:dyDescent="0.25">
      <c r="A226" s="7">
        <v>225</v>
      </c>
      <c r="B226" s="7"/>
      <c r="C226" s="1" t="s">
        <v>496</v>
      </c>
      <c r="D226" s="20" t="s">
        <v>504</v>
      </c>
      <c r="E226" s="24">
        <v>45</v>
      </c>
      <c r="F226" s="1" t="s">
        <v>14</v>
      </c>
      <c r="G226" s="13" t="s">
        <v>505</v>
      </c>
      <c r="H226" s="22" t="s">
        <v>16</v>
      </c>
      <c r="I226" s="13" t="s">
        <v>227</v>
      </c>
      <c r="J226" s="13" t="s">
        <v>450</v>
      </c>
      <c r="K226" s="13" t="s">
        <v>506</v>
      </c>
    </row>
    <row r="227" spans="1:11" s="6" customFormat="1" ht="139.5" customHeight="1" x14ac:dyDescent="0.25">
      <c r="A227" s="7">
        <v>226</v>
      </c>
      <c r="B227" s="7"/>
      <c r="C227" s="1" t="s">
        <v>507</v>
      </c>
      <c r="D227" s="20" t="s">
        <v>508</v>
      </c>
      <c r="E227" s="24">
        <v>45</v>
      </c>
      <c r="F227" s="1" t="s">
        <v>14</v>
      </c>
      <c r="G227" s="13" t="s">
        <v>509</v>
      </c>
      <c r="H227" s="22" t="s">
        <v>16</v>
      </c>
      <c r="I227" s="13" t="s">
        <v>35</v>
      </c>
      <c r="J227" s="13" t="s">
        <v>422</v>
      </c>
      <c r="K227" s="13" t="s">
        <v>510</v>
      </c>
    </row>
    <row r="228" spans="1:11" s="6" customFormat="1" ht="100.5" customHeight="1" x14ac:dyDescent="0.25">
      <c r="A228" s="7">
        <v>227</v>
      </c>
      <c r="B228" s="7"/>
      <c r="C228" s="1" t="s">
        <v>511</v>
      </c>
      <c r="D228" s="20" t="s">
        <v>512</v>
      </c>
      <c r="E228" s="24">
        <v>48</v>
      </c>
      <c r="F228" s="1" t="s">
        <v>14</v>
      </c>
      <c r="G228" s="13" t="s">
        <v>513</v>
      </c>
      <c r="H228" s="22" t="s">
        <v>16</v>
      </c>
      <c r="I228" s="13" t="s">
        <v>35</v>
      </c>
      <c r="J228" s="13" t="s">
        <v>466</v>
      </c>
      <c r="K228" s="13" t="s">
        <v>514</v>
      </c>
    </row>
    <row r="229" spans="1:11" s="6" customFormat="1" ht="126" customHeight="1" x14ac:dyDescent="0.25">
      <c r="A229" s="7">
        <v>228</v>
      </c>
      <c r="B229" s="7"/>
      <c r="C229" s="1" t="s">
        <v>511</v>
      </c>
      <c r="D229" s="20" t="s">
        <v>515</v>
      </c>
      <c r="E229" s="24">
        <v>1</v>
      </c>
      <c r="F229" s="1" t="s">
        <v>14</v>
      </c>
      <c r="G229" s="13" t="s">
        <v>516</v>
      </c>
      <c r="H229" s="22" t="s">
        <v>16</v>
      </c>
      <c r="I229" s="13" t="s">
        <v>35</v>
      </c>
      <c r="J229" s="13" t="s">
        <v>517</v>
      </c>
      <c r="K229" s="13" t="s">
        <v>518</v>
      </c>
    </row>
    <row r="230" spans="1:11" s="6" customFormat="1" ht="120" customHeight="1" x14ac:dyDescent="0.25">
      <c r="A230" s="7">
        <v>229</v>
      </c>
      <c r="B230" s="7"/>
      <c r="C230" s="1" t="s">
        <v>511</v>
      </c>
      <c r="D230" s="20" t="s">
        <v>515</v>
      </c>
      <c r="E230" s="24">
        <v>2</v>
      </c>
      <c r="F230" s="1" t="s">
        <v>14</v>
      </c>
      <c r="G230" s="13" t="s">
        <v>519</v>
      </c>
      <c r="H230" s="22" t="s">
        <v>16</v>
      </c>
      <c r="I230" s="13" t="s">
        <v>35</v>
      </c>
      <c r="J230" s="13" t="s">
        <v>520</v>
      </c>
      <c r="K230" s="13" t="s">
        <v>521</v>
      </c>
    </row>
    <row r="231" spans="1:11" s="6" customFormat="1" ht="116.25" customHeight="1" x14ac:dyDescent="0.25">
      <c r="A231" s="7">
        <v>230</v>
      </c>
      <c r="B231" s="7"/>
      <c r="C231" s="1" t="s">
        <v>511</v>
      </c>
      <c r="D231" s="20" t="s">
        <v>515</v>
      </c>
      <c r="E231" s="24">
        <v>3</v>
      </c>
      <c r="F231" s="1" t="s">
        <v>14</v>
      </c>
      <c r="G231" s="13" t="s">
        <v>522</v>
      </c>
      <c r="H231" s="22" t="s">
        <v>16</v>
      </c>
      <c r="I231" s="13" t="s">
        <v>35</v>
      </c>
      <c r="J231" s="13" t="s">
        <v>466</v>
      </c>
      <c r="K231" s="13" t="s">
        <v>523</v>
      </c>
    </row>
    <row r="232" spans="1:11" s="6" customFormat="1" ht="135.75" customHeight="1" x14ac:dyDescent="0.25">
      <c r="A232" s="7">
        <v>231</v>
      </c>
      <c r="B232" s="7"/>
      <c r="C232" s="1" t="s">
        <v>524</v>
      </c>
      <c r="D232" s="20" t="s">
        <v>525</v>
      </c>
      <c r="E232" s="24">
        <v>99</v>
      </c>
      <c r="F232" s="1" t="s">
        <v>14</v>
      </c>
      <c r="G232" s="13" t="s">
        <v>526</v>
      </c>
      <c r="H232" s="22" t="s">
        <v>16</v>
      </c>
      <c r="I232" s="13" t="s">
        <v>35</v>
      </c>
      <c r="J232" s="13" t="s">
        <v>422</v>
      </c>
      <c r="K232" s="13" t="s">
        <v>356</v>
      </c>
    </row>
    <row r="233" spans="1:11" s="6" customFormat="1" ht="170.25" customHeight="1" x14ac:dyDescent="0.25">
      <c r="A233" s="7">
        <v>232</v>
      </c>
      <c r="B233" s="7"/>
      <c r="C233" s="1" t="s">
        <v>11</v>
      </c>
      <c r="D233" s="20" t="s">
        <v>527</v>
      </c>
      <c r="E233" s="24">
        <v>22</v>
      </c>
      <c r="F233" s="1" t="s">
        <v>14</v>
      </c>
      <c r="G233" s="13" t="s">
        <v>528</v>
      </c>
      <c r="H233" s="22" t="s">
        <v>16</v>
      </c>
      <c r="I233" s="13" t="s">
        <v>35</v>
      </c>
      <c r="J233" s="13" t="s">
        <v>529</v>
      </c>
      <c r="K233" s="13" t="s">
        <v>530</v>
      </c>
    </row>
    <row r="234" spans="1:11" s="6" customFormat="1" ht="116.25" customHeight="1" x14ac:dyDescent="0.25">
      <c r="A234" s="7">
        <v>233</v>
      </c>
      <c r="B234" s="7"/>
      <c r="C234" s="1" t="s">
        <v>11</v>
      </c>
      <c r="D234" s="20" t="s">
        <v>124</v>
      </c>
      <c r="E234" s="24">
        <v>16</v>
      </c>
      <c r="F234" s="1" t="s">
        <v>14</v>
      </c>
      <c r="G234" s="13" t="s">
        <v>531</v>
      </c>
      <c r="H234" s="22" t="s">
        <v>16</v>
      </c>
      <c r="I234" s="13" t="s">
        <v>35</v>
      </c>
      <c r="J234" s="13" t="s">
        <v>422</v>
      </c>
      <c r="K234" s="13" t="s">
        <v>532</v>
      </c>
    </row>
    <row r="235" spans="1:11" s="6" customFormat="1" ht="146.25" customHeight="1" x14ac:dyDescent="0.25">
      <c r="A235" s="7">
        <v>234</v>
      </c>
      <c r="B235" s="7"/>
      <c r="C235" s="1" t="s">
        <v>11</v>
      </c>
      <c r="D235" s="20" t="s">
        <v>533</v>
      </c>
      <c r="E235" s="24">
        <v>42</v>
      </c>
      <c r="F235" s="1" t="s">
        <v>14</v>
      </c>
      <c r="G235" s="13" t="s">
        <v>534</v>
      </c>
      <c r="H235" s="22" t="s">
        <v>16</v>
      </c>
      <c r="I235" s="13" t="s">
        <v>35</v>
      </c>
      <c r="J235" s="13" t="s">
        <v>422</v>
      </c>
      <c r="K235" s="13" t="s">
        <v>535</v>
      </c>
    </row>
    <row r="236" spans="1:11" s="6" customFormat="1" ht="137.25" customHeight="1" x14ac:dyDescent="0.25">
      <c r="A236" s="7">
        <v>235</v>
      </c>
      <c r="B236" s="7"/>
      <c r="C236" s="1" t="s">
        <v>11</v>
      </c>
      <c r="D236" s="20" t="s">
        <v>536</v>
      </c>
      <c r="E236" s="24">
        <v>78</v>
      </c>
      <c r="F236" s="1" t="s">
        <v>14</v>
      </c>
      <c r="G236" s="13" t="s">
        <v>537</v>
      </c>
      <c r="H236" s="22" t="s">
        <v>16</v>
      </c>
      <c r="I236" s="13" t="s">
        <v>227</v>
      </c>
      <c r="J236" s="13" t="s">
        <v>517</v>
      </c>
      <c r="K236" s="13" t="s">
        <v>538</v>
      </c>
    </row>
    <row r="237" spans="1:11" s="6" customFormat="1" ht="120" customHeight="1" x14ac:dyDescent="0.25">
      <c r="A237" s="7">
        <v>236</v>
      </c>
      <c r="B237" s="7"/>
      <c r="C237" s="1" t="s">
        <v>11</v>
      </c>
      <c r="D237" s="20" t="s">
        <v>539</v>
      </c>
      <c r="E237" s="24">
        <v>30</v>
      </c>
      <c r="F237" s="1" t="s">
        <v>14</v>
      </c>
      <c r="G237" s="13" t="s">
        <v>540</v>
      </c>
      <c r="H237" s="22" t="s">
        <v>16</v>
      </c>
      <c r="I237" s="13" t="s">
        <v>35</v>
      </c>
      <c r="J237" s="13" t="s">
        <v>541</v>
      </c>
      <c r="K237" s="13" t="s">
        <v>385</v>
      </c>
    </row>
    <row r="238" spans="1:11" s="6" customFormat="1" ht="105" customHeight="1" x14ac:dyDescent="0.25">
      <c r="A238" s="7">
        <v>237</v>
      </c>
      <c r="B238" s="7"/>
      <c r="C238" s="1" t="s">
        <v>11</v>
      </c>
      <c r="D238" s="20" t="s">
        <v>97</v>
      </c>
      <c r="E238" s="24">
        <v>4</v>
      </c>
      <c r="F238" s="1" t="s">
        <v>14</v>
      </c>
      <c r="G238" s="13" t="s">
        <v>542</v>
      </c>
      <c r="H238" s="22" t="s">
        <v>16</v>
      </c>
      <c r="I238" s="13" t="s">
        <v>35</v>
      </c>
      <c r="J238" s="13" t="s">
        <v>95</v>
      </c>
      <c r="K238" s="13" t="s">
        <v>543</v>
      </c>
    </row>
    <row r="239" spans="1:11" s="6" customFormat="1" ht="126" customHeight="1" x14ac:dyDescent="0.25">
      <c r="A239" s="7">
        <v>238</v>
      </c>
      <c r="B239" s="7"/>
      <c r="C239" s="1" t="s">
        <v>11</v>
      </c>
      <c r="D239" s="20" t="s">
        <v>544</v>
      </c>
      <c r="E239" s="24">
        <v>4</v>
      </c>
      <c r="F239" s="1" t="s">
        <v>14</v>
      </c>
      <c r="G239" s="13" t="s">
        <v>545</v>
      </c>
      <c r="H239" s="22" t="s">
        <v>16</v>
      </c>
      <c r="I239" s="13" t="s">
        <v>35</v>
      </c>
      <c r="J239" s="13" t="s">
        <v>422</v>
      </c>
      <c r="K239" s="13" t="s">
        <v>420</v>
      </c>
    </row>
    <row r="240" spans="1:11" s="6" customFormat="1" ht="105" customHeight="1" x14ac:dyDescent="0.25">
      <c r="A240" s="7">
        <v>239</v>
      </c>
      <c r="B240" s="7"/>
      <c r="C240" s="1" t="s">
        <v>11</v>
      </c>
      <c r="D240" s="20" t="s">
        <v>544</v>
      </c>
      <c r="E240" s="24">
        <v>14</v>
      </c>
      <c r="F240" s="1" t="s">
        <v>14</v>
      </c>
      <c r="G240" s="13" t="s">
        <v>546</v>
      </c>
      <c r="H240" s="22" t="s">
        <v>16</v>
      </c>
      <c r="I240" s="13" t="s">
        <v>35</v>
      </c>
      <c r="J240" s="13" t="s">
        <v>466</v>
      </c>
      <c r="K240" s="13" t="s">
        <v>547</v>
      </c>
    </row>
    <row r="241" spans="1:11" s="6" customFormat="1" ht="135" customHeight="1" x14ac:dyDescent="0.25">
      <c r="A241" s="7">
        <v>240</v>
      </c>
      <c r="B241" s="7"/>
      <c r="C241" s="1" t="s">
        <v>11</v>
      </c>
      <c r="D241" s="20" t="s">
        <v>544</v>
      </c>
      <c r="E241" s="24">
        <v>10</v>
      </c>
      <c r="F241" s="1" t="s">
        <v>14</v>
      </c>
      <c r="G241" s="13" t="s">
        <v>548</v>
      </c>
      <c r="H241" s="22" t="s">
        <v>16</v>
      </c>
      <c r="I241" s="13" t="s">
        <v>35</v>
      </c>
      <c r="J241" s="13" t="s">
        <v>422</v>
      </c>
      <c r="K241" s="13" t="s">
        <v>451</v>
      </c>
    </row>
    <row r="242" spans="1:11" s="6" customFormat="1" ht="120" customHeight="1" x14ac:dyDescent="0.25">
      <c r="A242" s="7">
        <v>241</v>
      </c>
      <c r="B242" s="7"/>
      <c r="C242" s="1" t="s">
        <v>11</v>
      </c>
      <c r="D242" s="20" t="s">
        <v>544</v>
      </c>
      <c r="E242" s="24">
        <v>15</v>
      </c>
      <c r="F242" s="1" t="s">
        <v>14</v>
      </c>
      <c r="G242" s="13" t="s">
        <v>549</v>
      </c>
      <c r="H242" s="22" t="s">
        <v>16</v>
      </c>
      <c r="I242" s="13" t="s">
        <v>35</v>
      </c>
      <c r="J242" s="13" t="s">
        <v>520</v>
      </c>
      <c r="K242" s="13" t="s">
        <v>550</v>
      </c>
    </row>
    <row r="243" spans="1:11" s="6" customFormat="1" ht="120" customHeight="1" x14ac:dyDescent="0.25">
      <c r="A243" s="7">
        <v>242</v>
      </c>
      <c r="B243" s="7"/>
      <c r="C243" s="1" t="s">
        <v>11</v>
      </c>
      <c r="D243" s="20" t="s">
        <v>544</v>
      </c>
      <c r="E243" s="24">
        <v>31</v>
      </c>
      <c r="F243" s="1" t="s">
        <v>14</v>
      </c>
      <c r="G243" s="13" t="s">
        <v>551</v>
      </c>
      <c r="H243" s="22" t="s">
        <v>16</v>
      </c>
      <c r="I243" s="13" t="s">
        <v>35</v>
      </c>
      <c r="J243" s="13" t="s">
        <v>520</v>
      </c>
      <c r="K243" s="13" t="s">
        <v>481</v>
      </c>
    </row>
    <row r="244" spans="1:11" s="6" customFormat="1" ht="168.75" customHeight="1" x14ac:dyDescent="0.25">
      <c r="A244" s="7">
        <v>243</v>
      </c>
      <c r="B244" s="7"/>
      <c r="C244" s="1" t="s">
        <v>11</v>
      </c>
      <c r="D244" s="20" t="s">
        <v>42</v>
      </c>
      <c r="E244" s="24">
        <v>12</v>
      </c>
      <c r="F244" s="1" t="s">
        <v>14</v>
      </c>
      <c r="G244" s="13" t="s">
        <v>552</v>
      </c>
      <c r="H244" s="22" t="s">
        <v>16</v>
      </c>
      <c r="I244" s="13" t="s">
        <v>35</v>
      </c>
      <c r="J244" s="13" t="s">
        <v>553</v>
      </c>
      <c r="K244" s="13" t="s">
        <v>554</v>
      </c>
    </row>
    <row r="245" spans="1:11" s="6" customFormat="1" ht="172.5" customHeight="1" x14ac:dyDescent="0.25">
      <c r="A245" s="7">
        <v>244</v>
      </c>
      <c r="B245" s="7"/>
      <c r="C245" s="1" t="s">
        <v>11</v>
      </c>
      <c r="D245" s="20" t="s">
        <v>555</v>
      </c>
      <c r="E245" s="24">
        <v>61</v>
      </c>
      <c r="F245" s="1" t="s">
        <v>14</v>
      </c>
      <c r="G245" s="13" t="s">
        <v>556</v>
      </c>
      <c r="H245" s="22" t="s">
        <v>16</v>
      </c>
      <c r="I245" s="13" t="s">
        <v>17</v>
      </c>
      <c r="J245" s="13" t="s">
        <v>26</v>
      </c>
      <c r="K245" s="13" t="s">
        <v>262</v>
      </c>
    </row>
    <row r="246" spans="1:11" s="6" customFormat="1" ht="135" customHeight="1" x14ac:dyDescent="0.25">
      <c r="A246" s="7">
        <v>245</v>
      </c>
      <c r="B246" s="7"/>
      <c r="C246" s="1" t="s">
        <v>11</v>
      </c>
      <c r="D246" s="20" t="s">
        <v>272</v>
      </c>
      <c r="E246" s="24">
        <v>4</v>
      </c>
      <c r="F246" s="1" t="s">
        <v>14</v>
      </c>
      <c r="G246" s="13" t="s">
        <v>557</v>
      </c>
      <c r="H246" s="22" t="s">
        <v>16</v>
      </c>
      <c r="I246" s="13" t="s">
        <v>35</v>
      </c>
      <c r="J246" s="13" t="s">
        <v>381</v>
      </c>
      <c r="K246" s="13" t="s">
        <v>558</v>
      </c>
    </row>
    <row r="247" spans="1:11" s="6" customFormat="1" ht="105" customHeight="1" x14ac:dyDescent="0.25">
      <c r="A247" s="7">
        <v>246</v>
      </c>
      <c r="B247" s="7"/>
      <c r="C247" s="1" t="s">
        <v>11</v>
      </c>
      <c r="D247" s="20" t="s">
        <v>57</v>
      </c>
      <c r="E247" s="24">
        <v>44</v>
      </c>
      <c r="F247" s="1" t="s">
        <v>14</v>
      </c>
      <c r="G247" s="13" t="s">
        <v>559</v>
      </c>
      <c r="H247" s="22" t="s">
        <v>16</v>
      </c>
      <c r="I247" s="13" t="s">
        <v>35</v>
      </c>
      <c r="J247" s="13" t="s">
        <v>95</v>
      </c>
      <c r="K247" s="13" t="s">
        <v>41</v>
      </c>
    </row>
    <row r="248" spans="1:11" s="6" customFormat="1" ht="105" customHeight="1" x14ac:dyDescent="0.25">
      <c r="A248" s="7">
        <v>247</v>
      </c>
      <c r="B248" s="7"/>
      <c r="C248" s="1" t="s">
        <v>11</v>
      </c>
      <c r="D248" s="20" t="s">
        <v>57</v>
      </c>
      <c r="E248" s="24">
        <v>42</v>
      </c>
      <c r="F248" s="1" t="s">
        <v>14</v>
      </c>
      <c r="G248" s="13" t="s">
        <v>560</v>
      </c>
      <c r="H248" s="22" t="s">
        <v>16</v>
      </c>
      <c r="I248" s="13" t="s">
        <v>35</v>
      </c>
      <c r="J248" s="13" t="s">
        <v>561</v>
      </c>
      <c r="K248" s="13" t="s">
        <v>562</v>
      </c>
    </row>
    <row r="249" spans="1:11" s="6" customFormat="1" ht="124.5" customHeight="1" x14ac:dyDescent="0.25">
      <c r="A249" s="7">
        <v>248</v>
      </c>
      <c r="B249" s="7"/>
      <c r="C249" s="1" t="s">
        <v>11</v>
      </c>
      <c r="D249" s="20" t="s">
        <v>563</v>
      </c>
      <c r="E249" s="24" t="s">
        <v>564</v>
      </c>
      <c r="F249" s="1" t="s">
        <v>14</v>
      </c>
      <c r="G249" s="13" t="s">
        <v>565</v>
      </c>
      <c r="H249" s="22" t="s">
        <v>16</v>
      </c>
      <c r="I249" s="13" t="s">
        <v>35</v>
      </c>
      <c r="J249" s="13" t="s">
        <v>422</v>
      </c>
      <c r="K249" s="13" t="s">
        <v>566</v>
      </c>
    </row>
    <row r="250" spans="1:11" s="6" customFormat="1" ht="174" customHeight="1" x14ac:dyDescent="0.25">
      <c r="A250" s="7">
        <v>249</v>
      </c>
      <c r="B250" s="7"/>
      <c r="C250" s="1" t="s">
        <v>11</v>
      </c>
      <c r="D250" s="20" t="s">
        <v>406</v>
      </c>
      <c r="E250" s="24">
        <v>31</v>
      </c>
      <c r="F250" s="1" t="s">
        <v>14</v>
      </c>
      <c r="G250" s="13" t="s">
        <v>567</v>
      </c>
      <c r="H250" s="22" t="s">
        <v>16</v>
      </c>
      <c r="I250" s="13" t="s">
        <v>17</v>
      </c>
      <c r="J250" s="13" t="s">
        <v>26</v>
      </c>
      <c r="K250" s="13" t="s">
        <v>568</v>
      </c>
    </row>
    <row r="251" spans="1:11" s="6" customFormat="1" ht="192.75" customHeight="1" x14ac:dyDescent="0.25">
      <c r="A251" s="7">
        <v>250</v>
      </c>
      <c r="B251" s="7"/>
      <c r="C251" s="1" t="s">
        <v>11</v>
      </c>
      <c r="D251" s="20" t="s">
        <v>569</v>
      </c>
      <c r="E251" s="24" t="s">
        <v>570</v>
      </c>
      <c r="F251" s="1" t="s">
        <v>14</v>
      </c>
      <c r="G251" s="13" t="s">
        <v>571</v>
      </c>
      <c r="H251" s="22" t="s">
        <v>16</v>
      </c>
      <c r="I251" s="13" t="s">
        <v>17</v>
      </c>
      <c r="J251" s="13" t="s">
        <v>572</v>
      </c>
      <c r="K251" s="13" t="s">
        <v>425</v>
      </c>
    </row>
    <row r="252" spans="1:11" s="6" customFormat="1" ht="135" customHeight="1" x14ac:dyDescent="0.25">
      <c r="A252" s="7">
        <v>251</v>
      </c>
      <c r="B252" s="7"/>
      <c r="C252" s="1" t="s">
        <v>11</v>
      </c>
      <c r="D252" s="20" t="s">
        <v>563</v>
      </c>
      <c r="E252" s="24" t="s">
        <v>573</v>
      </c>
      <c r="F252" s="1" t="s">
        <v>14</v>
      </c>
      <c r="G252" s="13" t="s">
        <v>574</v>
      </c>
      <c r="H252" s="22" t="s">
        <v>16</v>
      </c>
      <c r="I252" s="13" t="s">
        <v>35</v>
      </c>
      <c r="J252" s="13" t="s">
        <v>422</v>
      </c>
      <c r="K252" s="13" t="s">
        <v>558</v>
      </c>
    </row>
    <row r="253" spans="1:11" s="6" customFormat="1" ht="166.5" customHeight="1" x14ac:dyDescent="0.25">
      <c r="A253" s="7">
        <v>252</v>
      </c>
      <c r="B253" s="7"/>
      <c r="C253" s="1" t="s">
        <v>11</v>
      </c>
      <c r="D253" s="20" t="s">
        <v>575</v>
      </c>
      <c r="E253" s="24">
        <v>8</v>
      </c>
      <c r="F253" s="1" t="s">
        <v>14</v>
      </c>
      <c r="G253" s="13" t="s">
        <v>576</v>
      </c>
      <c r="H253" s="22" t="s">
        <v>16</v>
      </c>
      <c r="I253" s="13" t="s">
        <v>17</v>
      </c>
      <c r="J253" s="13" t="s">
        <v>26</v>
      </c>
      <c r="K253" s="13" t="s">
        <v>577</v>
      </c>
    </row>
    <row r="254" spans="1:11" s="6" customFormat="1" ht="120" customHeight="1" x14ac:dyDescent="0.25">
      <c r="A254" s="7">
        <v>253</v>
      </c>
      <c r="B254" s="7"/>
      <c r="C254" s="1" t="s">
        <v>11</v>
      </c>
      <c r="D254" s="20" t="s">
        <v>57</v>
      </c>
      <c r="E254" s="24">
        <v>22</v>
      </c>
      <c r="F254" s="1" t="s">
        <v>14</v>
      </c>
      <c r="G254" s="13" t="s">
        <v>578</v>
      </c>
      <c r="H254" s="22" t="s">
        <v>16</v>
      </c>
      <c r="I254" s="13" t="s">
        <v>35</v>
      </c>
      <c r="J254" s="13" t="s">
        <v>579</v>
      </c>
      <c r="K254" s="13" t="s">
        <v>543</v>
      </c>
    </row>
    <row r="255" spans="1:11" s="6" customFormat="1" ht="135.75" customHeight="1" x14ac:dyDescent="0.25">
      <c r="A255" s="7">
        <v>254</v>
      </c>
      <c r="B255" s="7"/>
      <c r="C255" s="1" t="s">
        <v>11</v>
      </c>
      <c r="D255" s="20" t="s">
        <v>485</v>
      </c>
      <c r="E255" s="24" t="s">
        <v>580</v>
      </c>
      <c r="F255" s="1" t="s">
        <v>14</v>
      </c>
      <c r="G255" s="13" t="s">
        <v>581</v>
      </c>
      <c r="H255" s="22" t="s">
        <v>16</v>
      </c>
      <c r="I255" s="13" t="s">
        <v>35</v>
      </c>
      <c r="J255" s="13" t="s">
        <v>520</v>
      </c>
      <c r="K255" s="13" t="s">
        <v>206</v>
      </c>
    </row>
    <row r="256" spans="1:11" s="6" customFormat="1" ht="105" customHeight="1" x14ac:dyDescent="0.25">
      <c r="A256" s="7">
        <v>255</v>
      </c>
      <c r="B256" s="7"/>
      <c r="C256" s="1" t="s">
        <v>11</v>
      </c>
      <c r="D256" s="20" t="s">
        <v>485</v>
      </c>
      <c r="E256" s="24">
        <v>6</v>
      </c>
      <c r="F256" s="1" t="s">
        <v>14</v>
      </c>
      <c r="G256" s="13" t="s">
        <v>582</v>
      </c>
      <c r="H256" s="22" t="s">
        <v>16</v>
      </c>
      <c r="I256" s="13" t="s">
        <v>35</v>
      </c>
      <c r="J256" s="13" t="s">
        <v>466</v>
      </c>
      <c r="K256" s="13" t="s">
        <v>583</v>
      </c>
    </row>
    <row r="257" spans="1:11" s="6" customFormat="1" ht="180" customHeight="1" x14ac:dyDescent="0.25">
      <c r="A257" s="7">
        <v>256</v>
      </c>
      <c r="B257" s="7"/>
      <c r="C257" s="1" t="s">
        <v>11</v>
      </c>
      <c r="D257" s="20" t="s">
        <v>124</v>
      </c>
      <c r="E257" s="24">
        <v>3</v>
      </c>
      <c r="F257" s="1" t="s">
        <v>14</v>
      </c>
      <c r="G257" s="13" t="s">
        <v>584</v>
      </c>
      <c r="H257" s="22" t="s">
        <v>16</v>
      </c>
      <c r="I257" s="13" t="s">
        <v>17</v>
      </c>
      <c r="J257" s="13" t="s">
        <v>26</v>
      </c>
      <c r="K257" s="13" t="s">
        <v>585</v>
      </c>
    </row>
    <row r="258" spans="1:11" s="6" customFormat="1" ht="162.75" customHeight="1" x14ac:dyDescent="0.25">
      <c r="A258" s="7">
        <v>257</v>
      </c>
      <c r="B258" s="7"/>
      <c r="C258" s="1" t="s">
        <v>11</v>
      </c>
      <c r="D258" s="20" t="s">
        <v>586</v>
      </c>
      <c r="E258" s="24">
        <v>4</v>
      </c>
      <c r="F258" s="1" t="s">
        <v>14</v>
      </c>
      <c r="G258" s="13" t="s">
        <v>587</v>
      </c>
      <c r="H258" s="22" t="s">
        <v>16</v>
      </c>
      <c r="I258" s="13" t="s">
        <v>35</v>
      </c>
      <c r="J258" s="13" t="s">
        <v>422</v>
      </c>
      <c r="K258" s="13" t="s">
        <v>588</v>
      </c>
    </row>
    <row r="259" spans="1:11" s="6" customFormat="1" ht="146.25" customHeight="1" x14ac:dyDescent="0.25">
      <c r="A259" s="7">
        <v>258</v>
      </c>
      <c r="B259" s="7"/>
      <c r="C259" s="1" t="s">
        <v>11</v>
      </c>
      <c r="D259" s="20" t="s">
        <v>589</v>
      </c>
      <c r="E259" s="24">
        <v>18</v>
      </c>
      <c r="F259" s="1" t="s">
        <v>14</v>
      </c>
      <c r="G259" s="13" t="s">
        <v>590</v>
      </c>
      <c r="H259" s="22" t="s">
        <v>16</v>
      </c>
      <c r="I259" s="13" t="s">
        <v>35</v>
      </c>
      <c r="J259" s="13" t="s">
        <v>422</v>
      </c>
      <c r="K259" s="13" t="s">
        <v>591</v>
      </c>
    </row>
    <row r="260" spans="1:11" s="6" customFormat="1" ht="185.25" customHeight="1" x14ac:dyDescent="0.25">
      <c r="A260" s="7">
        <v>259</v>
      </c>
      <c r="B260" s="7"/>
      <c r="C260" s="1" t="s">
        <v>11</v>
      </c>
      <c r="D260" s="20" t="s">
        <v>78</v>
      </c>
      <c r="E260" s="24">
        <v>91</v>
      </c>
      <c r="F260" s="1" t="s">
        <v>14</v>
      </c>
      <c r="G260" s="13" t="s">
        <v>590</v>
      </c>
      <c r="H260" s="22" t="s">
        <v>16</v>
      </c>
      <c r="I260" s="13" t="s">
        <v>17</v>
      </c>
      <c r="J260" s="13" t="s">
        <v>592</v>
      </c>
      <c r="K260" s="13" t="s">
        <v>593</v>
      </c>
    </row>
    <row r="261" spans="1:11" s="6" customFormat="1" ht="180" customHeight="1" x14ac:dyDescent="0.25">
      <c r="A261" s="7">
        <v>260</v>
      </c>
      <c r="B261" s="7"/>
      <c r="C261" s="1" t="s">
        <v>11</v>
      </c>
      <c r="D261" s="20" t="s">
        <v>78</v>
      </c>
      <c r="E261" s="24">
        <v>12</v>
      </c>
      <c r="F261" s="1" t="s">
        <v>14</v>
      </c>
      <c r="G261" s="13" t="s">
        <v>594</v>
      </c>
      <c r="H261" s="22" t="s">
        <v>16</v>
      </c>
      <c r="I261" s="13" t="s">
        <v>17</v>
      </c>
      <c r="J261" s="13" t="s">
        <v>592</v>
      </c>
      <c r="K261" s="13" t="s">
        <v>33</v>
      </c>
    </row>
    <row r="262" spans="1:11" s="6" customFormat="1" ht="150" customHeight="1" x14ac:dyDescent="0.25">
      <c r="A262" s="7">
        <v>261</v>
      </c>
      <c r="B262" s="7"/>
      <c r="C262" s="1" t="s">
        <v>11</v>
      </c>
      <c r="D262" s="20" t="s">
        <v>78</v>
      </c>
      <c r="E262" s="24">
        <v>19</v>
      </c>
      <c r="F262" s="1" t="s">
        <v>14</v>
      </c>
      <c r="G262" s="13" t="s">
        <v>595</v>
      </c>
      <c r="H262" s="22" t="s">
        <v>16</v>
      </c>
      <c r="I262" s="13" t="s">
        <v>17</v>
      </c>
      <c r="J262" s="13" t="s">
        <v>596</v>
      </c>
      <c r="K262" s="13" t="s">
        <v>597</v>
      </c>
    </row>
    <row r="263" spans="1:11" s="6" customFormat="1" ht="120" customHeight="1" x14ac:dyDescent="0.25">
      <c r="A263" s="7">
        <v>262</v>
      </c>
      <c r="B263" s="7"/>
      <c r="C263" s="1" t="s">
        <v>11</v>
      </c>
      <c r="D263" s="20" t="s">
        <v>544</v>
      </c>
      <c r="E263" s="24">
        <v>32</v>
      </c>
      <c r="F263" s="1" t="s">
        <v>14</v>
      </c>
      <c r="G263" s="13" t="s">
        <v>598</v>
      </c>
      <c r="H263" s="22" t="s">
        <v>16</v>
      </c>
      <c r="I263" s="13" t="s">
        <v>35</v>
      </c>
      <c r="J263" s="13" t="s">
        <v>599</v>
      </c>
      <c r="K263" s="13" t="s">
        <v>481</v>
      </c>
    </row>
    <row r="264" spans="1:11" s="6" customFormat="1" ht="120" customHeight="1" x14ac:dyDescent="0.25">
      <c r="A264" s="7">
        <v>263</v>
      </c>
      <c r="B264" s="7"/>
      <c r="C264" s="1" t="s">
        <v>11</v>
      </c>
      <c r="D264" s="20" t="s">
        <v>544</v>
      </c>
      <c r="E264" s="24">
        <v>33</v>
      </c>
      <c r="F264" s="1" t="s">
        <v>14</v>
      </c>
      <c r="G264" s="13" t="s">
        <v>600</v>
      </c>
      <c r="H264" s="22" t="s">
        <v>16</v>
      </c>
      <c r="I264" s="13" t="s">
        <v>35</v>
      </c>
      <c r="J264" s="13" t="s">
        <v>599</v>
      </c>
      <c r="K264" s="13" t="s">
        <v>481</v>
      </c>
    </row>
    <row r="265" spans="1:11" s="6" customFormat="1" ht="120" customHeight="1" x14ac:dyDescent="0.25">
      <c r="A265" s="7">
        <v>264</v>
      </c>
      <c r="B265" s="7"/>
      <c r="C265" s="1" t="s">
        <v>11</v>
      </c>
      <c r="D265" s="20" t="s">
        <v>544</v>
      </c>
      <c r="E265" s="24">
        <v>41</v>
      </c>
      <c r="F265" s="1" t="s">
        <v>14</v>
      </c>
      <c r="G265" s="13" t="s">
        <v>601</v>
      </c>
      <c r="H265" s="22" t="s">
        <v>16</v>
      </c>
      <c r="I265" s="13" t="s">
        <v>35</v>
      </c>
      <c r="J265" s="13" t="s">
        <v>599</v>
      </c>
      <c r="K265" s="13" t="s">
        <v>602</v>
      </c>
    </row>
    <row r="266" spans="1:11" s="6" customFormat="1" ht="120" customHeight="1" x14ac:dyDescent="0.25">
      <c r="A266" s="7">
        <v>265</v>
      </c>
      <c r="B266" s="7"/>
      <c r="C266" s="1" t="s">
        <v>11</v>
      </c>
      <c r="D266" s="20" t="s">
        <v>544</v>
      </c>
      <c r="E266" s="24">
        <v>7</v>
      </c>
      <c r="F266" s="1" t="s">
        <v>14</v>
      </c>
      <c r="G266" s="13" t="s">
        <v>603</v>
      </c>
      <c r="H266" s="22" t="s">
        <v>16</v>
      </c>
      <c r="I266" s="13" t="s">
        <v>35</v>
      </c>
      <c r="J266" s="13" t="s">
        <v>599</v>
      </c>
      <c r="K266" s="13" t="s">
        <v>451</v>
      </c>
    </row>
    <row r="267" spans="1:11" s="6" customFormat="1" ht="120" customHeight="1" x14ac:dyDescent="0.25">
      <c r="A267" s="7">
        <v>266</v>
      </c>
      <c r="B267" s="7"/>
      <c r="C267" s="1" t="s">
        <v>11</v>
      </c>
      <c r="D267" s="20" t="s">
        <v>604</v>
      </c>
      <c r="E267" s="24">
        <v>29</v>
      </c>
      <c r="F267" s="1" t="s">
        <v>14</v>
      </c>
      <c r="G267" s="13" t="s">
        <v>605</v>
      </c>
      <c r="H267" s="22" t="s">
        <v>16</v>
      </c>
      <c r="I267" s="13" t="s">
        <v>35</v>
      </c>
      <c r="J267" s="13" t="s">
        <v>489</v>
      </c>
      <c r="K267" s="13" t="s">
        <v>202</v>
      </c>
    </row>
    <row r="268" spans="1:11" s="6" customFormat="1" ht="159" customHeight="1" x14ac:dyDescent="0.25">
      <c r="A268" s="7">
        <v>267</v>
      </c>
      <c r="B268" s="7"/>
      <c r="C268" s="1" t="s">
        <v>11</v>
      </c>
      <c r="D268" s="20" t="s">
        <v>606</v>
      </c>
      <c r="E268" s="24">
        <v>12</v>
      </c>
      <c r="F268" s="1" t="s">
        <v>14</v>
      </c>
      <c r="G268" s="13" t="s">
        <v>607</v>
      </c>
      <c r="H268" s="22" t="s">
        <v>16</v>
      </c>
      <c r="I268" s="13" t="s">
        <v>35</v>
      </c>
      <c r="J268" s="13" t="s">
        <v>422</v>
      </c>
      <c r="K268" s="13" t="s">
        <v>309</v>
      </c>
    </row>
    <row r="269" spans="1:11" s="6" customFormat="1" ht="160.5" customHeight="1" x14ac:dyDescent="0.25">
      <c r="A269" s="7">
        <v>268</v>
      </c>
      <c r="B269" s="7"/>
      <c r="C269" s="1" t="s">
        <v>11</v>
      </c>
      <c r="D269" s="20" t="s">
        <v>135</v>
      </c>
      <c r="E269" s="24">
        <v>123</v>
      </c>
      <c r="F269" s="1" t="s">
        <v>14</v>
      </c>
      <c r="G269" s="13" t="s">
        <v>608</v>
      </c>
      <c r="H269" s="22" t="s">
        <v>16</v>
      </c>
      <c r="I269" s="13" t="s">
        <v>17</v>
      </c>
      <c r="J269" s="13" t="s">
        <v>609</v>
      </c>
      <c r="K269" s="13" t="s">
        <v>610</v>
      </c>
    </row>
    <row r="270" spans="1:11" s="6" customFormat="1" ht="180" customHeight="1" x14ac:dyDescent="0.25">
      <c r="A270" s="7">
        <v>269</v>
      </c>
      <c r="B270" s="7"/>
      <c r="C270" s="1" t="s">
        <v>11</v>
      </c>
      <c r="D270" s="20" t="s">
        <v>611</v>
      </c>
      <c r="E270" s="24">
        <v>50</v>
      </c>
      <c r="F270" s="1" t="s">
        <v>14</v>
      </c>
      <c r="G270" s="13" t="s">
        <v>612</v>
      </c>
      <c r="H270" s="22" t="s">
        <v>16</v>
      </c>
      <c r="I270" s="13" t="s">
        <v>17</v>
      </c>
      <c r="J270" s="13" t="s">
        <v>26</v>
      </c>
      <c r="K270" s="13" t="s">
        <v>19</v>
      </c>
    </row>
    <row r="271" spans="1:11" s="6" customFormat="1" ht="98.25" customHeight="1" x14ac:dyDescent="0.25">
      <c r="A271" s="7">
        <v>270</v>
      </c>
      <c r="B271" s="7"/>
      <c r="C271" s="1" t="s">
        <v>11</v>
      </c>
      <c r="D271" s="20" t="s">
        <v>87</v>
      </c>
      <c r="E271" s="24">
        <v>19</v>
      </c>
      <c r="F271" s="1" t="s">
        <v>14</v>
      </c>
      <c r="G271" s="13" t="s">
        <v>613</v>
      </c>
      <c r="H271" s="22" t="s">
        <v>16</v>
      </c>
      <c r="I271" s="13" t="s">
        <v>35</v>
      </c>
      <c r="J271" s="13" t="s">
        <v>466</v>
      </c>
      <c r="K271" s="13" t="s">
        <v>19</v>
      </c>
    </row>
    <row r="272" spans="1:11" s="6" customFormat="1" ht="139.5" customHeight="1" x14ac:dyDescent="0.25">
      <c r="A272" s="7">
        <v>271</v>
      </c>
      <c r="B272" s="7"/>
      <c r="C272" s="1" t="s">
        <v>11</v>
      </c>
      <c r="D272" s="20" t="s">
        <v>614</v>
      </c>
      <c r="E272" s="24">
        <v>12</v>
      </c>
      <c r="F272" s="1" t="s">
        <v>14</v>
      </c>
      <c r="G272" s="13" t="s">
        <v>615</v>
      </c>
      <c r="H272" s="22" t="s">
        <v>16</v>
      </c>
      <c r="I272" s="13" t="s">
        <v>35</v>
      </c>
      <c r="J272" s="13" t="s">
        <v>422</v>
      </c>
      <c r="K272" s="13" t="s">
        <v>616</v>
      </c>
    </row>
    <row r="273" spans="1:15" s="6" customFormat="1" ht="180" customHeight="1" x14ac:dyDescent="0.25">
      <c r="A273" s="7">
        <v>272</v>
      </c>
      <c r="B273" s="7"/>
      <c r="C273" s="1" t="s">
        <v>11</v>
      </c>
      <c r="D273" s="20" t="s">
        <v>617</v>
      </c>
      <c r="E273" s="24">
        <v>11</v>
      </c>
      <c r="F273" s="1" t="s">
        <v>14</v>
      </c>
      <c r="G273" s="13" t="s">
        <v>618</v>
      </c>
      <c r="H273" s="22" t="s">
        <v>16</v>
      </c>
      <c r="I273" s="13" t="s">
        <v>35</v>
      </c>
      <c r="J273" s="13" t="s">
        <v>26</v>
      </c>
      <c r="K273" s="13" t="s">
        <v>41</v>
      </c>
    </row>
    <row r="274" spans="1:15" s="6" customFormat="1" ht="180" customHeight="1" x14ac:dyDescent="0.25">
      <c r="A274" s="7">
        <v>273</v>
      </c>
      <c r="B274" s="7"/>
      <c r="C274" s="1" t="s">
        <v>11</v>
      </c>
      <c r="D274" s="20" t="s">
        <v>101</v>
      </c>
      <c r="E274" s="24">
        <v>17</v>
      </c>
      <c r="F274" s="1" t="s">
        <v>14</v>
      </c>
      <c r="G274" s="13" t="s">
        <v>619</v>
      </c>
      <c r="H274" s="22" t="s">
        <v>16</v>
      </c>
      <c r="I274" s="13" t="s">
        <v>17</v>
      </c>
      <c r="J274" s="13" t="s">
        <v>103</v>
      </c>
      <c r="K274" s="13" t="s">
        <v>588</v>
      </c>
    </row>
    <row r="275" spans="1:15" s="6" customFormat="1" ht="120" customHeight="1" x14ac:dyDescent="0.25">
      <c r="A275" s="7">
        <v>274</v>
      </c>
      <c r="B275" s="7"/>
      <c r="C275" s="1" t="s">
        <v>11</v>
      </c>
      <c r="D275" s="20" t="s">
        <v>620</v>
      </c>
      <c r="E275" s="24">
        <v>7</v>
      </c>
      <c r="F275" s="1" t="s">
        <v>14</v>
      </c>
      <c r="G275" s="13" t="s">
        <v>621</v>
      </c>
      <c r="H275" s="22" t="s">
        <v>16</v>
      </c>
      <c r="I275" s="13" t="s">
        <v>35</v>
      </c>
      <c r="J275" s="13" t="s">
        <v>622</v>
      </c>
      <c r="K275" s="13" t="s">
        <v>623</v>
      </c>
    </row>
    <row r="276" spans="1:15" s="6" customFormat="1" ht="90" customHeight="1" x14ac:dyDescent="0.25">
      <c r="A276" s="7">
        <v>276</v>
      </c>
      <c r="B276" s="7"/>
      <c r="C276" s="1" t="s">
        <v>524</v>
      </c>
      <c r="D276" s="20" t="s">
        <v>525</v>
      </c>
      <c r="E276" s="24">
        <v>99</v>
      </c>
      <c r="F276" s="1" t="s">
        <v>14</v>
      </c>
      <c r="G276" s="13" t="s">
        <v>526</v>
      </c>
      <c r="H276" s="22" t="s">
        <v>16</v>
      </c>
      <c r="I276" s="13"/>
      <c r="J276" s="13"/>
      <c r="K276" s="13"/>
    </row>
    <row r="277" spans="1:15" s="6" customFormat="1" ht="123" customHeight="1" x14ac:dyDescent="0.25">
      <c r="A277" s="7">
        <v>277</v>
      </c>
      <c r="B277" s="7"/>
      <c r="C277" s="1" t="s">
        <v>624</v>
      </c>
      <c r="D277" s="20" t="s">
        <v>499</v>
      </c>
      <c r="E277" s="1">
        <v>9</v>
      </c>
      <c r="F277" s="1" t="s">
        <v>14</v>
      </c>
      <c r="G277" s="13" t="s">
        <v>625</v>
      </c>
      <c r="H277" s="22" t="s">
        <v>16</v>
      </c>
      <c r="I277" s="13" t="s">
        <v>227</v>
      </c>
      <c r="J277" s="13" t="s">
        <v>501</v>
      </c>
      <c r="K277" s="13" t="s">
        <v>626</v>
      </c>
    </row>
    <row r="278" spans="1:15" s="6" customFormat="1" ht="114.75" customHeight="1" x14ac:dyDescent="0.25">
      <c r="A278" s="7">
        <v>278</v>
      </c>
      <c r="B278" s="7"/>
      <c r="C278" s="1" t="s">
        <v>624</v>
      </c>
      <c r="D278" s="20" t="s">
        <v>627</v>
      </c>
      <c r="E278" s="1">
        <v>50</v>
      </c>
      <c r="F278" s="1" t="s">
        <v>14</v>
      </c>
      <c r="G278" s="13" t="s">
        <v>628</v>
      </c>
      <c r="H278" s="22" t="s">
        <v>16</v>
      </c>
      <c r="I278" s="13" t="s">
        <v>227</v>
      </c>
      <c r="J278" s="13" t="s">
        <v>629</v>
      </c>
      <c r="K278" s="13" t="s">
        <v>630</v>
      </c>
    </row>
    <row r="279" spans="1:15" s="6" customFormat="1" ht="220.5" customHeight="1" x14ac:dyDescent="0.25">
      <c r="A279" s="25">
        <v>279</v>
      </c>
      <c r="B279" s="25"/>
      <c r="C279" s="26" t="s">
        <v>11</v>
      </c>
      <c r="D279" s="27" t="s">
        <v>12</v>
      </c>
      <c r="E279" s="26">
        <v>50</v>
      </c>
      <c r="F279" s="26" t="s">
        <v>14</v>
      </c>
      <c r="G279" s="28" t="s">
        <v>21</v>
      </c>
      <c r="H279" s="29" t="s">
        <v>16</v>
      </c>
      <c r="I279" s="28" t="s">
        <v>17</v>
      </c>
      <c r="J279" s="28" t="s">
        <v>22</v>
      </c>
      <c r="K279" s="28" t="s">
        <v>23</v>
      </c>
      <c r="L279" s="30" t="s">
        <v>24</v>
      </c>
      <c r="M279" s="30"/>
      <c r="N279" s="30"/>
      <c r="O279" s="30"/>
    </row>
    <row r="280" spans="1:15" s="6" customFormat="1" ht="167.25" customHeight="1" x14ac:dyDescent="0.25">
      <c r="A280" s="7">
        <v>280</v>
      </c>
      <c r="B280" s="7"/>
      <c r="C280" s="1" t="s">
        <v>11</v>
      </c>
      <c r="D280" s="20" t="s">
        <v>12</v>
      </c>
      <c r="E280" s="1">
        <v>9</v>
      </c>
      <c r="F280" s="1" t="s">
        <v>14</v>
      </c>
      <c r="G280" s="13" t="s">
        <v>25</v>
      </c>
      <c r="H280" s="22" t="s">
        <v>16</v>
      </c>
      <c r="I280" s="13" t="s">
        <v>17</v>
      </c>
      <c r="J280" s="13" t="s">
        <v>26</v>
      </c>
      <c r="K280" s="13" t="s">
        <v>27</v>
      </c>
    </row>
    <row r="281" spans="1:15" s="6" customFormat="1" ht="180" customHeight="1" x14ac:dyDescent="0.25">
      <c r="A281" s="7">
        <v>281</v>
      </c>
      <c r="B281" s="7"/>
      <c r="C281" s="1"/>
      <c r="D281" s="20"/>
      <c r="E281" s="1"/>
      <c r="F281" s="1"/>
      <c r="G281" s="13"/>
      <c r="H281" s="22"/>
      <c r="I281" s="13"/>
      <c r="J281" s="13" t="s">
        <v>46</v>
      </c>
      <c r="K281" s="13"/>
      <c r="M281" s="6">
        <v>1</v>
      </c>
    </row>
    <row r="282" spans="1:15" s="6" customFormat="1" ht="135" customHeight="1" x14ac:dyDescent="0.25">
      <c r="A282" s="7">
        <v>282</v>
      </c>
      <c r="B282" s="7"/>
      <c r="C282" s="1" t="s">
        <v>11</v>
      </c>
      <c r="D282" s="20" t="s">
        <v>182</v>
      </c>
      <c r="E282" s="24">
        <v>18</v>
      </c>
      <c r="F282" s="1" t="s">
        <v>14</v>
      </c>
      <c r="G282" s="13" t="s">
        <v>631</v>
      </c>
      <c r="H282" s="22" t="s">
        <v>16</v>
      </c>
      <c r="I282" s="13" t="s">
        <v>35</v>
      </c>
      <c r="J282" s="13" t="s">
        <v>372</v>
      </c>
      <c r="K282" s="13" t="s">
        <v>311</v>
      </c>
    </row>
    <row r="283" spans="1:15" s="6" customFormat="1" ht="90" customHeight="1" x14ac:dyDescent="0.25">
      <c r="A283" s="7">
        <v>283</v>
      </c>
      <c r="B283" s="7"/>
      <c r="C283" s="1" t="s">
        <v>11</v>
      </c>
      <c r="D283" s="20" t="s">
        <v>632</v>
      </c>
      <c r="E283" s="1">
        <v>16</v>
      </c>
      <c r="F283" s="1" t="s">
        <v>14</v>
      </c>
      <c r="G283" s="13" t="s">
        <v>633</v>
      </c>
      <c r="H283" s="22" t="s">
        <v>16</v>
      </c>
      <c r="I283" s="13"/>
      <c r="J283" s="13"/>
      <c r="K283" s="13"/>
    </row>
    <row r="284" spans="1:15" s="6" customFormat="1" ht="165" customHeight="1" x14ac:dyDescent="0.25">
      <c r="A284" s="7">
        <v>284</v>
      </c>
      <c r="B284" s="7"/>
      <c r="C284" s="1" t="s">
        <v>11</v>
      </c>
      <c r="D284" s="20" t="s">
        <v>634</v>
      </c>
      <c r="E284" s="1">
        <v>12</v>
      </c>
      <c r="F284" s="1" t="s">
        <v>14</v>
      </c>
      <c r="G284" s="13" t="s">
        <v>635</v>
      </c>
      <c r="H284" s="22" t="s">
        <v>16</v>
      </c>
      <c r="I284" s="13" t="s">
        <v>636</v>
      </c>
      <c r="J284" s="13" t="s">
        <v>637</v>
      </c>
      <c r="K284" s="13" t="s">
        <v>638</v>
      </c>
    </row>
    <row r="285" spans="1:15" s="6" customFormat="1" ht="135" customHeight="1" x14ac:dyDescent="0.25">
      <c r="A285" s="7">
        <v>285</v>
      </c>
      <c r="B285" s="7"/>
      <c r="C285" s="1" t="s">
        <v>11</v>
      </c>
      <c r="D285" s="20" t="s">
        <v>127</v>
      </c>
      <c r="E285" s="1">
        <v>34</v>
      </c>
      <c r="F285" s="1" t="s">
        <v>14</v>
      </c>
      <c r="G285" s="13" t="s">
        <v>639</v>
      </c>
      <c r="H285" s="22" t="s">
        <v>16</v>
      </c>
      <c r="I285" s="13" t="s">
        <v>35</v>
      </c>
      <c r="J285" s="13" t="s">
        <v>640</v>
      </c>
      <c r="K285" s="13" t="s">
        <v>311</v>
      </c>
    </row>
    <row r="286" spans="1:15" s="6" customFormat="1" ht="120" customHeight="1" x14ac:dyDescent="0.25">
      <c r="A286" s="7">
        <v>286</v>
      </c>
      <c r="B286" s="7"/>
      <c r="C286" s="1" t="s">
        <v>11</v>
      </c>
      <c r="D286" s="20" t="s">
        <v>42</v>
      </c>
      <c r="E286" s="1">
        <v>81</v>
      </c>
      <c r="F286" s="1" t="s">
        <v>14</v>
      </c>
      <c r="G286" s="13" t="s">
        <v>639</v>
      </c>
      <c r="H286" s="22" t="s">
        <v>16</v>
      </c>
      <c r="I286" s="13" t="s">
        <v>35</v>
      </c>
      <c r="J286" s="13" t="s">
        <v>641</v>
      </c>
      <c r="K286" s="13" t="s">
        <v>457</v>
      </c>
    </row>
    <row r="287" spans="1:15" s="6" customFormat="1" ht="135" customHeight="1" x14ac:dyDescent="0.25">
      <c r="A287" s="7">
        <v>287</v>
      </c>
      <c r="B287" s="7"/>
      <c r="C287" s="1" t="s">
        <v>11</v>
      </c>
      <c r="D287" s="20" t="s">
        <v>642</v>
      </c>
      <c r="E287" s="1">
        <v>5</v>
      </c>
      <c r="F287" s="1" t="s">
        <v>14</v>
      </c>
      <c r="G287" s="13" t="s">
        <v>643</v>
      </c>
      <c r="H287" s="22" t="s">
        <v>16</v>
      </c>
      <c r="I287" s="13" t="s">
        <v>35</v>
      </c>
      <c r="J287" s="13" t="s">
        <v>644</v>
      </c>
      <c r="K287" s="13" t="s">
        <v>645</v>
      </c>
    </row>
    <row r="288" spans="1:15" s="6" customFormat="1" ht="105" customHeight="1" x14ac:dyDescent="0.25">
      <c r="A288" s="7">
        <v>288</v>
      </c>
      <c r="B288" s="7"/>
      <c r="C288" s="1" t="s">
        <v>11</v>
      </c>
      <c r="D288" s="20" t="s">
        <v>135</v>
      </c>
      <c r="E288" s="1">
        <v>50</v>
      </c>
      <c r="F288" s="1" t="s">
        <v>14</v>
      </c>
      <c r="G288" s="13" t="s">
        <v>646</v>
      </c>
      <c r="H288" s="22" t="s">
        <v>16</v>
      </c>
      <c r="I288" s="13" t="s">
        <v>17</v>
      </c>
      <c r="J288" s="13" t="s">
        <v>647</v>
      </c>
      <c r="K288" s="13" t="s">
        <v>648</v>
      </c>
    </row>
    <row r="289" spans="1:13" s="6" customFormat="1" ht="150" customHeight="1" x14ac:dyDescent="0.25">
      <c r="A289" s="7">
        <v>289</v>
      </c>
      <c r="B289" s="7"/>
      <c r="C289" s="1" t="s">
        <v>11</v>
      </c>
      <c r="D289" s="20" t="s">
        <v>649</v>
      </c>
      <c r="E289" s="1">
        <v>5</v>
      </c>
      <c r="F289" s="1" t="s">
        <v>14</v>
      </c>
      <c r="G289" s="13" t="s">
        <v>650</v>
      </c>
      <c r="H289" s="22" t="s">
        <v>16</v>
      </c>
      <c r="I289" s="13" t="s">
        <v>17</v>
      </c>
      <c r="J289" s="13" t="s">
        <v>651</v>
      </c>
      <c r="K289" s="13" t="s">
        <v>652</v>
      </c>
    </row>
    <row r="290" spans="1:13" s="6" customFormat="1" ht="150" customHeight="1" x14ac:dyDescent="0.25">
      <c r="A290" s="7">
        <v>290</v>
      </c>
      <c r="B290" s="7"/>
      <c r="C290" s="1" t="s">
        <v>11</v>
      </c>
      <c r="D290" s="20" t="s">
        <v>653</v>
      </c>
      <c r="E290" s="1" t="s">
        <v>654</v>
      </c>
      <c r="F290" s="1" t="s">
        <v>14</v>
      </c>
      <c r="G290" s="13" t="s">
        <v>655</v>
      </c>
      <c r="H290" s="22" t="s">
        <v>16</v>
      </c>
      <c r="I290" s="13" t="s">
        <v>17</v>
      </c>
      <c r="J290" s="13" t="s">
        <v>656</v>
      </c>
      <c r="K290" s="13" t="s">
        <v>610</v>
      </c>
    </row>
    <row r="291" spans="1:13" s="6" customFormat="1" ht="135" customHeight="1" x14ac:dyDescent="0.25">
      <c r="A291" s="7">
        <v>291</v>
      </c>
      <c r="B291" s="7"/>
      <c r="C291" s="1" t="s">
        <v>11</v>
      </c>
      <c r="D291" s="20" t="s">
        <v>657</v>
      </c>
      <c r="E291" s="1">
        <v>2</v>
      </c>
      <c r="F291" s="1" t="s">
        <v>14</v>
      </c>
      <c r="G291" s="13" t="s">
        <v>658</v>
      </c>
      <c r="H291" s="22" t="s">
        <v>16</v>
      </c>
      <c r="I291" s="13" t="s">
        <v>17</v>
      </c>
      <c r="J291" s="13" t="s">
        <v>659</v>
      </c>
      <c r="K291" s="13" t="s">
        <v>660</v>
      </c>
    </row>
    <row r="292" spans="1:13" s="6" customFormat="1" ht="210" customHeight="1" x14ac:dyDescent="0.25">
      <c r="A292" s="25">
        <v>292</v>
      </c>
      <c r="B292" s="25"/>
      <c r="C292" s="26" t="s">
        <v>11</v>
      </c>
      <c r="D292" s="27" t="s">
        <v>83</v>
      </c>
      <c r="E292" s="26">
        <v>55</v>
      </c>
      <c r="F292" s="26" t="s">
        <v>14</v>
      </c>
      <c r="G292" s="28" t="s">
        <v>661</v>
      </c>
      <c r="H292" s="29" t="s">
        <v>16</v>
      </c>
      <c r="I292" s="28" t="s">
        <v>17</v>
      </c>
      <c r="J292" s="28" t="s">
        <v>662</v>
      </c>
      <c r="K292" s="28" t="s">
        <v>663</v>
      </c>
      <c r="L292" s="30" t="s">
        <v>24</v>
      </c>
      <c r="M292" s="30"/>
    </row>
    <row r="293" spans="1:13" s="6" customFormat="1" ht="150" customHeight="1" x14ac:dyDescent="0.25">
      <c r="A293" s="7">
        <v>293</v>
      </c>
      <c r="B293" s="7"/>
      <c r="C293" s="1" t="s">
        <v>11</v>
      </c>
      <c r="D293" s="20" t="s">
        <v>121</v>
      </c>
      <c r="E293" s="1">
        <v>12</v>
      </c>
      <c r="F293" s="1" t="s">
        <v>14</v>
      </c>
      <c r="G293" s="13" t="s">
        <v>664</v>
      </c>
      <c r="H293" s="22" t="s">
        <v>16</v>
      </c>
      <c r="I293" s="13" t="s">
        <v>636</v>
      </c>
      <c r="J293" s="13" t="s">
        <v>472</v>
      </c>
      <c r="K293" s="13" t="s">
        <v>597</v>
      </c>
    </row>
    <row r="294" spans="1:13" s="6" customFormat="1" ht="135" customHeight="1" x14ac:dyDescent="0.25">
      <c r="A294" s="7">
        <v>294</v>
      </c>
      <c r="B294" s="7"/>
      <c r="C294" s="1" t="s">
        <v>11</v>
      </c>
      <c r="D294" s="20" t="s">
        <v>665</v>
      </c>
      <c r="E294" s="1">
        <v>5</v>
      </c>
      <c r="F294" s="1" t="s">
        <v>14</v>
      </c>
      <c r="G294" s="13" t="s">
        <v>666</v>
      </c>
      <c r="H294" s="22" t="s">
        <v>16</v>
      </c>
      <c r="I294" s="13" t="s">
        <v>35</v>
      </c>
      <c r="J294" s="13" t="s">
        <v>667</v>
      </c>
      <c r="K294" s="13" t="s">
        <v>423</v>
      </c>
    </row>
    <row r="295" spans="1:13" s="6" customFormat="1" ht="135" customHeight="1" x14ac:dyDescent="0.25">
      <c r="A295" s="7">
        <v>295</v>
      </c>
      <c r="B295" s="7"/>
      <c r="C295" s="1" t="s">
        <v>11</v>
      </c>
      <c r="D295" s="20" t="s">
        <v>478</v>
      </c>
      <c r="E295" s="1">
        <v>14</v>
      </c>
      <c r="F295" s="1" t="s">
        <v>14</v>
      </c>
      <c r="G295" s="13" t="s">
        <v>668</v>
      </c>
      <c r="H295" s="22" t="s">
        <v>16</v>
      </c>
      <c r="I295" s="13" t="s">
        <v>35</v>
      </c>
      <c r="J295" s="13" t="s">
        <v>480</v>
      </c>
      <c r="K295" s="13" t="s">
        <v>543</v>
      </c>
    </row>
    <row r="296" spans="1:13" s="6" customFormat="1" ht="90" customHeight="1" x14ac:dyDescent="0.25">
      <c r="A296" s="7">
        <v>296</v>
      </c>
      <c r="B296" s="7"/>
      <c r="C296" s="1" t="s">
        <v>11</v>
      </c>
      <c r="D296" s="20" t="s">
        <v>485</v>
      </c>
      <c r="E296" s="1" t="s">
        <v>669</v>
      </c>
      <c r="F296" s="1" t="s">
        <v>14</v>
      </c>
      <c r="G296" s="13" t="s">
        <v>670</v>
      </c>
      <c r="H296" s="22" t="s">
        <v>16</v>
      </c>
      <c r="I296" s="13" t="s">
        <v>35</v>
      </c>
      <c r="J296" s="13" t="s">
        <v>671</v>
      </c>
      <c r="K296" s="13" t="s">
        <v>583</v>
      </c>
    </row>
    <row r="297" spans="1:13" s="6" customFormat="1" ht="120" customHeight="1" x14ac:dyDescent="0.25">
      <c r="A297" s="7">
        <v>297</v>
      </c>
      <c r="B297" s="7"/>
      <c r="C297" s="1" t="s">
        <v>11</v>
      </c>
      <c r="D297" s="20" t="s">
        <v>672</v>
      </c>
      <c r="E297" s="1">
        <v>18</v>
      </c>
      <c r="F297" s="1" t="s">
        <v>14</v>
      </c>
      <c r="G297" s="13" t="s">
        <v>673</v>
      </c>
      <c r="H297" s="22" t="s">
        <v>16</v>
      </c>
      <c r="I297" s="13" t="s">
        <v>35</v>
      </c>
      <c r="J297" s="13" t="s">
        <v>674</v>
      </c>
      <c r="K297" s="13" t="s">
        <v>481</v>
      </c>
    </row>
    <row r="298" spans="1:13" s="6" customFormat="1" ht="150" customHeight="1" x14ac:dyDescent="0.25">
      <c r="A298" s="7">
        <v>298</v>
      </c>
      <c r="B298" s="7"/>
      <c r="C298" s="1" t="s">
        <v>11</v>
      </c>
      <c r="D298" s="20" t="s">
        <v>12</v>
      </c>
      <c r="E298" s="1">
        <v>37</v>
      </c>
      <c r="F298" s="1" t="s">
        <v>14</v>
      </c>
      <c r="G298" s="13" t="s">
        <v>28</v>
      </c>
      <c r="H298" s="22" t="s">
        <v>16</v>
      </c>
      <c r="I298" s="13" t="s">
        <v>17</v>
      </c>
      <c r="J298" s="13" t="s">
        <v>29</v>
      </c>
      <c r="K298" s="13" t="s">
        <v>30</v>
      </c>
    </row>
    <row r="299" spans="1:13" s="6" customFormat="1" ht="150" customHeight="1" x14ac:dyDescent="0.25">
      <c r="A299" s="7">
        <v>299</v>
      </c>
      <c r="B299" s="7"/>
      <c r="C299" s="1" t="s">
        <v>11</v>
      </c>
      <c r="D299" s="20" t="s">
        <v>146</v>
      </c>
      <c r="E299" s="1">
        <v>34</v>
      </c>
      <c r="F299" s="1" t="s">
        <v>14</v>
      </c>
      <c r="G299" s="13" t="s">
        <v>675</v>
      </c>
      <c r="H299" s="22" t="s">
        <v>16</v>
      </c>
      <c r="I299" s="13" t="s">
        <v>469</v>
      </c>
      <c r="J299" s="13" t="s">
        <v>676</v>
      </c>
      <c r="K299" s="13" t="s">
        <v>677</v>
      </c>
    </row>
    <row r="300" spans="1:13" s="6" customFormat="1" ht="135" customHeight="1" x14ac:dyDescent="0.25">
      <c r="A300" s="7">
        <v>300</v>
      </c>
      <c r="B300" s="7"/>
      <c r="C300" s="1" t="s">
        <v>11</v>
      </c>
      <c r="D300" s="20" t="s">
        <v>130</v>
      </c>
      <c r="E300" s="1">
        <v>144</v>
      </c>
      <c r="F300" s="1" t="s">
        <v>14</v>
      </c>
      <c r="G300" s="13" t="s">
        <v>678</v>
      </c>
      <c r="H300" s="22" t="s">
        <v>16</v>
      </c>
      <c r="I300" s="13" t="s">
        <v>17</v>
      </c>
      <c r="J300" s="13" t="s">
        <v>679</v>
      </c>
      <c r="K300" s="13" t="s">
        <v>680</v>
      </c>
    </row>
    <row r="301" spans="1:13" s="6" customFormat="1" ht="120" customHeight="1" x14ac:dyDescent="0.25">
      <c r="A301" s="7">
        <v>301</v>
      </c>
      <c r="B301" s="7"/>
      <c r="C301" s="1" t="s">
        <v>11</v>
      </c>
      <c r="D301" s="20" t="s">
        <v>51</v>
      </c>
      <c r="E301" s="1">
        <v>35</v>
      </c>
      <c r="F301" s="1" t="s">
        <v>14</v>
      </c>
      <c r="G301" s="13" t="s">
        <v>681</v>
      </c>
      <c r="H301" s="22" t="s">
        <v>16</v>
      </c>
      <c r="I301" s="13" t="s">
        <v>35</v>
      </c>
      <c r="J301" s="13" t="s">
        <v>599</v>
      </c>
      <c r="K301" s="13" t="s">
        <v>602</v>
      </c>
    </row>
    <row r="302" spans="1:13" s="6" customFormat="1" ht="165" customHeight="1" x14ac:dyDescent="0.25">
      <c r="A302" s="7">
        <v>302</v>
      </c>
      <c r="B302" s="7"/>
      <c r="C302" s="1" t="s">
        <v>11</v>
      </c>
      <c r="D302" s="20" t="s">
        <v>682</v>
      </c>
      <c r="E302" s="1">
        <v>98</v>
      </c>
      <c r="F302" s="1" t="s">
        <v>14</v>
      </c>
      <c r="G302" s="13" t="s">
        <v>683</v>
      </c>
      <c r="H302" s="22" t="s">
        <v>16</v>
      </c>
      <c r="I302" s="13" t="s">
        <v>235</v>
      </c>
      <c r="J302" s="13" t="s">
        <v>684</v>
      </c>
      <c r="K302" s="13" t="s">
        <v>253</v>
      </c>
    </row>
    <row r="303" spans="1:13" s="6" customFormat="1" ht="120" customHeight="1" x14ac:dyDescent="0.25">
      <c r="A303" s="7">
        <v>303</v>
      </c>
      <c r="B303" s="7"/>
      <c r="C303" s="1" t="s">
        <v>11</v>
      </c>
      <c r="D303" s="20" t="s">
        <v>620</v>
      </c>
      <c r="E303" s="1">
        <v>12</v>
      </c>
      <c r="F303" s="1" t="s">
        <v>14</v>
      </c>
      <c r="G303" s="13" t="s">
        <v>685</v>
      </c>
      <c r="H303" s="22" t="s">
        <v>16</v>
      </c>
      <c r="I303" s="13" t="s">
        <v>35</v>
      </c>
      <c r="J303" s="13" t="s">
        <v>622</v>
      </c>
      <c r="K303" s="13" t="s">
        <v>623</v>
      </c>
    </row>
    <row r="304" spans="1:13" s="6" customFormat="1" ht="135" x14ac:dyDescent="0.25">
      <c r="A304" s="7">
        <v>304</v>
      </c>
      <c r="B304" s="7"/>
      <c r="C304" s="1" t="s">
        <v>11</v>
      </c>
      <c r="D304" s="20" t="s">
        <v>48</v>
      </c>
      <c r="E304" s="1">
        <v>15</v>
      </c>
      <c r="F304" s="1" t="s">
        <v>14</v>
      </c>
      <c r="G304" s="13" t="s">
        <v>686</v>
      </c>
      <c r="H304" s="22" t="s">
        <v>16</v>
      </c>
      <c r="I304" s="13" t="s">
        <v>35</v>
      </c>
      <c r="J304" s="13" t="s">
        <v>372</v>
      </c>
      <c r="K304" s="13" t="s">
        <v>687</v>
      </c>
    </row>
    <row r="305" spans="1:11" s="6" customFormat="1" ht="135" x14ac:dyDescent="0.25">
      <c r="A305" s="7">
        <v>305</v>
      </c>
      <c r="B305" s="7"/>
      <c r="C305" s="1" t="s">
        <v>11</v>
      </c>
      <c r="D305" s="20" t="s">
        <v>48</v>
      </c>
      <c r="E305" s="1">
        <v>17</v>
      </c>
      <c r="F305" s="1" t="s">
        <v>14</v>
      </c>
      <c r="G305" s="13" t="s">
        <v>688</v>
      </c>
      <c r="H305" s="22" t="s">
        <v>16</v>
      </c>
      <c r="I305" s="13" t="s">
        <v>35</v>
      </c>
      <c r="J305" s="13" t="s">
        <v>372</v>
      </c>
      <c r="K305" s="13" t="s">
        <v>689</v>
      </c>
    </row>
    <row r="306" spans="1:11" s="6" customFormat="1" ht="120" customHeight="1" x14ac:dyDescent="0.25">
      <c r="A306" s="7">
        <v>306</v>
      </c>
      <c r="B306" s="7"/>
      <c r="C306" s="1" t="s">
        <v>11</v>
      </c>
      <c r="D306" s="20" t="s">
        <v>113</v>
      </c>
      <c r="E306" s="1" t="s">
        <v>690</v>
      </c>
      <c r="F306" s="1" t="s">
        <v>14</v>
      </c>
      <c r="G306" s="13" t="s">
        <v>691</v>
      </c>
      <c r="H306" s="22" t="s">
        <v>16</v>
      </c>
      <c r="I306" s="13" t="s">
        <v>35</v>
      </c>
      <c r="J306" s="13" t="s">
        <v>489</v>
      </c>
      <c r="K306" s="13" t="s">
        <v>692</v>
      </c>
    </row>
    <row r="307" spans="1:11" s="6" customFormat="1" ht="135" customHeight="1" x14ac:dyDescent="0.25">
      <c r="A307" s="7">
        <v>307</v>
      </c>
      <c r="B307" s="7"/>
      <c r="C307" s="1" t="s">
        <v>11</v>
      </c>
      <c r="D307" s="20" t="s">
        <v>182</v>
      </c>
      <c r="E307" s="1">
        <v>16</v>
      </c>
      <c r="F307" s="1" t="s">
        <v>14</v>
      </c>
      <c r="G307" s="13" t="s">
        <v>693</v>
      </c>
      <c r="H307" s="22" t="s">
        <v>16</v>
      </c>
      <c r="I307" s="13" t="s">
        <v>35</v>
      </c>
      <c r="J307" s="13" t="s">
        <v>694</v>
      </c>
      <c r="K307" s="13" t="s">
        <v>687</v>
      </c>
    </row>
    <row r="308" spans="1:11" s="6" customFormat="1" ht="150" customHeight="1" x14ac:dyDescent="0.25">
      <c r="A308" s="7">
        <v>308</v>
      </c>
      <c r="B308" s="7"/>
      <c r="C308" s="1" t="s">
        <v>11</v>
      </c>
      <c r="D308" s="20" t="s">
        <v>57</v>
      </c>
      <c r="E308" s="1">
        <v>32</v>
      </c>
      <c r="F308" s="1" t="s">
        <v>14</v>
      </c>
      <c r="G308" s="13" t="s">
        <v>695</v>
      </c>
      <c r="H308" s="22" t="s">
        <v>16</v>
      </c>
      <c r="I308" s="13" t="s">
        <v>35</v>
      </c>
      <c r="J308" s="13" t="s">
        <v>696</v>
      </c>
      <c r="K308" s="13" t="s">
        <v>697</v>
      </c>
    </row>
    <row r="309" spans="1:11" s="6" customFormat="1" ht="135" x14ac:dyDescent="0.25">
      <c r="A309" s="7">
        <v>309</v>
      </c>
      <c r="B309" s="7"/>
      <c r="C309" s="1" t="s">
        <v>11</v>
      </c>
      <c r="D309" s="20" t="s">
        <v>48</v>
      </c>
      <c r="E309" s="1">
        <v>13</v>
      </c>
      <c r="F309" s="1" t="s">
        <v>14</v>
      </c>
      <c r="G309" s="13" t="s">
        <v>698</v>
      </c>
      <c r="H309" s="22" t="s">
        <v>16</v>
      </c>
      <c r="I309" s="13" t="s">
        <v>35</v>
      </c>
      <c r="J309" s="13" t="s">
        <v>372</v>
      </c>
      <c r="K309" s="13" t="s">
        <v>699</v>
      </c>
    </row>
    <row r="310" spans="1:11" s="6" customFormat="1" ht="120" customHeight="1" x14ac:dyDescent="0.25">
      <c r="A310" s="7">
        <v>310</v>
      </c>
      <c r="B310" s="7"/>
      <c r="C310" s="1" t="s">
        <v>11</v>
      </c>
      <c r="D310" s="20" t="s">
        <v>700</v>
      </c>
      <c r="E310" s="1">
        <v>12</v>
      </c>
      <c r="F310" s="1" t="s">
        <v>14</v>
      </c>
      <c r="G310" s="13" t="s">
        <v>701</v>
      </c>
      <c r="H310" s="22" t="s">
        <v>16</v>
      </c>
      <c r="I310" s="13" t="s">
        <v>35</v>
      </c>
      <c r="J310" s="13" t="s">
        <v>702</v>
      </c>
      <c r="K310" s="13" t="s">
        <v>703</v>
      </c>
    </row>
    <row r="311" spans="1:11" s="6" customFormat="1" ht="165" customHeight="1" x14ac:dyDescent="0.25">
      <c r="A311" s="7">
        <v>311</v>
      </c>
      <c r="B311" s="7"/>
      <c r="C311" s="1" t="s">
        <v>11</v>
      </c>
      <c r="D311" s="20" t="s">
        <v>121</v>
      </c>
      <c r="E311" s="1">
        <v>70</v>
      </c>
      <c r="F311" s="1" t="s">
        <v>14</v>
      </c>
      <c r="G311" s="13" t="s">
        <v>704</v>
      </c>
      <c r="H311" s="22" t="s">
        <v>16</v>
      </c>
      <c r="I311" s="13" t="s">
        <v>17</v>
      </c>
      <c r="J311" s="13" t="s">
        <v>705</v>
      </c>
      <c r="K311" s="13" t="s">
        <v>19</v>
      </c>
    </row>
    <row r="312" spans="1:11" s="6" customFormat="1" ht="120" customHeight="1" x14ac:dyDescent="0.25">
      <c r="A312" s="7">
        <v>312</v>
      </c>
      <c r="B312" s="7"/>
      <c r="C312" s="1" t="s">
        <v>11</v>
      </c>
      <c r="D312" s="20" t="s">
        <v>620</v>
      </c>
      <c r="E312" s="1">
        <v>6</v>
      </c>
      <c r="F312" s="1" t="s">
        <v>14</v>
      </c>
      <c r="G312" s="13" t="s">
        <v>706</v>
      </c>
      <c r="H312" s="22" t="s">
        <v>16</v>
      </c>
      <c r="I312" s="13" t="s">
        <v>35</v>
      </c>
      <c r="J312" s="13" t="s">
        <v>622</v>
      </c>
      <c r="K312" s="13" t="s">
        <v>623</v>
      </c>
    </row>
    <row r="313" spans="1:11" s="6" customFormat="1" ht="120" customHeight="1" x14ac:dyDescent="0.25">
      <c r="A313" s="7">
        <v>313</v>
      </c>
      <c r="B313" s="7"/>
      <c r="C313" s="1" t="s">
        <v>11</v>
      </c>
      <c r="D313" s="20" t="s">
        <v>527</v>
      </c>
      <c r="E313" s="1">
        <v>20</v>
      </c>
      <c r="F313" s="1" t="s">
        <v>14</v>
      </c>
      <c r="G313" s="13" t="s">
        <v>707</v>
      </c>
      <c r="H313" s="22" t="s">
        <v>16</v>
      </c>
      <c r="I313" s="13" t="s">
        <v>35</v>
      </c>
      <c r="J313" s="13" t="s">
        <v>529</v>
      </c>
      <c r="K313" s="13" t="s">
        <v>481</v>
      </c>
    </row>
    <row r="314" spans="1:11" s="6" customFormat="1" ht="135" customHeight="1" x14ac:dyDescent="0.25">
      <c r="A314" s="7">
        <v>314</v>
      </c>
      <c r="B314" s="7"/>
      <c r="C314" s="1" t="s">
        <v>11</v>
      </c>
      <c r="D314" s="20" t="s">
        <v>490</v>
      </c>
      <c r="E314" s="1">
        <v>10</v>
      </c>
      <c r="F314" s="1" t="s">
        <v>14</v>
      </c>
      <c r="G314" s="13" t="s">
        <v>708</v>
      </c>
      <c r="H314" s="22" t="s">
        <v>16</v>
      </c>
      <c r="I314" s="13" t="s">
        <v>35</v>
      </c>
      <c r="J314" s="13" t="s">
        <v>709</v>
      </c>
      <c r="K314" s="13" t="s">
        <v>710</v>
      </c>
    </row>
    <row r="315" spans="1:11" s="6" customFormat="1" ht="165" customHeight="1" x14ac:dyDescent="0.25">
      <c r="A315" s="7">
        <v>315</v>
      </c>
      <c r="B315" s="7"/>
      <c r="C315" s="1" t="s">
        <v>11</v>
      </c>
      <c r="D315" s="20" t="s">
        <v>711</v>
      </c>
      <c r="E315" s="1">
        <v>33</v>
      </c>
      <c r="F315" s="1" t="s">
        <v>14</v>
      </c>
      <c r="G315" s="13" t="s">
        <v>712</v>
      </c>
      <c r="H315" s="22" t="s">
        <v>16</v>
      </c>
      <c r="I315" s="13" t="s">
        <v>35</v>
      </c>
      <c r="J315" s="13" t="s">
        <v>713</v>
      </c>
      <c r="K315" s="13"/>
    </row>
    <row r="316" spans="1:11" s="6" customFormat="1" ht="120" customHeight="1" x14ac:dyDescent="0.25">
      <c r="A316" s="7">
        <v>316</v>
      </c>
      <c r="B316" s="7"/>
      <c r="C316" s="1" t="s">
        <v>11</v>
      </c>
      <c r="D316" s="20" t="s">
        <v>110</v>
      </c>
      <c r="E316" s="1">
        <v>44</v>
      </c>
      <c r="F316" s="1" t="s">
        <v>14</v>
      </c>
      <c r="G316" s="13" t="s">
        <v>714</v>
      </c>
      <c r="H316" s="22" t="s">
        <v>16</v>
      </c>
      <c r="I316" s="13" t="s">
        <v>35</v>
      </c>
      <c r="J316" s="13" t="s">
        <v>599</v>
      </c>
      <c r="K316" s="13" t="s">
        <v>602</v>
      </c>
    </row>
    <row r="317" spans="1:11" s="6" customFormat="1" ht="90" customHeight="1" x14ac:dyDescent="0.25">
      <c r="A317" s="7">
        <v>317</v>
      </c>
      <c r="B317" s="7"/>
      <c r="C317" s="1" t="s">
        <v>11</v>
      </c>
      <c r="D317" s="20" t="s">
        <v>110</v>
      </c>
      <c r="E317" s="1">
        <v>20</v>
      </c>
      <c r="F317" s="1" t="s">
        <v>14</v>
      </c>
      <c r="G317" s="13" t="s">
        <v>715</v>
      </c>
      <c r="H317" s="22" t="s">
        <v>16</v>
      </c>
      <c r="I317" s="13" t="s">
        <v>35</v>
      </c>
      <c r="J317" s="13" t="s">
        <v>716</v>
      </c>
      <c r="K317" s="13" t="s">
        <v>717</v>
      </c>
    </row>
    <row r="318" spans="1:11" s="6" customFormat="1" ht="120" customHeight="1" x14ac:dyDescent="0.25">
      <c r="A318" s="7">
        <v>318</v>
      </c>
      <c r="B318" s="7"/>
      <c r="C318" s="1" t="s">
        <v>11</v>
      </c>
      <c r="D318" s="20" t="s">
        <v>110</v>
      </c>
      <c r="E318" s="1">
        <v>40</v>
      </c>
      <c r="F318" s="1" t="s">
        <v>14</v>
      </c>
      <c r="G318" s="13" t="s">
        <v>718</v>
      </c>
      <c r="H318" s="22" t="s">
        <v>16</v>
      </c>
      <c r="I318" s="13" t="s">
        <v>35</v>
      </c>
      <c r="J318" s="13" t="s">
        <v>599</v>
      </c>
      <c r="K318" s="13" t="s">
        <v>719</v>
      </c>
    </row>
    <row r="319" spans="1:11" s="6" customFormat="1" ht="120" customHeight="1" x14ac:dyDescent="0.25">
      <c r="A319" s="7">
        <v>319</v>
      </c>
      <c r="B319" s="7"/>
      <c r="C319" s="1" t="s">
        <v>11</v>
      </c>
      <c r="D319" s="20" t="s">
        <v>720</v>
      </c>
      <c r="E319" s="1">
        <v>28</v>
      </c>
      <c r="F319" s="1" t="s">
        <v>14</v>
      </c>
      <c r="G319" s="13" t="s">
        <v>721</v>
      </c>
      <c r="H319" s="22" t="s">
        <v>16</v>
      </c>
      <c r="I319" s="13" t="s">
        <v>35</v>
      </c>
      <c r="J319" s="13" t="s">
        <v>722</v>
      </c>
      <c r="K319" s="13" t="s">
        <v>558</v>
      </c>
    </row>
    <row r="320" spans="1:11" s="6" customFormat="1" ht="120" customHeight="1" x14ac:dyDescent="0.25">
      <c r="A320" s="7">
        <v>320</v>
      </c>
      <c r="B320" s="7"/>
      <c r="C320" s="1" t="s">
        <v>11</v>
      </c>
      <c r="D320" s="20" t="s">
        <v>723</v>
      </c>
      <c r="E320" s="1" t="s">
        <v>724</v>
      </c>
      <c r="F320" s="1" t="s">
        <v>14</v>
      </c>
      <c r="G320" s="13" t="s">
        <v>725</v>
      </c>
      <c r="H320" s="22" t="s">
        <v>16</v>
      </c>
      <c r="I320" s="13" t="s">
        <v>35</v>
      </c>
      <c r="J320" s="13" t="s">
        <v>726</v>
      </c>
      <c r="K320" s="13" t="s">
        <v>385</v>
      </c>
    </row>
    <row r="321" spans="1:11" s="6" customFormat="1" ht="150" customHeight="1" x14ac:dyDescent="0.25">
      <c r="A321" s="7">
        <v>321</v>
      </c>
      <c r="B321" s="7"/>
      <c r="C321" s="1" t="s">
        <v>11</v>
      </c>
      <c r="D321" s="20" t="s">
        <v>727</v>
      </c>
      <c r="E321" s="1">
        <v>38</v>
      </c>
      <c r="F321" s="1" t="s">
        <v>14</v>
      </c>
      <c r="G321" s="13" t="s">
        <v>728</v>
      </c>
      <c r="H321" s="22" t="s">
        <v>16</v>
      </c>
      <c r="I321" s="13" t="s">
        <v>35</v>
      </c>
      <c r="J321" s="13" t="s">
        <v>729</v>
      </c>
      <c r="K321" s="13" t="s">
        <v>420</v>
      </c>
    </row>
    <row r="322" spans="1:11" s="6" customFormat="1" ht="165" customHeight="1" x14ac:dyDescent="0.25">
      <c r="A322" s="7">
        <v>322</v>
      </c>
      <c r="B322" s="7"/>
      <c r="C322" s="1" t="s">
        <v>11</v>
      </c>
      <c r="D322" s="20" t="s">
        <v>730</v>
      </c>
      <c r="E322" s="1">
        <v>37</v>
      </c>
      <c r="F322" s="1" t="s">
        <v>14</v>
      </c>
      <c r="G322" s="13" t="s">
        <v>731</v>
      </c>
      <c r="H322" s="22" t="s">
        <v>16</v>
      </c>
      <c r="I322" s="13" t="s">
        <v>636</v>
      </c>
      <c r="J322" s="13" t="s">
        <v>732</v>
      </c>
      <c r="K322" s="13" t="s">
        <v>733</v>
      </c>
    </row>
    <row r="323" spans="1:11" s="6" customFormat="1" ht="135" customHeight="1" x14ac:dyDescent="0.25">
      <c r="A323" s="7">
        <v>323</v>
      </c>
      <c r="B323" s="7"/>
      <c r="C323" s="1" t="s">
        <v>11</v>
      </c>
      <c r="D323" s="20" t="s">
        <v>54</v>
      </c>
      <c r="E323" s="1">
        <v>102</v>
      </c>
      <c r="F323" s="1" t="s">
        <v>14</v>
      </c>
      <c r="G323" s="13" t="s">
        <v>734</v>
      </c>
      <c r="H323" s="22" t="s">
        <v>16</v>
      </c>
      <c r="I323" s="13" t="s">
        <v>35</v>
      </c>
      <c r="J323" s="13" t="s">
        <v>735</v>
      </c>
      <c r="K323" s="13" t="s">
        <v>253</v>
      </c>
    </row>
    <row r="324" spans="1:11" s="6" customFormat="1" ht="150" customHeight="1" x14ac:dyDescent="0.25">
      <c r="A324" s="7">
        <v>324</v>
      </c>
      <c r="B324" s="7"/>
      <c r="C324" s="1" t="s">
        <v>11</v>
      </c>
      <c r="D324" s="20" t="s">
        <v>12</v>
      </c>
      <c r="E324" s="1">
        <v>3</v>
      </c>
      <c r="F324" s="1" t="s">
        <v>14</v>
      </c>
      <c r="G324" s="13" t="s">
        <v>31</v>
      </c>
      <c r="H324" s="22" t="s">
        <v>16</v>
      </c>
      <c r="I324" s="13" t="s">
        <v>17</v>
      </c>
      <c r="J324" s="13" t="s">
        <v>32</v>
      </c>
      <c r="K324" s="13" t="s">
        <v>33</v>
      </c>
    </row>
    <row r="325" spans="1:11" s="6" customFormat="1" ht="120" customHeight="1" x14ac:dyDescent="0.25">
      <c r="A325" s="7">
        <v>325</v>
      </c>
      <c r="B325" s="7"/>
      <c r="C325" s="1" t="s">
        <v>11</v>
      </c>
      <c r="D325" s="20" t="s">
        <v>736</v>
      </c>
      <c r="E325" s="1">
        <v>10</v>
      </c>
      <c r="F325" s="1" t="s">
        <v>14</v>
      </c>
      <c r="G325" s="13" t="s">
        <v>737</v>
      </c>
      <c r="H325" s="22" t="s">
        <v>16</v>
      </c>
      <c r="I325" s="13" t="s">
        <v>227</v>
      </c>
      <c r="J325" s="13" t="s">
        <v>738</v>
      </c>
      <c r="K325" s="13" t="s">
        <v>451</v>
      </c>
    </row>
    <row r="326" spans="1:11" s="6" customFormat="1" ht="120" customHeight="1" x14ac:dyDescent="0.25">
      <c r="A326" s="7">
        <v>326</v>
      </c>
      <c r="B326" s="7"/>
      <c r="C326" s="1" t="s">
        <v>11</v>
      </c>
      <c r="D326" s="20" t="s">
        <v>12</v>
      </c>
      <c r="E326" s="1">
        <v>46</v>
      </c>
      <c r="F326" s="1" t="s">
        <v>14</v>
      </c>
      <c r="G326" s="13" t="s">
        <v>34</v>
      </c>
      <c r="H326" s="22" t="s">
        <v>16</v>
      </c>
      <c r="I326" s="13" t="s">
        <v>35</v>
      </c>
      <c r="J326" s="13" t="s">
        <v>36</v>
      </c>
      <c r="K326" s="13" t="s">
        <v>37</v>
      </c>
    </row>
    <row r="327" spans="1:11" s="6" customFormat="1" ht="135" customHeight="1" x14ac:dyDescent="0.25">
      <c r="A327" s="7">
        <v>327</v>
      </c>
      <c r="B327" s="7"/>
      <c r="C327" s="1" t="s">
        <v>11</v>
      </c>
      <c r="D327" s="20" t="s">
        <v>331</v>
      </c>
      <c r="E327" s="1">
        <v>18</v>
      </c>
      <c r="F327" s="1" t="s">
        <v>14</v>
      </c>
      <c r="G327" s="13"/>
      <c r="H327" s="22" t="s">
        <v>16</v>
      </c>
      <c r="I327" s="13" t="s">
        <v>35</v>
      </c>
      <c r="J327" s="13" t="s">
        <v>422</v>
      </c>
      <c r="K327" s="13" t="s">
        <v>739</v>
      </c>
    </row>
    <row r="328" spans="1:11" s="6" customFormat="1" ht="135" customHeight="1" x14ac:dyDescent="0.25">
      <c r="A328" s="7">
        <v>328</v>
      </c>
      <c r="B328" s="7"/>
      <c r="C328" s="1" t="s">
        <v>11</v>
      </c>
      <c r="D328" s="20" t="s">
        <v>146</v>
      </c>
      <c r="E328" s="1">
        <v>38</v>
      </c>
      <c r="F328" s="1" t="s">
        <v>14</v>
      </c>
      <c r="G328" s="13" t="s">
        <v>740</v>
      </c>
      <c r="H328" s="22" t="s">
        <v>16</v>
      </c>
      <c r="I328" s="13" t="s">
        <v>17</v>
      </c>
      <c r="J328" s="13" t="s">
        <v>741</v>
      </c>
      <c r="K328" s="13" t="s">
        <v>597</v>
      </c>
    </row>
    <row r="329" spans="1:11" s="6" customFormat="1" ht="120" customHeight="1" x14ac:dyDescent="0.25">
      <c r="A329" s="7">
        <v>329</v>
      </c>
      <c r="B329" s="7"/>
      <c r="C329" s="1" t="s">
        <v>11</v>
      </c>
      <c r="D329" s="20" t="s">
        <v>146</v>
      </c>
      <c r="E329" s="1">
        <v>98</v>
      </c>
      <c r="F329" s="1" t="s">
        <v>14</v>
      </c>
      <c r="G329" s="13" t="s">
        <v>742</v>
      </c>
      <c r="H329" s="22" t="s">
        <v>16</v>
      </c>
      <c r="I329" s="13" t="s">
        <v>35</v>
      </c>
      <c r="J329" s="13" t="s">
        <v>36</v>
      </c>
      <c r="K329" s="13" t="s">
        <v>645</v>
      </c>
    </row>
    <row r="330" spans="1:11" s="6" customFormat="1" ht="165" customHeight="1" x14ac:dyDescent="0.25">
      <c r="A330" s="7">
        <v>330</v>
      </c>
      <c r="B330" s="7"/>
      <c r="C330" s="1" t="s">
        <v>11</v>
      </c>
      <c r="D330" s="20" t="s">
        <v>743</v>
      </c>
      <c r="E330" s="1">
        <v>52</v>
      </c>
      <c r="F330" s="1" t="s">
        <v>14</v>
      </c>
      <c r="G330" s="13" t="s">
        <v>744</v>
      </c>
      <c r="H330" s="22" t="s">
        <v>16</v>
      </c>
      <c r="I330" s="13" t="s">
        <v>17</v>
      </c>
      <c r="J330" s="13" t="s">
        <v>745</v>
      </c>
      <c r="K330" s="13" t="s">
        <v>394</v>
      </c>
    </row>
    <row r="331" spans="1:11" s="6" customFormat="1" ht="165" customHeight="1" x14ac:dyDescent="0.25">
      <c r="A331" s="7">
        <v>331</v>
      </c>
      <c r="B331" s="7"/>
      <c r="C331" s="1" t="s">
        <v>11</v>
      </c>
      <c r="D331" s="20" t="s">
        <v>743</v>
      </c>
      <c r="E331" s="1">
        <v>50</v>
      </c>
      <c r="F331" s="1" t="s">
        <v>14</v>
      </c>
      <c r="G331" s="13" t="s">
        <v>746</v>
      </c>
      <c r="H331" s="22" t="s">
        <v>16</v>
      </c>
      <c r="I331" s="13" t="s">
        <v>17</v>
      </c>
      <c r="J331" s="13" t="s">
        <v>745</v>
      </c>
      <c r="K331" s="13" t="s">
        <v>747</v>
      </c>
    </row>
    <row r="332" spans="1:11" s="6" customFormat="1" ht="150" customHeight="1" x14ac:dyDescent="0.25">
      <c r="A332" s="7">
        <v>332</v>
      </c>
      <c r="B332" s="7"/>
      <c r="C332" s="1" t="s">
        <v>11</v>
      </c>
      <c r="D332" s="20" t="s">
        <v>331</v>
      </c>
      <c r="E332" s="1">
        <v>59</v>
      </c>
      <c r="F332" s="1" t="s">
        <v>14</v>
      </c>
      <c r="G332" s="13" t="s">
        <v>748</v>
      </c>
      <c r="H332" s="22" t="s">
        <v>16</v>
      </c>
      <c r="I332" s="13" t="s">
        <v>469</v>
      </c>
      <c r="J332" s="13" t="s">
        <v>749</v>
      </c>
      <c r="K332" s="13" t="s">
        <v>680</v>
      </c>
    </row>
    <row r="333" spans="1:11" s="6" customFormat="1" ht="135" customHeight="1" x14ac:dyDescent="0.25">
      <c r="A333" s="7">
        <v>333</v>
      </c>
      <c r="B333" s="7"/>
      <c r="C333" s="1" t="s">
        <v>750</v>
      </c>
      <c r="D333" s="20" t="s">
        <v>751</v>
      </c>
      <c r="E333" s="1">
        <v>7</v>
      </c>
      <c r="F333" s="1" t="s">
        <v>14</v>
      </c>
      <c r="G333" s="28" t="s">
        <v>752</v>
      </c>
      <c r="H333" s="22" t="s">
        <v>16</v>
      </c>
      <c r="I333" s="13" t="s">
        <v>35</v>
      </c>
      <c r="J333" s="13" t="s">
        <v>753</v>
      </c>
      <c r="K333" s="13" t="s">
        <v>754</v>
      </c>
    </row>
    <row r="334" spans="1:11" s="6" customFormat="1" ht="90" customHeight="1" x14ac:dyDescent="0.25">
      <c r="A334" s="7">
        <v>334</v>
      </c>
      <c r="B334" s="7"/>
      <c r="C334" s="1" t="s">
        <v>750</v>
      </c>
      <c r="D334" s="20" t="s">
        <v>508</v>
      </c>
      <c r="E334" s="1">
        <v>43</v>
      </c>
      <c r="F334" s="1" t="s">
        <v>14</v>
      </c>
      <c r="G334" s="28" t="s">
        <v>755</v>
      </c>
      <c r="H334" s="22" t="s">
        <v>16</v>
      </c>
      <c r="I334" s="13" t="s">
        <v>35</v>
      </c>
      <c r="J334" s="13" t="s">
        <v>756</v>
      </c>
      <c r="K334" s="13" t="s">
        <v>757</v>
      </c>
    </row>
    <row r="335" spans="1:11" s="6" customFormat="1" ht="135" customHeight="1" x14ac:dyDescent="0.25">
      <c r="A335" s="7">
        <v>335</v>
      </c>
      <c r="B335" s="7"/>
      <c r="C335" s="1" t="s">
        <v>758</v>
      </c>
      <c r="D335" s="20" t="s">
        <v>759</v>
      </c>
      <c r="E335" s="1">
        <v>7</v>
      </c>
      <c r="F335" s="1" t="s">
        <v>14</v>
      </c>
      <c r="G335" s="31" t="s">
        <v>760</v>
      </c>
      <c r="H335" s="22" t="s">
        <v>16</v>
      </c>
      <c r="I335" s="13" t="s">
        <v>35</v>
      </c>
      <c r="J335" s="13" t="s">
        <v>761</v>
      </c>
      <c r="K335" s="13" t="s">
        <v>492</v>
      </c>
    </row>
    <row r="336" spans="1:11" s="6" customFormat="1" ht="120" customHeight="1" x14ac:dyDescent="0.25">
      <c r="A336" s="7">
        <v>336</v>
      </c>
      <c r="B336" s="7"/>
      <c r="C336" s="1" t="s">
        <v>758</v>
      </c>
      <c r="D336" s="20" t="s">
        <v>762</v>
      </c>
      <c r="E336" s="1">
        <v>20</v>
      </c>
      <c r="F336" s="1" t="s">
        <v>14</v>
      </c>
      <c r="G336" s="31" t="s">
        <v>763</v>
      </c>
      <c r="H336" s="22" t="s">
        <v>16</v>
      </c>
      <c r="I336" s="13" t="s">
        <v>35</v>
      </c>
      <c r="J336" s="13" t="s">
        <v>764</v>
      </c>
      <c r="K336" s="13" t="s">
        <v>710</v>
      </c>
    </row>
    <row r="337" spans="1:11" s="6" customFormat="1" ht="120" customHeight="1" x14ac:dyDescent="0.25">
      <c r="A337" s="7">
        <v>337</v>
      </c>
      <c r="B337" s="7"/>
      <c r="C337" s="1" t="s">
        <v>765</v>
      </c>
      <c r="D337" s="20" t="s">
        <v>766</v>
      </c>
      <c r="E337" s="1">
        <v>102</v>
      </c>
      <c r="F337" s="1" t="s">
        <v>14</v>
      </c>
      <c r="G337" s="31" t="s">
        <v>767</v>
      </c>
      <c r="H337" s="22" t="s">
        <v>16</v>
      </c>
      <c r="I337" s="13" t="s">
        <v>153</v>
      </c>
      <c r="J337" s="13" t="s">
        <v>768</v>
      </c>
      <c r="K337" s="13" t="s">
        <v>687</v>
      </c>
    </row>
    <row r="338" spans="1:11" s="6" customFormat="1" ht="180.75" customHeight="1" x14ac:dyDescent="0.25">
      <c r="A338" s="7">
        <v>338</v>
      </c>
      <c r="B338" s="7"/>
      <c r="C338" s="1" t="s">
        <v>769</v>
      </c>
      <c r="D338" s="20" t="s">
        <v>210</v>
      </c>
      <c r="E338" s="1">
        <v>1</v>
      </c>
      <c r="F338" s="1" t="s">
        <v>14</v>
      </c>
      <c r="G338" s="31" t="s">
        <v>770</v>
      </c>
      <c r="H338" s="22" t="s">
        <v>16</v>
      </c>
      <c r="I338" s="13" t="s">
        <v>35</v>
      </c>
      <c r="J338" s="13" t="s">
        <v>771</v>
      </c>
      <c r="K338" s="13" t="s">
        <v>772</v>
      </c>
    </row>
    <row r="339" spans="1:11" s="6" customFormat="1" ht="150" customHeight="1" x14ac:dyDescent="0.25">
      <c r="A339" s="7">
        <v>339</v>
      </c>
      <c r="B339" s="7"/>
      <c r="C339" s="1" t="s">
        <v>773</v>
      </c>
      <c r="D339" s="20" t="s">
        <v>287</v>
      </c>
      <c r="E339" s="1">
        <v>24</v>
      </c>
      <c r="F339" s="1" t="s">
        <v>14</v>
      </c>
      <c r="G339" s="31" t="s">
        <v>770</v>
      </c>
      <c r="H339" s="22" t="s">
        <v>16</v>
      </c>
      <c r="I339" s="13" t="s">
        <v>35</v>
      </c>
      <c r="J339" s="13" t="s">
        <v>774</v>
      </c>
      <c r="K339" s="13" t="s">
        <v>775</v>
      </c>
    </row>
    <row r="340" spans="1:11" s="6" customFormat="1" ht="165" customHeight="1" x14ac:dyDescent="0.25">
      <c r="A340" s="7">
        <v>340</v>
      </c>
      <c r="B340" s="7"/>
      <c r="C340" s="1" t="s">
        <v>769</v>
      </c>
      <c r="D340" s="20" t="s">
        <v>230</v>
      </c>
      <c r="E340" s="1">
        <v>21</v>
      </c>
      <c r="F340" s="1" t="s">
        <v>14</v>
      </c>
      <c r="G340" s="31" t="s">
        <v>776</v>
      </c>
      <c r="H340" s="22" t="s">
        <v>16</v>
      </c>
      <c r="I340" s="13" t="s">
        <v>35</v>
      </c>
      <c r="J340" s="13" t="s">
        <v>428</v>
      </c>
      <c r="K340" s="13" t="s">
        <v>777</v>
      </c>
    </row>
    <row r="341" spans="1:11" s="6" customFormat="1" ht="175.5" customHeight="1" x14ac:dyDescent="0.25">
      <c r="A341" s="7">
        <v>341</v>
      </c>
      <c r="B341" s="7"/>
      <c r="C341" s="1" t="s">
        <v>769</v>
      </c>
      <c r="D341" s="20" t="s">
        <v>230</v>
      </c>
      <c r="E341" s="1" t="s">
        <v>778</v>
      </c>
      <c r="F341" s="1" t="s">
        <v>14</v>
      </c>
      <c r="G341" s="31" t="s">
        <v>779</v>
      </c>
      <c r="H341" s="22" t="s">
        <v>16</v>
      </c>
      <c r="I341" s="13" t="s">
        <v>35</v>
      </c>
      <c r="J341" s="13" t="s">
        <v>428</v>
      </c>
      <c r="K341" s="13" t="s">
        <v>754</v>
      </c>
    </row>
    <row r="342" spans="1:11" s="6" customFormat="1" ht="87.75" customHeight="1" x14ac:dyDescent="0.25">
      <c r="A342" s="7">
        <v>342</v>
      </c>
      <c r="B342" s="7"/>
      <c r="C342" s="1" t="s">
        <v>769</v>
      </c>
      <c r="D342" s="20" t="s">
        <v>230</v>
      </c>
      <c r="E342" s="1">
        <v>36</v>
      </c>
      <c r="F342" s="1" t="s">
        <v>14</v>
      </c>
      <c r="G342" s="31" t="s">
        <v>780</v>
      </c>
      <c r="H342" s="22" t="s">
        <v>16</v>
      </c>
      <c r="I342" s="13" t="s">
        <v>35</v>
      </c>
      <c r="J342" s="13" t="s">
        <v>466</v>
      </c>
      <c r="K342" s="13" t="s">
        <v>781</v>
      </c>
    </row>
    <row r="343" spans="1:11" s="6" customFormat="1" ht="148.5" customHeight="1" x14ac:dyDescent="0.25">
      <c r="A343" s="7">
        <v>343</v>
      </c>
      <c r="B343" s="7"/>
      <c r="C343" s="1" t="s">
        <v>11</v>
      </c>
      <c r="D343" s="20" t="s">
        <v>42</v>
      </c>
      <c r="E343" s="1" t="s">
        <v>782</v>
      </c>
      <c r="F343" s="1" t="s">
        <v>14</v>
      </c>
      <c r="G343" s="31" t="s">
        <v>783</v>
      </c>
      <c r="H343" s="22" t="s">
        <v>16</v>
      </c>
      <c r="I343" s="13" t="s">
        <v>636</v>
      </c>
      <c r="J343" s="13" t="s">
        <v>466</v>
      </c>
      <c r="K343" s="13" t="s">
        <v>784</v>
      </c>
    </row>
    <row r="344" spans="1:11" s="6" customFormat="1" ht="135" customHeight="1" x14ac:dyDescent="0.25">
      <c r="A344" s="7">
        <v>344</v>
      </c>
      <c r="B344" s="7"/>
      <c r="C344" s="1" t="s">
        <v>11</v>
      </c>
      <c r="D344" s="20" t="s">
        <v>42</v>
      </c>
      <c r="E344" s="1" t="s">
        <v>785</v>
      </c>
      <c r="F344" s="1" t="s">
        <v>14</v>
      </c>
      <c r="G344" s="31" t="s">
        <v>786</v>
      </c>
      <c r="H344" s="22" t="s">
        <v>16</v>
      </c>
      <c r="I344" s="13" t="s">
        <v>636</v>
      </c>
      <c r="J344" s="13" t="s">
        <v>787</v>
      </c>
      <c r="K344" s="13" t="s">
        <v>784</v>
      </c>
    </row>
    <row r="345" spans="1:11" s="6" customFormat="1" ht="135" customHeight="1" x14ac:dyDescent="0.25">
      <c r="A345" s="7">
        <v>345</v>
      </c>
      <c r="B345" s="7"/>
      <c r="C345" s="1" t="s">
        <v>11</v>
      </c>
      <c r="D345" s="20" t="s">
        <v>42</v>
      </c>
      <c r="E345" s="1" t="s">
        <v>788</v>
      </c>
      <c r="F345" s="1" t="s">
        <v>14</v>
      </c>
      <c r="G345" s="31" t="s">
        <v>789</v>
      </c>
      <c r="H345" s="22" t="s">
        <v>16</v>
      </c>
      <c r="I345" s="13" t="s">
        <v>636</v>
      </c>
      <c r="J345" s="13" t="s">
        <v>787</v>
      </c>
      <c r="K345" s="13" t="s">
        <v>784</v>
      </c>
    </row>
    <row r="346" spans="1:11" s="6" customFormat="1" ht="135" customHeight="1" x14ac:dyDescent="0.25">
      <c r="A346" s="7">
        <v>346</v>
      </c>
      <c r="B346" s="7"/>
      <c r="C346" s="1" t="s">
        <v>11</v>
      </c>
      <c r="D346" s="20" t="s">
        <v>42</v>
      </c>
      <c r="E346" s="1" t="s">
        <v>790</v>
      </c>
      <c r="F346" s="1" t="s">
        <v>14</v>
      </c>
      <c r="G346" s="31" t="s">
        <v>791</v>
      </c>
      <c r="H346" s="22" t="s">
        <v>16</v>
      </c>
      <c r="I346" s="13" t="s">
        <v>636</v>
      </c>
      <c r="J346" s="13" t="s">
        <v>787</v>
      </c>
      <c r="K346" s="13" t="s">
        <v>784</v>
      </c>
    </row>
    <row r="347" spans="1:11" s="6" customFormat="1" ht="155.25" customHeight="1" x14ac:dyDescent="0.25">
      <c r="A347" s="7">
        <v>347</v>
      </c>
      <c r="B347" s="7"/>
      <c r="C347" s="1" t="s">
        <v>11</v>
      </c>
      <c r="D347" s="20" t="s">
        <v>263</v>
      </c>
      <c r="E347" s="1">
        <v>43</v>
      </c>
      <c r="F347" s="1" t="s">
        <v>14</v>
      </c>
      <c r="G347" s="31" t="s">
        <v>792</v>
      </c>
      <c r="H347" s="22" t="s">
        <v>16</v>
      </c>
      <c r="I347" s="13" t="s">
        <v>636</v>
      </c>
      <c r="J347" s="13" t="s">
        <v>787</v>
      </c>
      <c r="K347" s="13" t="s">
        <v>660</v>
      </c>
    </row>
    <row r="348" spans="1:11" s="6" customFormat="1" ht="171" customHeight="1" x14ac:dyDescent="0.25">
      <c r="A348" s="7">
        <v>348</v>
      </c>
      <c r="B348" s="7"/>
      <c r="C348" s="1" t="s">
        <v>11</v>
      </c>
      <c r="D348" s="20" t="s">
        <v>793</v>
      </c>
      <c r="E348" s="1">
        <v>46</v>
      </c>
      <c r="F348" s="1" t="s">
        <v>14</v>
      </c>
      <c r="G348" s="31" t="s">
        <v>794</v>
      </c>
      <c r="H348" s="22" t="s">
        <v>16</v>
      </c>
      <c r="I348" s="13" t="s">
        <v>795</v>
      </c>
      <c r="J348" s="13" t="s">
        <v>26</v>
      </c>
      <c r="K348" s="13" t="s">
        <v>385</v>
      </c>
    </row>
    <row r="349" spans="1:11" s="6" customFormat="1" ht="90" customHeight="1" x14ac:dyDescent="0.25">
      <c r="A349" s="7">
        <v>349</v>
      </c>
      <c r="B349" s="7"/>
      <c r="C349" s="1" t="s">
        <v>11</v>
      </c>
      <c r="D349" s="20" t="s">
        <v>793</v>
      </c>
      <c r="E349" s="1">
        <v>29</v>
      </c>
      <c r="F349" s="1" t="s">
        <v>14</v>
      </c>
      <c r="G349" s="31" t="s">
        <v>796</v>
      </c>
      <c r="H349" s="22" t="s">
        <v>16</v>
      </c>
      <c r="I349" s="13"/>
      <c r="J349" s="13"/>
      <c r="K349" s="13"/>
    </row>
    <row r="350" spans="1:11" s="6" customFormat="1" ht="177.75" customHeight="1" x14ac:dyDescent="0.25">
      <c r="A350" s="7">
        <v>350</v>
      </c>
      <c r="B350" s="7"/>
      <c r="C350" s="1" t="s">
        <v>11</v>
      </c>
      <c r="D350" s="20" t="s">
        <v>797</v>
      </c>
      <c r="E350" s="1">
        <v>40</v>
      </c>
      <c r="F350" s="1" t="s">
        <v>14</v>
      </c>
      <c r="G350" s="31" t="s">
        <v>798</v>
      </c>
      <c r="H350" s="22" t="s">
        <v>16</v>
      </c>
      <c r="I350" s="13" t="s">
        <v>17</v>
      </c>
      <c r="J350" s="13" t="s">
        <v>572</v>
      </c>
      <c r="K350" s="13" t="s">
        <v>588</v>
      </c>
    </row>
    <row r="351" spans="1:11" s="6" customFormat="1" ht="184.5" customHeight="1" x14ac:dyDescent="0.25">
      <c r="A351" s="7">
        <v>351</v>
      </c>
      <c r="B351" s="7"/>
      <c r="C351" s="1" t="s">
        <v>11</v>
      </c>
      <c r="D351" s="20" t="s">
        <v>432</v>
      </c>
      <c r="E351" s="1">
        <v>93</v>
      </c>
      <c r="F351" s="1" t="s">
        <v>14</v>
      </c>
      <c r="G351" s="31" t="s">
        <v>799</v>
      </c>
      <c r="H351" s="22" t="s">
        <v>16</v>
      </c>
      <c r="I351" s="13" t="s">
        <v>17</v>
      </c>
      <c r="J351" s="13" t="s">
        <v>572</v>
      </c>
      <c r="K351" s="13" t="s">
        <v>800</v>
      </c>
    </row>
    <row r="352" spans="1:11" s="6" customFormat="1" ht="134.25" customHeight="1" x14ac:dyDescent="0.25">
      <c r="A352" s="7">
        <v>352</v>
      </c>
      <c r="B352" s="7"/>
      <c r="C352" s="1" t="s">
        <v>11</v>
      </c>
      <c r="D352" s="20" t="s">
        <v>539</v>
      </c>
      <c r="E352" s="1">
        <v>44</v>
      </c>
      <c r="F352" s="1" t="s">
        <v>14</v>
      </c>
      <c r="G352" s="31" t="s">
        <v>801</v>
      </c>
      <c r="H352" s="22" t="s">
        <v>16</v>
      </c>
      <c r="I352" s="13" t="s">
        <v>35</v>
      </c>
      <c r="J352" s="13" t="s">
        <v>541</v>
      </c>
      <c r="K352" s="13" t="s">
        <v>802</v>
      </c>
    </row>
    <row r="353" spans="1:11" s="6" customFormat="1" ht="136.5" customHeight="1" x14ac:dyDescent="0.25">
      <c r="A353" s="7">
        <v>353</v>
      </c>
      <c r="B353" s="7"/>
      <c r="C353" s="1" t="s">
        <v>11</v>
      </c>
      <c r="D353" s="20" t="s">
        <v>803</v>
      </c>
      <c r="E353" s="1">
        <v>79</v>
      </c>
      <c r="F353" s="1" t="s">
        <v>14</v>
      </c>
      <c r="G353" s="31" t="s">
        <v>804</v>
      </c>
      <c r="H353" s="22" t="s">
        <v>16</v>
      </c>
      <c r="I353" s="13" t="s">
        <v>35</v>
      </c>
      <c r="J353" s="13" t="s">
        <v>422</v>
      </c>
      <c r="K353" s="13" t="s">
        <v>451</v>
      </c>
    </row>
    <row r="354" spans="1:11" s="6" customFormat="1" ht="122.25" customHeight="1" x14ac:dyDescent="0.25">
      <c r="A354" s="7">
        <v>354</v>
      </c>
      <c r="B354" s="7"/>
      <c r="C354" s="1" t="s">
        <v>11</v>
      </c>
      <c r="D354" s="20" t="s">
        <v>805</v>
      </c>
      <c r="E354" s="1">
        <v>9</v>
      </c>
      <c r="F354" s="1" t="s">
        <v>14</v>
      </c>
      <c r="G354" s="31" t="s">
        <v>806</v>
      </c>
      <c r="H354" s="22" t="s">
        <v>16</v>
      </c>
      <c r="I354" s="13" t="s">
        <v>35</v>
      </c>
      <c r="J354" s="13" t="s">
        <v>422</v>
      </c>
      <c r="K354" s="13" t="s">
        <v>807</v>
      </c>
    </row>
    <row r="355" spans="1:11" s="6" customFormat="1" ht="121.5" customHeight="1" x14ac:dyDescent="0.25">
      <c r="A355" s="7">
        <v>355</v>
      </c>
      <c r="B355" s="7"/>
      <c r="C355" s="1" t="s">
        <v>11</v>
      </c>
      <c r="D355" s="20" t="s">
        <v>700</v>
      </c>
      <c r="E355" s="1">
        <v>8</v>
      </c>
      <c r="F355" s="1" t="s">
        <v>14</v>
      </c>
      <c r="G355" s="31" t="s">
        <v>808</v>
      </c>
      <c r="H355" s="22" t="s">
        <v>16</v>
      </c>
      <c r="I355" s="13" t="s">
        <v>35</v>
      </c>
      <c r="J355" s="13" t="s">
        <v>422</v>
      </c>
      <c r="K355" s="13" t="s">
        <v>809</v>
      </c>
    </row>
    <row r="356" spans="1:11" s="6" customFormat="1" ht="99" customHeight="1" x14ac:dyDescent="0.25">
      <c r="A356" s="7">
        <v>356</v>
      </c>
      <c r="B356" s="7"/>
      <c r="C356" s="1" t="s">
        <v>750</v>
      </c>
      <c r="D356" s="20" t="s">
        <v>810</v>
      </c>
      <c r="E356" s="1">
        <v>26</v>
      </c>
      <c r="F356" s="1" t="s">
        <v>14</v>
      </c>
      <c r="G356" s="31" t="s">
        <v>811</v>
      </c>
      <c r="H356" s="22" t="s">
        <v>16</v>
      </c>
      <c r="I356" s="13" t="s">
        <v>35</v>
      </c>
      <c r="J356" s="13" t="s">
        <v>466</v>
      </c>
      <c r="K356" s="13" t="s">
        <v>583</v>
      </c>
    </row>
    <row r="357" spans="1:11" s="6" customFormat="1" ht="90" customHeight="1" x14ac:dyDescent="0.25">
      <c r="A357" s="7">
        <v>357</v>
      </c>
      <c r="B357" s="7"/>
      <c r="C357" s="1" t="s">
        <v>812</v>
      </c>
      <c r="D357" s="20" t="s">
        <v>813</v>
      </c>
      <c r="E357" s="1">
        <v>99</v>
      </c>
      <c r="F357" s="1" t="s">
        <v>14</v>
      </c>
      <c r="G357" s="31" t="s">
        <v>814</v>
      </c>
      <c r="H357" s="22" t="s">
        <v>16</v>
      </c>
      <c r="I357" s="13"/>
      <c r="J357" s="13"/>
      <c r="K357" s="13"/>
    </row>
    <row r="358" spans="1:11" s="6" customFormat="1" ht="110.25" customHeight="1" x14ac:dyDescent="0.25">
      <c r="A358" s="7">
        <v>358</v>
      </c>
      <c r="B358" s="7"/>
      <c r="C358" s="1" t="s">
        <v>750</v>
      </c>
      <c r="D358" s="20" t="s">
        <v>815</v>
      </c>
      <c r="E358" s="1" t="s">
        <v>816</v>
      </c>
      <c r="F358" s="1" t="s">
        <v>14</v>
      </c>
      <c r="G358" s="31" t="s">
        <v>817</v>
      </c>
      <c r="H358" s="22" t="s">
        <v>16</v>
      </c>
      <c r="I358" s="13" t="s">
        <v>35</v>
      </c>
      <c r="J358" s="13" t="s">
        <v>422</v>
      </c>
      <c r="K358" s="13" t="s">
        <v>818</v>
      </c>
    </row>
    <row r="359" spans="1:11" s="6" customFormat="1" ht="171.75" customHeight="1" x14ac:dyDescent="0.25">
      <c r="A359" s="7">
        <v>359</v>
      </c>
      <c r="B359" s="7"/>
      <c r="C359" s="1" t="s">
        <v>11</v>
      </c>
      <c r="D359" s="20" t="s">
        <v>819</v>
      </c>
      <c r="E359" s="1">
        <v>3</v>
      </c>
      <c r="F359" s="1" t="s">
        <v>14</v>
      </c>
      <c r="G359" s="31" t="s">
        <v>820</v>
      </c>
      <c r="H359" s="22" t="s">
        <v>16</v>
      </c>
      <c r="I359" s="13" t="s">
        <v>17</v>
      </c>
      <c r="J359" s="13" t="s">
        <v>26</v>
      </c>
      <c r="K359" s="13" t="s">
        <v>370</v>
      </c>
    </row>
    <row r="360" spans="1:11" s="6" customFormat="1" ht="171.75" customHeight="1" x14ac:dyDescent="0.25">
      <c r="A360" s="7">
        <v>360</v>
      </c>
      <c r="B360" s="7"/>
      <c r="C360" s="1" t="s">
        <v>11</v>
      </c>
      <c r="D360" s="20" t="s">
        <v>821</v>
      </c>
      <c r="E360" s="1">
        <v>2</v>
      </c>
      <c r="F360" s="1" t="s">
        <v>14</v>
      </c>
      <c r="G360" s="31" t="s">
        <v>822</v>
      </c>
      <c r="H360" s="22" t="s">
        <v>16</v>
      </c>
      <c r="I360" s="13" t="s">
        <v>17</v>
      </c>
      <c r="J360" s="13" t="s">
        <v>26</v>
      </c>
      <c r="K360" s="13" t="s">
        <v>588</v>
      </c>
    </row>
    <row r="361" spans="1:11" s="6" customFormat="1" ht="165" customHeight="1" x14ac:dyDescent="0.25">
      <c r="A361" s="7">
        <v>361</v>
      </c>
      <c r="B361" s="7"/>
      <c r="C361" s="1" t="s">
        <v>823</v>
      </c>
      <c r="D361" s="20" t="s">
        <v>824</v>
      </c>
      <c r="E361" s="1">
        <v>4</v>
      </c>
      <c r="F361" s="1" t="s">
        <v>14</v>
      </c>
      <c r="G361" s="31" t="s">
        <v>825</v>
      </c>
      <c r="H361" s="22" t="s">
        <v>16</v>
      </c>
      <c r="I361" s="13" t="s">
        <v>795</v>
      </c>
      <c r="J361" s="13" t="s">
        <v>428</v>
      </c>
      <c r="K361" s="13" t="s">
        <v>826</v>
      </c>
    </row>
    <row r="362" spans="1:11" s="6" customFormat="1" ht="220.5" customHeight="1" x14ac:dyDescent="0.25">
      <c r="A362" s="7">
        <v>362</v>
      </c>
      <c r="B362" s="7"/>
      <c r="C362" s="1" t="s">
        <v>823</v>
      </c>
      <c r="D362" s="20" t="s">
        <v>824</v>
      </c>
      <c r="E362" s="1">
        <v>6</v>
      </c>
      <c r="F362" s="1" t="s">
        <v>14</v>
      </c>
      <c r="G362" s="31" t="s">
        <v>827</v>
      </c>
      <c r="H362" s="22" t="s">
        <v>16</v>
      </c>
      <c r="I362" s="13" t="s">
        <v>828</v>
      </c>
      <c r="J362" s="13" t="s">
        <v>428</v>
      </c>
      <c r="K362" s="13" t="s">
        <v>826</v>
      </c>
    </row>
    <row r="363" spans="1:11" s="6" customFormat="1" ht="149.25" customHeight="1" x14ac:dyDescent="0.25">
      <c r="A363" s="7">
        <v>363</v>
      </c>
      <c r="B363" s="7"/>
      <c r="C363" s="1" t="s">
        <v>11</v>
      </c>
      <c r="D363" s="20" t="s">
        <v>263</v>
      </c>
      <c r="E363" s="1">
        <v>55</v>
      </c>
      <c r="F363" s="1" t="s">
        <v>14</v>
      </c>
      <c r="G363" s="31" t="s">
        <v>829</v>
      </c>
      <c r="H363" s="22" t="s">
        <v>16</v>
      </c>
      <c r="I363" s="13" t="s">
        <v>469</v>
      </c>
      <c r="J363" s="13" t="s">
        <v>830</v>
      </c>
      <c r="K363" s="13" t="s">
        <v>506</v>
      </c>
    </row>
    <row r="364" spans="1:11" s="6" customFormat="1" ht="184.5" customHeight="1" x14ac:dyDescent="0.25">
      <c r="A364" s="7">
        <v>364</v>
      </c>
      <c r="B364" s="7"/>
      <c r="C364" s="1" t="s">
        <v>11</v>
      </c>
      <c r="D364" s="20" t="s">
        <v>121</v>
      </c>
      <c r="E364" s="1">
        <v>14</v>
      </c>
      <c r="F364" s="1" t="s">
        <v>14</v>
      </c>
      <c r="G364" s="31" t="s">
        <v>831</v>
      </c>
      <c r="H364" s="22" t="s">
        <v>16</v>
      </c>
      <c r="I364" s="13" t="s">
        <v>636</v>
      </c>
      <c r="J364" s="13" t="s">
        <v>832</v>
      </c>
      <c r="K364" s="13" t="s">
        <v>833</v>
      </c>
    </row>
    <row r="365" spans="1:11" s="6" customFormat="1" ht="120" customHeight="1" x14ac:dyDescent="0.25">
      <c r="A365" s="7">
        <v>365</v>
      </c>
      <c r="B365" s="7"/>
      <c r="C365" s="1" t="s">
        <v>11</v>
      </c>
      <c r="D365" s="20" t="s">
        <v>130</v>
      </c>
      <c r="E365" s="1" t="s">
        <v>834</v>
      </c>
      <c r="F365" s="1" t="s">
        <v>14</v>
      </c>
      <c r="G365" s="31" t="s">
        <v>835</v>
      </c>
      <c r="H365" s="22" t="s">
        <v>16</v>
      </c>
      <c r="I365" s="13" t="s">
        <v>35</v>
      </c>
      <c r="J365" s="13" t="s">
        <v>830</v>
      </c>
      <c r="K365" s="13" t="s">
        <v>836</v>
      </c>
    </row>
    <row r="366" spans="1:11" s="6" customFormat="1" ht="135" customHeight="1" x14ac:dyDescent="0.25">
      <c r="A366" s="7">
        <v>366</v>
      </c>
      <c r="B366" s="7"/>
      <c r="C366" s="1" t="s">
        <v>11</v>
      </c>
      <c r="D366" s="20" t="s">
        <v>146</v>
      </c>
      <c r="E366" s="1">
        <v>53</v>
      </c>
      <c r="F366" s="1" t="s">
        <v>14</v>
      </c>
      <c r="G366" s="31" t="s">
        <v>837</v>
      </c>
      <c r="H366" s="22" t="s">
        <v>16</v>
      </c>
      <c r="I366" s="13" t="s">
        <v>636</v>
      </c>
      <c r="J366" s="13" t="s">
        <v>838</v>
      </c>
      <c r="K366" s="13" t="s">
        <v>839</v>
      </c>
    </row>
    <row r="367" spans="1:11" s="6" customFormat="1" ht="135" customHeight="1" x14ac:dyDescent="0.25">
      <c r="A367" s="7">
        <v>367</v>
      </c>
      <c r="B367" s="7"/>
      <c r="C367" s="1" t="s">
        <v>11</v>
      </c>
      <c r="D367" s="20" t="s">
        <v>78</v>
      </c>
      <c r="E367" s="1" t="s">
        <v>840</v>
      </c>
      <c r="F367" s="1" t="s">
        <v>14</v>
      </c>
      <c r="G367" s="31" t="s">
        <v>841</v>
      </c>
      <c r="H367" s="22" t="s">
        <v>16</v>
      </c>
      <c r="I367" s="13" t="s">
        <v>17</v>
      </c>
      <c r="J367" s="13" t="s">
        <v>838</v>
      </c>
      <c r="K367" s="13" t="s">
        <v>660</v>
      </c>
    </row>
    <row r="368" spans="1:11" s="6" customFormat="1" ht="120" customHeight="1" x14ac:dyDescent="0.25">
      <c r="A368" s="7">
        <v>368</v>
      </c>
      <c r="B368" s="7"/>
      <c r="C368" s="1" t="s">
        <v>11</v>
      </c>
      <c r="D368" s="20" t="s">
        <v>432</v>
      </c>
      <c r="E368" s="1">
        <v>17</v>
      </c>
      <c r="F368" s="1" t="s">
        <v>14</v>
      </c>
      <c r="G368" s="31" t="s">
        <v>842</v>
      </c>
      <c r="H368" s="22" t="s">
        <v>16</v>
      </c>
      <c r="I368" s="13" t="s">
        <v>17</v>
      </c>
      <c r="J368" s="13" t="s">
        <v>434</v>
      </c>
      <c r="K368" s="13" t="s">
        <v>843</v>
      </c>
    </row>
    <row r="369" spans="1:11" s="6" customFormat="1" ht="119.25" customHeight="1" x14ac:dyDescent="0.25">
      <c r="A369" s="7">
        <v>369</v>
      </c>
      <c r="B369" s="7"/>
      <c r="C369" s="1" t="s">
        <v>11</v>
      </c>
      <c r="D369" s="20" t="s">
        <v>844</v>
      </c>
      <c r="E369" s="1" t="s">
        <v>845</v>
      </c>
      <c r="F369" s="1" t="s">
        <v>14</v>
      </c>
      <c r="G369" s="13" t="s">
        <v>846</v>
      </c>
      <c r="H369" s="22" t="s">
        <v>16</v>
      </c>
      <c r="I369" s="13" t="s">
        <v>227</v>
      </c>
      <c r="J369" s="13" t="s">
        <v>422</v>
      </c>
      <c r="K369" s="13" t="s">
        <v>847</v>
      </c>
    </row>
    <row r="370" spans="1:11" s="6" customFormat="1" ht="104.25" customHeight="1" x14ac:dyDescent="0.25">
      <c r="A370" s="7">
        <v>370</v>
      </c>
      <c r="B370" s="7"/>
      <c r="C370" s="1" t="s">
        <v>11</v>
      </c>
      <c r="D370" s="20" t="s">
        <v>210</v>
      </c>
      <c r="E370" s="1">
        <v>2</v>
      </c>
      <c r="F370" s="1" t="s">
        <v>14</v>
      </c>
      <c r="G370" s="13" t="s">
        <v>848</v>
      </c>
      <c r="H370" s="22" t="s">
        <v>16</v>
      </c>
      <c r="I370" s="13" t="s">
        <v>35</v>
      </c>
      <c r="J370" s="13" t="s">
        <v>466</v>
      </c>
      <c r="K370" s="13" t="s">
        <v>849</v>
      </c>
    </row>
    <row r="371" spans="1:11" s="6" customFormat="1" ht="162.75" customHeight="1" x14ac:dyDescent="0.25">
      <c r="A371" s="7">
        <v>371</v>
      </c>
      <c r="B371" s="7"/>
      <c r="C371" s="1" t="s">
        <v>11</v>
      </c>
      <c r="D371" s="20" t="s">
        <v>850</v>
      </c>
      <c r="E371" s="1">
        <v>56</v>
      </c>
      <c r="F371" s="1" t="s">
        <v>14</v>
      </c>
      <c r="G371" s="13" t="s">
        <v>851</v>
      </c>
      <c r="H371" s="22" t="s">
        <v>16</v>
      </c>
      <c r="I371" s="13" t="s">
        <v>17</v>
      </c>
      <c r="J371" s="13" t="s">
        <v>26</v>
      </c>
      <c r="K371" s="13" t="s">
        <v>852</v>
      </c>
    </row>
    <row r="372" spans="1:11" s="6" customFormat="1" ht="120" customHeight="1" x14ac:dyDescent="0.25">
      <c r="A372" s="7">
        <v>372</v>
      </c>
      <c r="B372" s="7"/>
      <c r="C372" s="1" t="s">
        <v>853</v>
      </c>
      <c r="D372" s="20" t="s">
        <v>854</v>
      </c>
      <c r="E372" s="1">
        <v>3</v>
      </c>
      <c r="F372" s="1" t="s">
        <v>14</v>
      </c>
      <c r="G372" s="13" t="s">
        <v>855</v>
      </c>
      <c r="H372" s="22" t="s">
        <v>16</v>
      </c>
      <c r="I372" s="13" t="s">
        <v>35</v>
      </c>
      <c r="J372" s="13" t="s">
        <v>346</v>
      </c>
      <c r="K372" s="13" t="s">
        <v>856</v>
      </c>
    </row>
    <row r="373" spans="1:11" s="6" customFormat="1" ht="134.25" customHeight="1" x14ac:dyDescent="0.25">
      <c r="A373" s="7">
        <v>373</v>
      </c>
      <c r="B373" s="7"/>
      <c r="C373" s="1" t="s">
        <v>853</v>
      </c>
      <c r="D373" s="20" t="s">
        <v>857</v>
      </c>
      <c r="E373" s="1" t="s">
        <v>858</v>
      </c>
      <c r="F373" s="1" t="s">
        <v>14</v>
      </c>
      <c r="G373" s="13" t="s">
        <v>859</v>
      </c>
      <c r="H373" s="22" t="s">
        <v>16</v>
      </c>
      <c r="I373" s="13" t="s">
        <v>35</v>
      </c>
      <c r="J373" s="13" t="s">
        <v>422</v>
      </c>
      <c r="K373" s="13" t="s">
        <v>492</v>
      </c>
    </row>
    <row r="374" spans="1:11" s="6" customFormat="1" ht="142.5" customHeight="1" x14ac:dyDescent="0.25">
      <c r="A374" s="7">
        <v>374</v>
      </c>
      <c r="B374" s="7"/>
      <c r="C374" s="1" t="s">
        <v>860</v>
      </c>
      <c r="D374" s="20" t="s">
        <v>861</v>
      </c>
      <c r="E374" s="1">
        <v>6</v>
      </c>
      <c r="F374" s="1" t="s">
        <v>14</v>
      </c>
      <c r="G374" s="13" t="s">
        <v>862</v>
      </c>
      <c r="H374" s="22" t="s">
        <v>16</v>
      </c>
      <c r="I374" s="13" t="s">
        <v>227</v>
      </c>
      <c r="J374" s="13" t="s">
        <v>450</v>
      </c>
      <c r="K374" s="13" t="s">
        <v>484</v>
      </c>
    </row>
    <row r="375" spans="1:11" s="6" customFormat="1" ht="120" customHeight="1" x14ac:dyDescent="0.25">
      <c r="A375" s="7">
        <v>375</v>
      </c>
      <c r="B375" s="7"/>
      <c r="C375" s="1" t="s">
        <v>11</v>
      </c>
      <c r="D375" s="20" t="s">
        <v>287</v>
      </c>
      <c r="E375" s="1">
        <v>24</v>
      </c>
      <c r="F375" s="1" t="s">
        <v>14</v>
      </c>
      <c r="G375" s="13" t="s">
        <v>863</v>
      </c>
      <c r="H375" s="22" t="s">
        <v>16</v>
      </c>
      <c r="I375" s="13" t="s">
        <v>35</v>
      </c>
      <c r="J375" s="13" t="s">
        <v>830</v>
      </c>
      <c r="K375" s="13" t="s">
        <v>566</v>
      </c>
    </row>
    <row r="376" spans="1:11" s="6" customFormat="1" ht="105" customHeight="1" x14ac:dyDescent="0.25">
      <c r="A376" s="7">
        <v>376</v>
      </c>
      <c r="B376" s="7"/>
      <c r="C376" s="1" t="s">
        <v>11</v>
      </c>
      <c r="D376" s="20" t="s">
        <v>743</v>
      </c>
      <c r="E376" s="1">
        <v>48</v>
      </c>
      <c r="F376" s="1" t="s">
        <v>14</v>
      </c>
      <c r="G376" s="13" t="s">
        <v>864</v>
      </c>
      <c r="H376" s="22" t="s">
        <v>16</v>
      </c>
      <c r="I376" s="13" t="s">
        <v>35</v>
      </c>
      <c r="J376" s="13" t="s">
        <v>466</v>
      </c>
      <c r="K376" s="13" t="s">
        <v>577</v>
      </c>
    </row>
    <row r="377" spans="1:11" s="6" customFormat="1" ht="161.25" customHeight="1" x14ac:dyDescent="0.25">
      <c r="A377" s="7">
        <v>377</v>
      </c>
      <c r="B377" s="7"/>
      <c r="C377" s="1" t="s">
        <v>11</v>
      </c>
      <c r="D377" s="20" t="s">
        <v>299</v>
      </c>
      <c r="E377" s="1">
        <v>6</v>
      </c>
      <c r="F377" s="1" t="s">
        <v>14</v>
      </c>
      <c r="G377" s="13" t="s">
        <v>865</v>
      </c>
      <c r="H377" s="22" t="s">
        <v>16</v>
      </c>
      <c r="I377" s="13" t="s">
        <v>35</v>
      </c>
      <c r="J377" s="13" t="s">
        <v>428</v>
      </c>
      <c r="K377" s="13" t="s">
        <v>866</v>
      </c>
    </row>
    <row r="378" spans="1:11" s="6" customFormat="1" ht="125.25" customHeight="1" x14ac:dyDescent="0.25">
      <c r="A378" s="7">
        <v>378</v>
      </c>
      <c r="B378" s="7"/>
      <c r="C378" s="1" t="s">
        <v>11</v>
      </c>
      <c r="D378" s="20" t="s">
        <v>444</v>
      </c>
      <c r="E378" s="1">
        <v>1</v>
      </c>
      <c r="F378" s="1" t="s">
        <v>14</v>
      </c>
      <c r="G378" s="13" t="s">
        <v>867</v>
      </c>
      <c r="H378" s="22" t="s">
        <v>16</v>
      </c>
      <c r="I378" s="13" t="s">
        <v>35</v>
      </c>
      <c r="J378" s="13" t="s">
        <v>422</v>
      </c>
      <c r="K378" s="13" t="s">
        <v>274</v>
      </c>
    </row>
    <row r="379" spans="1:11" s="6" customFormat="1" ht="130.5" customHeight="1" x14ac:dyDescent="0.25">
      <c r="A379" s="7">
        <v>379</v>
      </c>
      <c r="B379" s="7"/>
      <c r="C379" s="1" t="s">
        <v>11</v>
      </c>
      <c r="D379" s="20" t="s">
        <v>868</v>
      </c>
      <c r="E379" s="1">
        <v>5</v>
      </c>
      <c r="F379" s="1" t="s">
        <v>14</v>
      </c>
      <c r="G379" s="13" t="s">
        <v>869</v>
      </c>
      <c r="H379" s="22" t="s">
        <v>16</v>
      </c>
      <c r="I379" s="13" t="s">
        <v>35</v>
      </c>
      <c r="J379" s="13" t="s">
        <v>520</v>
      </c>
      <c r="K379" s="13" t="s">
        <v>302</v>
      </c>
    </row>
    <row r="380" spans="1:11" s="6" customFormat="1" ht="90" customHeight="1" x14ac:dyDescent="0.25">
      <c r="A380" s="7">
        <v>380</v>
      </c>
      <c r="B380" s="7"/>
      <c r="C380" s="32" t="s">
        <v>11</v>
      </c>
      <c r="D380" s="33" t="s">
        <v>83</v>
      </c>
      <c r="E380" s="32">
        <v>108</v>
      </c>
      <c r="F380" s="32" t="s">
        <v>14</v>
      </c>
      <c r="G380" s="34" t="s">
        <v>870</v>
      </c>
      <c r="H380" s="35" t="s">
        <v>16</v>
      </c>
      <c r="I380" s="13"/>
      <c r="J380" s="13"/>
      <c r="K380" s="13"/>
    </row>
    <row r="381" spans="1:11" s="6" customFormat="1" ht="199.5" customHeight="1" x14ac:dyDescent="0.25">
      <c r="A381" s="7">
        <v>381</v>
      </c>
      <c r="B381" s="7"/>
      <c r="C381" s="1" t="s">
        <v>11</v>
      </c>
      <c r="D381" s="20" t="s">
        <v>54</v>
      </c>
      <c r="E381" s="1">
        <v>72</v>
      </c>
      <c r="F381" s="1" t="s">
        <v>14</v>
      </c>
      <c r="G381" s="13" t="s">
        <v>871</v>
      </c>
      <c r="H381" s="22" t="s">
        <v>16</v>
      </c>
      <c r="I381" s="13" t="s">
        <v>17</v>
      </c>
      <c r="J381" s="13" t="s">
        <v>872</v>
      </c>
      <c r="K381" s="13" t="s">
        <v>697</v>
      </c>
    </row>
    <row r="382" spans="1:11" s="6" customFormat="1" ht="225" customHeight="1" x14ac:dyDescent="0.25">
      <c r="A382" s="7">
        <v>382</v>
      </c>
      <c r="B382" s="7"/>
      <c r="C382" s="1" t="s">
        <v>11</v>
      </c>
      <c r="D382" s="20" t="s">
        <v>54</v>
      </c>
      <c r="E382" s="1">
        <v>74</v>
      </c>
      <c r="F382" s="1" t="s">
        <v>14</v>
      </c>
      <c r="G382" s="13" t="s">
        <v>873</v>
      </c>
      <c r="H382" s="22" t="s">
        <v>16</v>
      </c>
      <c r="I382" s="13" t="s">
        <v>17</v>
      </c>
      <c r="J382" s="13" t="s">
        <v>872</v>
      </c>
      <c r="K382" s="13" t="s">
        <v>697</v>
      </c>
    </row>
    <row r="383" spans="1:11" s="6" customFormat="1" ht="165.75" customHeight="1" x14ac:dyDescent="0.25">
      <c r="A383" s="7">
        <v>383</v>
      </c>
      <c r="B383" s="7"/>
      <c r="C383" s="1" t="s">
        <v>11</v>
      </c>
      <c r="D383" s="20" t="s">
        <v>51</v>
      </c>
      <c r="E383" s="1">
        <v>2</v>
      </c>
      <c r="F383" s="1" t="s">
        <v>14</v>
      </c>
      <c r="G383" s="13" t="s">
        <v>874</v>
      </c>
      <c r="H383" s="22" t="s">
        <v>16</v>
      </c>
      <c r="I383" s="13" t="s">
        <v>636</v>
      </c>
      <c r="J383" s="13" t="s">
        <v>26</v>
      </c>
      <c r="K383" s="13" t="s">
        <v>875</v>
      </c>
    </row>
    <row r="384" spans="1:11" s="6" customFormat="1" ht="180" customHeight="1" x14ac:dyDescent="0.25">
      <c r="A384" s="7">
        <v>384</v>
      </c>
      <c r="B384" s="7"/>
      <c r="C384" s="1" t="s">
        <v>11</v>
      </c>
      <c r="D384" s="20" t="s">
        <v>51</v>
      </c>
      <c r="E384" s="1">
        <v>39</v>
      </c>
      <c r="F384" s="1" t="s">
        <v>14</v>
      </c>
      <c r="G384" s="13" t="s">
        <v>876</v>
      </c>
      <c r="H384" s="22" t="s">
        <v>16</v>
      </c>
      <c r="I384" s="13" t="s">
        <v>636</v>
      </c>
      <c r="J384" s="13" t="s">
        <v>26</v>
      </c>
      <c r="K384" s="13" t="s">
        <v>104</v>
      </c>
    </row>
    <row r="385" spans="1:13" s="6" customFormat="1" ht="120.75" customHeight="1" x14ac:dyDescent="0.25">
      <c r="A385" s="7">
        <v>385</v>
      </c>
      <c r="B385" s="7"/>
      <c r="C385" s="1" t="s">
        <v>877</v>
      </c>
      <c r="D385" s="20" t="s">
        <v>121</v>
      </c>
      <c r="E385" s="1">
        <v>4</v>
      </c>
      <c r="F385" s="1" t="s">
        <v>14</v>
      </c>
      <c r="G385" s="13" t="s">
        <v>878</v>
      </c>
      <c r="H385" s="22" t="s">
        <v>16</v>
      </c>
      <c r="I385" s="13" t="s">
        <v>35</v>
      </c>
      <c r="J385" s="13" t="s">
        <v>422</v>
      </c>
      <c r="K385" s="13" t="s">
        <v>498</v>
      </c>
    </row>
    <row r="386" spans="1:13" s="6" customFormat="1" ht="135" customHeight="1" x14ac:dyDescent="0.25">
      <c r="A386" s="7">
        <v>386</v>
      </c>
      <c r="B386" s="7"/>
      <c r="C386" s="1" t="s">
        <v>877</v>
      </c>
      <c r="D386" s="20" t="s">
        <v>879</v>
      </c>
      <c r="E386" s="1">
        <v>26</v>
      </c>
      <c r="F386" s="1" t="s">
        <v>14</v>
      </c>
      <c r="G386" s="13" t="s">
        <v>880</v>
      </c>
      <c r="H386" s="22" t="s">
        <v>16</v>
      </c>
      <c r="I386" s="13" t="s">
        <v>227</v>
      </c>
      <c r="J386" s="13" t="s">
        <v>881</v>
      </c>
      <c r="K386" s="13" t="s">
        <v>733</v>
      </c>
    </row>
    <row r="387" spans="1:13" s="6" customFormat="1" ht="135" customHeight="1" x14ac:dyDescent="0.25">
      <c r="A387" s="7">
        <v>387</v>
      </c>
      <c r="B387" s="7"/>
      <c r="C387" s="1" t="s">
        <v>877</v>
      </c>
      <c r="D387" s="20" t="s">
        <v>879</v>
      </c>
      <c r="E387" s="1">
        <v>30</v>
      </c>
      <c r="F387" s="1" t="s">
        <v>14</v>
      </c>
      <c r="G387" s="13" t="s">
        <v>882</v>
      </c>
      <c r="H387" s="22" t="s">
        <v>16</v>
      </c>
      <c r="I387" s="13" t="s">
        <v>227</v>
      </c>
      <c r="J387" s="13" t="s">
        <v>881</v>
      </c>
      <c r="K387" s="13" t="s">
        <v>554</v>
      </c>
    </row>
    <row r="388" spans="1:13" s="6" customFormat="1" ht="180" customHeight="1" x14ac:dyDescent="0.25">
      <c r="A388" s="7">
        <v>388</v>
      </c>
      <c r="B388" s="7"/>
      <c r="C388" s="1"/>
      <c r="D388" s="20"/>
      <c r="E388" s="1"/>
      <c r="F388" s="1"/>
      <c r="G388" s="13"/>
      <c r="H388" s="22"/>
      <c r="I388" s="13"/>
      <c r="J388" s="13" t="s">
        <v>46</v>
      </c>
      <c r="K388" s="13" t="s">
        <v>883</v>
      </c>
      <c r="M388" s="6">
        <v>1</v>
      </c>
    </row>
    <row r="389" spans="1:13" s="6" customFormat="1" ht="135" customHeight="1" x14ac:dyDescent="0.25">
      <c r="A389" s="7">
        <v>389</v>
      </c>
      <c r="B389" s="7"/>
      <c r="C389" s="1" t="s">
        <v>11</v>
      </c>
      <c r="D389" s="20" t="s">
        <v>803</v>
      </c>
      <c r="E389" s="1">
        <v>53</v>
      </c>
      <c r="F389" s="1" t="s">
        <v>14</v>
      </c>
      <c r="G389" s="13" t="s">
        <v>884</v>
      </c>
      <c r="H389" s="22" t="s">
        <v>885</v>
      </c>
      <c r="I389" s="13" t="s">
        <v>235</v>
      </c>
      <c r="J389" s="13" t="s">
        <v>886</v>
      </c>
      <c r="K389" s="13" t="s">
        <v>274</v>
      </c>
    </row>
    <row r="390" spans="1:13" s="6" customFormat="1" ht="165" customHeight="1" x14ac:dyDescent="0.25">
      <c r="A390" s="7">
        <v>390</v>
      </c>
      <c r="B390" s="7"/>
      <c r="C390" s="1" t="s">
        <v>11</v>
      </c>
      <c r="D390" s="20" t="s">
        <v>887</v>
      </c>
      <c r="E390" s="1">
        <v>39</v>
      </c>
      <c r="F390" s="1" t="s">
        <v>14</v>
      </c>
      <c r="G390" s="13" t="s">
        <v>888</v>
      </c>
      <c r="H390" s="22" t="s">
        <v>16</v>
      </c>
      <c r="I390" s="13" t="s">
        <v>17</v>
      </c>
      <c r="J390" s="13" t="s">
        <v>889</v>
      </c>
      <c r="K390" s="13" t="s">
        <v>361</v>
      </c>
    </row>
    <row r="391" spans="1:13" s="6" customFormat="1" ht="180" customHeight="1" x14ac:dyDescent="0.25">
      <c r="A391" s="7">
        <v>391</v>
      </c>
      <c r="B391" s="7"/>
      <c r="C391" s="1"/>
      <c r="D391" s="20"/>
      <c r="E391" s="1"/>
      <c r="F391" s="1"/>
      <c r="G391" s="13"/>
      <c r="H391" s="22"/>
      <c r="I391" s="13"/>
      <c r="J391" s="13" t="s">
        <v>46</v>
      </c>
      <c r="K391" s="13" t="s">
        <v>890</v>
      </c>
      <c r="M391" s="6">
        <v>1</v>
      </c>
    </row>
    <row r="392" spans="1:13" s="6" customFormat="1" ht="180" customHeight="1" x14ac:dyDescent="0.25">
      <c r="A392" s="7">
        <v>392</v>
      </c>
      <c r="B392" s="7"/>
      <c r="C392" s="1"/>
      <c r="D392" s="20"/>
      <c r="E392" s="1"/>
      <c r="F392" s="1"/>
      <c r="G392" s="13"/>
      <c r="H392" s="22"/>
      <c r="I392" s="13"/>
      <c r="J392" s="13" t="s">
        <v>46</v>
      </c>
      <c r="K392" s="13" t="s">
        <v>891</v>
      </c>
      <c r="M392" s="6">
        <v>1</v>
      </c>
    </row>
    <row r="393" spans="1:13" s="6" customFormat="1" ht="180" customHeight="1" x14ac:dyDescent="0.25">
      <c r="A393" s="7">
        <v>393</v>
      </c>
      <c r="B393" s="7"/>
      <c r="C393" s="1"/>
      <c r="D393" s="20"/>
      <c r="E393" s="1"/>
      <c r="F393" s="1"/>
      <c r="G393" s="13"/>
      <c r="H393" s="22"/>
      <c r="I393" s="13"/>
      <c r="J393" s="13" t="s">
        <v>46</v>
      </c>
      <c r="K393" s="13" t="s">
        <v>204</v>
      </c>
      <c r="M393" s="6">
        <v>1</v>
      </c>
    </row>
    <row r="394" spans="1:13" s="6" customFormat="1" ht="135" customHeight="1" x14ac:dyDescent="0.25">
      <c r="A394" s="7">
        <v>394</v>
      </c>
      <c r="B394" s="7"/>
      <c r="C394" s="1" t="s">
        <v>11</v>
      </c>
      <c r="D394" s="20" t="s">
        <v>711</v>
      </c>
      <c r="E394" s="1">
        <v>35</v>
      </c>
      <c r="F394" s="1" t="s">
        <v>14</v>
      </c>
      <c r="G394" s="13" t="s">
        <v>892</v>
      </c>
      <c r="H394" s="22" t="s">
        <v>893</v>
      </c>
      <c r="I394" s="13" t="s">
        <v>17</v>
      </c>
      <c r="J394" s="13" t="s">
        <v>351</v>
      </c>
      <c r="K394" s="13" t="s">
        <v>309</v>
      </c>
    </row>
    <row r="395" spans="1:13" s="6" customFormat="1" ht="210" customHeight="1" x14ac:dyDescent="0.25">
      <c r="A395" s="7">
        <v>395</v>
      </c>
      <c r="B395" s="7"/>
      <c r="C395" s="1" t="s">
        <v>11</v>
      </c>
      <c r="D395" s="20" t="s">
        <v>569</v>
      </c>
      <c r="E395" s="1">
        <v>4</v>
      </c>
      <c r="F395" s="1" t="s">
        <v>14</v>
      </c>
      <c r="G395" s="13" t="s">
        <v>894</v>
      </c>
      <c r="H395" s="22" t="s">
        <v>893</v>
      </c>
      <c r="I395" s="13" t="s">
        <v>17</v>
      </c>
      <c r="J395" s="13" t="s">
        <v>895</v>
      </c>
      <c r="K395" s="13" t="s">
        <v>473</v>
      </c>
    </row>
    <row r="396" spans="1:13" s="6" customFormat="1" ht="165" customHeight="1" x14ac:dyDescent="0.25">
      <c r="A396" s="7">
        <v>396</v>
      </c>
      <c r="B396" s="7"/>
      <c r="C396" s="1" t="s">
        <v>11</v>
      </c>
      <c r="D396" s="20" t="s">
        <v>130</v>
      </c>
      <c r="E396" s="1">
        <v>25</v>
      </c>
      <c r="F396" s="1" t="s">
        <v>14</v>
      </c>
      <c r="G396" s="13" t="s">
        <v>896</v>
      </c>
      <c r="H396" s="22" t="s">
        <v>893</v>
      </c>
      <c r="I396" s="13" t="s">
        <v>17</v>
      </c>
      <c r="J396" s="13" t="s">
        <v>897</v>
      </c>
      <c r="K396" s="13" t="s">
        <v>334</v>
      </c>
    </row>
    <row r="397" spans="1:13" s="6" customFormat="1" ht="57" customHeight="1" x14ac:dyDescent="0.25">
      <c r="A397" s="7">
        <v>397</v>
      </c>
      <c r="B397" s="7"/>
      <c r="C397" s="1" t="s">
        <v>11</v>
      </c>
      <c r="D397" s="20" t="s">
        <v>135</v>
      </c>
      <c r="E397" s="1">
        <v>58</v>
      </c>
      <c r="F397" s="1" t="s">
        <v>14</v>
      </c>
      <c r="G397" s="13" t="s">
        <v>898</v>
      </c>
      <c r="H397" s="22" t="s">
        <v>893</v>
      </c>
      <c r="I397" s="13" t="s">
        <v>17</v>
      </c>
      <c r="J397" s="13" t="s">
        <v>899</v>
      </c>
      <c r="K397" s="13" t="s">
        <v>660</v>
      </c>
    </row>
    <row r="398" spans="1:13" s="6" customFormat="1" ht="49.5" customHeight="1" x14ac:dyDescent="0.25">
      <c r="A398" s="7">
        <v>398</v>
      </c>
      <c r="B398" s="7"/>
      <c r="C398" s="1"/>
      <c r="D398" s="20"/>
      <c r="E398" s="1"/>
      <c r="F398" s="1"/>
      <c r="G398" s="13"/>
      <c r="H398" s="22"/>
      <c r="I398" s="13"/>
      <c r="J398" s="13" t="s">
        <v>46</v>
      </c>
      <c r="K398" s="13"/>
      <c r="M398" s="6">
        <v>1</v>
      </c>
    </row>
    <row r="399" spans="1:13" s="6" customFormat="1" ht="105" customHeight="1" x14ac:dyDescent="0.25">
      <c r="A399" s="7">
        <v>399</v>
      </c>
      <c r="B399" s="7"/>
      <c r="C399" s="1" t="s">
        <v>11</v>
      </c>
      <c r="D399" s="20" t="s">
        <v>430</v>
      </c>
      <c r="E399" s="1">
        <v>14</v>
      </c>
      <c r="F399" s="1" t="s">
        <v>14</v>
      </c>
      <c r="G399" s="13" t="s">
        <v>900</v>
      </c>
      <c r="H399" s="22" t="s">
        <v>901</v>
      </c>
      <c r="I399" s="13" t="s">
        <v>35</v>
      </c>
      <c r="J399" s="13" t="s">
        <v>902</v>
      </c>
      <c r="K399" s="13" t="s">
        <v>836</v>
      </c>
    </row>
    <row r="400" spans="1:13" s="6" customFormat="1" ht="180" customHeight="1" x14ac:dyDescent="0.25">
      <c r="A400" s="7">
        <v>400</v>
      </c>
      <c r="B400" s="7"/>
      <c r="C400" s="1" t="s">
        <v>11</v>
      </c>
      <c r="D400" s="20" t="s">
        <v>430</v>
      </c>
      <c r="E400" s="1">
        <v>38</v>
      </c>
      <c r="F400" s="1" t="s">
        <v>14</v>
      </c>
      <c r="G400" s="13" t="s">
        <v>903</v>
      </c>
      <c r="H400" s="22" t="s">
        <v>901</v>
      </c>
      <c r="I400" s="13" t="s">
        <v>17</v>
      </c>
      <c r="J400" s="13" t="s">
        <v>904</v>
      </c>
      <c r="K400" s="13" t="s">
        <v>69</v>
      </c>
    </row>
    <row r="401" spans="1:11" s="6" customFormat="1" ht="150" customHeight="1" x14ac:dyDescent="0.25">
      <c r="A401" s="7">
        <v>401</v>
      </c>
      <c r="B401" s="7"/>
      <c r="C401" s="1" t="s">
        <v>11</v>
      </c>
      <c r="D401" s="20" t="s">
        <v>51</v>
      </c>
      <c r="E401" s="1">
        <v>17</v>
      </c>
      <c r="F401" s="1" t="s">
        <v>14</v>
      </c>
      <c r="G401" s="13" t="s">
        <v>905</v>
      </c>
      <c r="H401" s="22" t="s">
        <v>901</v>
      </c>
      <c r="I401" s="13" t="s">
        <v>17</v>
      </c>
      <c r="J401" s="13" t="s">
        <v>906</v>
      </c>
      <c r="K401" s="13" t="s">
        <v>907</v>
      </c>
    </row>
    <row r="402" spans="1:11" s="6" customFormat="1" ht="105" customHeight="1" x14ac:dyDescent="0.25">
      <c r="A402" s="7">
        <v>402</v>
      </c>
      <c r="B402" s="7"/>
      <c r="C402" s="1" t="s">
        <v>11</v>
      </c>
      <c r="D402" s="20" t="s">
        <v>908</v>
      </c>
      <c r="E402" s="1" t="s">
        <v>909</v>
      </c>
      <c r="F402" s="1" t="s">
        <v>14</v>
      </c>
      <c r="G402" s="13" t="s">
        <v>910</v>
      </c>
      <c r="H402" s="22" t="s">
        <v>901</v>
      </c>
      <c r="I402" s="13" t="s">
        <v>35</v>
      </c>
      <c r="J402" s="13" t="s">
        <v>911</v>
      </c>
      <c r="K402" s="13" t="s">
        <v>206</v>
      </c>
    </row>
    <row r="403" spans="1:11" s="6" customFormat="1" ht="105" customHeight="1" x14ac:dyDescent="0.25">
      <c r="A403" s="7">
        <v>403</v>
      </c>
      <c r="B403" s="7"/>
      <c r="C403" s="1" t="s">
        <v>11</v>
      </c>
      <c r="D403" s="20" t="s">
        <v>135</v>
      </c>
      <c r="E403" s="1">
        <v>115</v>
      </c>
      <c r="F403" s="1" t="s">
        <v>14</v>
      </c>
      <c r="G403" s="13" t="s">
        <v>912</v>
      </c>
      <c r="H403" s="22" t="s">
        <v>901</v>
      </c>
      <c r="I403" s="13" t="s">
        <v>17</v>
      </c>
      <c r="J403" s="13" t="s">
        <v>913</v>
      </c>
      <c r="K403" s="13" t="s">
        <v>660</v>
      </c>
    </row>
    <row r="404" spans="1:11" s="6" customFormat="1" ht="165" customHeight="1" x14ac:dyDescent="0.25">
      <c r="A404" s="7">
        <v>404</v>
      </c>
      <c r="B404" s="7"/>
      <c r="C404" s="1" t="s">
        <v>11</v>
      </c>
      <c r="D404" s="20" t="s">
        <v>299</v>
      </c>
      <c r="E404" s="1">
        <v>65</v>
      </c>
      <c r="F404" s="1" t="s">
        <v>14</v>
      </c>
      <c r="G404" s="13" t="s">
        <v>914</v>
      </c>
      <c r="H404" s="22" t="s">
        <v>901</v>
      </c>
      <c r="I404" s="13" t="s">
        <v>17</v>
      </c>
      <c r="J404" s="13" t="s">
        <v>915</v>
      </c>
      <c r="K404" s="13" t="s">
        <v>916</v>
      </c>
    </row>
    <row r="405" spans="1:11" s="6" customFormat="1" ht="135" customHeight="1" x14ac:dyDescent="0.25">
      <c r="A405" s="7">
        <v>405</v>
      </c>
      <c r="B405" s="7"/>
      <c r="C405" s="1" t="s">
        <v>11</v>
      </c>
      <c r="D405" s="20" t="s">
        <v>331</v>
      </c>
      <c r="E405" s="1" t="s">
        <v>412</v>
      </c>
      <c r="F405" s="1" t="s">
        <v>14</v>
      </c>
      <c r="G405" s="13" t="s">
        <v>917</v>
      </c>
      <c r="H405" s="22" t="s">
        <v>901</v>
      </c>
      <c r="I405" s="13" t="s">
        <v>17</v>
      </c>
      <c r="J405" s="13" t="s">
        <v>918</v>
      </c>
      <c r="K405" s="13" t="s">
        <v>660</v>
      </c>
    </row>
    <row r="406" spans="1:11" s="6" customFormat="1" ht="165" customHeight="1" x14ac:dyDescent="0.25">
      <c r="A406" s="7">
        <v>406</v>
      </c>
      <c r="B406" s="7"/>
      <c r="C406" s="1" t="s">
        <v>11</v>
      </c>
      <c r="D406" s="20" t="s">
        <v>569</v>
      </c>
      <c r="E406" s="1">
        <v>25</v>
      </c>
      <c r="F406" s="1" t="s">
        <v>14</v>
      </c>
      <c r="G406" s="13" t="s">
        <v>919</v>
      </c>
      <c r="H406" s="22" t="s">
        <v>901</v>
      </c>
      <c r="I406" s="13" t="s">
        <v>17</v>
      </c>
      <c r="J406" s="13" t="s">
        <v>920</v>
      </c>
      <c r="K406" s="13" t="s">
        <v>921</v>
      </c>
    </row>
    <row r="407" spans="1:11" s="6" customFormat="1" ht="133.5" customHeight="1" x14ac:dyDescent="0.25">
      <c r="A407" s="7">
        <v>407</v>
      </c>
      <c r="B407" s="7"/>
      <c r="C407" s="1" t="s">
        <v>11</v>
      </c>
      <c r="D407" s="20" t="s">
        <v>922</v>
      </c>
      <c r="E407" s="1">
        <v>26</v>
      </c>
      <c r="F407" s="1" t="s">
        <v>14</v>
      </c>
      <c r="G407" s="13" t="s">
        <v>923</v>
      </c>
      <c r="H407" s="22" t="s">
        <v>16</v>
      </c>
      <c r="I407" s="13" t="s">
        <v>35</v>
      </c>
      <c r="J407" s="13" t="s">
        <v>422</v>
      </c>
      <c r="K407" s="13" t="s">
        <v>924</v>
      </c>
    </row>
    <row r="408" spans="1:11" s="6" customFormat="1" ht="224.25" customHeight="1" x14ac:dyDescent="0.25">
      <c r="A408" s="7">
        <v>408</v>
      </c>
      <c r="B408" s="7"/>
      <c r="C408" s="1" t="s">
        <v>11</v>
      </c>
      <c r="D408" s="20" t="s">
        <v>430</v>
      </c>
      <c r="E408" s="1">
        <v>93</v>
      </c>
      <c r="F408" s="1" t="s">
        <v>14</v>
      </c>
      <c r="G408" s="13" t="s">
        <v>925</v>
      </c>
      <c r="H408" s="22" t="s">
        <v>16</v>
      </c>
      <c r="I408" s="13" t="s">
        <v>17</v>
      </c>
      <c r="J408" s="13" t="s">
        <v>872</v>
      </c>
      <c r="K408" s="13" t="s">
        <v>926</v>
      </c>
    </row>
    <row r="409" spans="1:11" s="6" customFormat="1" ht="225" customHeight="1" x14ac:dyDescent="0.25">
      <c r="A409" s="7">
        <v>409</v>
      </c>
      <c r="B409" s="7"/>
      <c r="C409" s="1" t="s">
        <v>11</v>
      </c>
      <c r="D409" s="20" t="s">
        <v>430</v>
      </c>
      <c r="E409" s="1">
        <v>91</v>
      </c>
      <c r="F409" s="1" t="s">
        <v>14</v>
      </c>
      <c r="G409" s="13" t="s">
        <v>927</v>
      </c>
      <c r="H409" s="22" t="s">
        <v>16</v>
      </c>
      <c r="I409" s="13" t="s">
        <v>17</v>
      </c>
      <c r="J409" s="13" t="s">
        <v>872</v>
      </c>
      <c r="K409" s="13" t="s">
        <v>928</v>
      </c>
    </row>
    <row r="410" spans="1:11" s="6" customFormat="1" ht="165" customHeight="1" x14ac:dyDescent="0.25">
      <c r="A410" s="7">
        <v>410</v>
      </c>
      <c r="B410" s="7"/>
      <c r="C410" s="1" t="s">
        <v>11</v>
      </c>
      <c r="D410" s="20" t="s">
        <v>430</v>
      </c>
      <c r="E410" s="1">
        <v>16</v>
      </c>
      <c r="F410" s="1" t="s">
        <v>14</v>
      </c>
      <c r="G410" s="13" t="s">
        <v>929</v>
      </c>
      <c r="H410" s="22" t="s">
        <v>16</v>
      </c>
      <c r="I410" s="13" t="s">
        <v>35</v>
      </c>
      <c r="J410" s="13" t="s">
        <v>428</v>
      </c>
      <c r="K410" s="13" t="s">
        <v>775</v>
      </c>
    </row>
    <row r="411" spans="1:11" s="6" customFormat="1" ht="165" customHeight="1" x14ac:dyDescent="0.25">
      <c r="A411" s="7">
        <v>411</v>
      </c>
      <c r="B411" s="7"/>
      <c r="C411" s="1" t="s">
        <v>11</v>
      </c>
      <c r="D411" s="20" t="s">
        <v>887</v>
      </c>
      <c r="E411" s="1">
        <v>10</v>
      </c>
      <c r="F411" s="1" t="s">
        <v>14</v>
      </c>
      <c r="G411" s="13" t="s">
        <v>930</v>
      </c>
      <c r="H411" s="22" t="s">
        <v>16</v>
      </c>
      <c r="I411" s="13" t="s">
        <v>17</v>
      </c>
      <c r="J411" s="13" t="s">
        <v>889</v>
      </c>
      <c r="K411" s="13" t="s">
        <v>638</v>
      </c>
    </row>
    <row r="412" spans="1:11" s="6" customFormat="1" ht="123" customHeight="1" x14ac:dyDescent="0.25">
      <c r="A412" s="7">
        <v>412</v>
      </c>
      <c r="B412" s="7"/>
      <c r="C412" s="1" t="s">
        <v>11</v>
      </c>
      <c r="D412" s="20" t="s">
        <v>931</v>
      </c>
      <c r="E412" s="1">
        <v>24</v>
      </c>
      <c r="F412" s="1" t="s">
        <v>14</v>
      </c>
      <c r="G412" s="13" t="s">
        <v>932</v>
      </c>
      <c r="H412" s="22" t="s">
        <v>16</v>
      </c>
      <c r="I412" s="13" t="s">
        <v>35</v>
      </c>
      <c r="J412" s="13" t="s">
        <v>422</v>
      </c>
      <c r="K412" s="13" t="s">
        <v>274</v>
      </c>
    </row>
    <row r="413" spans="1:11" s="6" customFormat="1" ht="135" customHeight="1" x14ac:dyDescent="0.25">
      <c r="A413" s="7">
        <v>413</v>
      </c>
      <c r="B413" s="7"/>
      <c r="C413" s="1" t="s">
        <v>11</v>
      </c>
      <c r="D413" s="20" t="s">
        <v>933</v>
      </c>
      <c r="E413" s="1">
        <v>6</v>
      </c>
      <c r="F413" s="1" t="s">
        <v>14</v>
      </c>
      <c r="G413" s="13" t="s">
        <v>934</v>
      </c>
      <c r="H413" s="22" t="s">
        <v>16</v>
      </c>
      <c r="I413" s="13" t="s">
        <v>35</v>
      </c>
      <c r="J413" s="13" t="s">
        <v>422</v>
      </c>
      <c r="K413" s="13" t="s">
        <v>836</v>
      </c>
    </row>
    <row r="414" spans="1:11" s="6" customFormat="1" ht="135" customHeight="1" x14ac:dyDescent="0.25">
      <c r="A414" s="7">
        <v>414</v>
      </c>
      <c r="B414" s="7"/>
      <c r="C414" s="1" t="s">
        <v>11</v>
      </c>
      <c r="D414" s="20" t="s">
        <v>933</v>
      </c>
      <c r="E414" s="1">
        <v>4</v>
      </c>
      <c r="F414" s="1" t="s">
        <v>14</v>
      </c>
      <c r="G414" s="13" t="s">
        <v>935</v>
      </c>
      <c r="H414" s="22" t="s">
        <v>16</v>
      </c>
      <c r="I414" s="13" t="s">
        <v>35</v>
      </c>
      <c r="J414" s="13" t="s">
        <v>422</v>
      </c>
      <c r="K414" s="13" t="s">
        <v>484</v>
      </c>
    </row>
    <row r="415" spans="1:11" s="6" customFormat="1" ht="135" customHeight="1" x14ac:dyDescent="0.25">
      <c r="A415" s="7">
        <v>415</v>
      </c>
      <c r="B415" s="7"/>
      <c r="C415" s="1" t="s">
        <v>11</v>
      </c>
      <c r="D415" s="20" t="s">
        <v>933</v>
      </c>
      <c r="E415" s="1">
        <v>3</v>
      </c>
      <c r="F415" s="1" t="s">
        <v>14</v>
      </c>
      <c r="G415" s="13" t="s">
        <v>936</v>
      </c>
      <c r="H415" s="22" t="s">
        <v>16</v>
      </c>
      <c r="I415" s="13" t="s">
        <v>35</v>
      </c>
      <c r="J415" s="13" t="s">
        <v>422</v>
      </c>
      <c r="K415" s="13" t="s">
        <v>484</v>
      </c>
    </row>
    <row r="416" spans="1:11" s="6" customFormat="1" ht="120" customHeight="1" x14ac:dyDescent="0.25">
      <c r="A416" s="7">
        <v>416</v>
      </c>
      <c r="B416" s="7"/>
      <c r="C416" s="1" t="s">
        <v>11</v>
      </c>
      <c r="D416" s="20" t="s">
        <v>937</v>
      </c>
      <c r="E416" s="1">
        <v>28</v>
      </c>
      <c r="F416" s="1" t="s">
        <v>14</v>
      </c>
      <c r="G416" s="13" t="s">
        <v>938</v>
      </c>
      <c r="H416" s="22" t="s">
        <v>16</v>
      </c>
      <c r="I416" s="13" t="s">
        <v>35</v>
      </c>
      <c r="J416" s="13" t="s">
        <v>450</v>
      </c>
      <c r="K416" s="13" t="s">
        <v>451</v>
      </c>
    </row>
    <row r="417" spans="1:11" s="6" customFormat="1" ht="150" customHeight="1" x14ac:dyDescent="0.25">
      <c r="A417" s="7">
        <v>417</v>
      </c>
      <c r="B417" s="7"/>
      <c r="C417" s="1" t="s">
        <v>11</v>
      </c>
      <c r="D417" s="20" t="s">
        <v>121</v>
      </c>
      <c r="E417" s="1">
        <v>68</v>
      </c>
      <c r="F417" s="1" t="s">
        <v>14</v>
      </c>
      <c r="G417" s="13" t="s">
        <v>939</v>
      </c>
      <c r="H417" s="22" t="s">
        <v>16</v>
      </c>
      <c r="I417" s="13" t="s">
        <v>35</v>
      </c>
      <c r="J417" s="13" t="s">
        <v>940</v>
      </c>
      <c r="K417" s="13" t="s">
        <v>446</v>
      </c>
    </row>
    <row r="418" spans="1:11" s="6" customFormat="1" ht="126" customHeight="1" x14ac:dyDescent="0.25">
      <c r="A418" s="7">
        <v>418</v>
      </c>
      <c r="B418" s="7"/>
      <c r="C418" s="1" t="s">
        <v>11</v>
      </c>
      <c r="D418" s="20" t="s">
        <v>941</v>
      </c>
      <c r="E418" s="1">
        <v>12</v>
      </c>
      <c r="F418" s="1" t="s">
        <v>14</v>
      </c>
      <c r="G418" s="13" t="s">
        <v>942</v>
      </c>
      <c r="H418" s="22" t="s">
        <v>16</v>
      </c>
      <c r="I418" s="13" t="s">
        <v>35</v>
      </c>
      <c r="J418" s="13" t="s">
        <v>422</v>
      </c>
      <c r="K418" s="13" t="s">
        <v>446</v>
      </c>
    </row>
    <row r="419" spans="1:11" s="6" customFormat="1" ht="180" customHeight="1" x14ac:dyDescent="0.25">
      <c r="A419" s="7">
        <v>419</v>
      </c>
      <c r="B419" s="7"/>
      <c r="C419" s="1" t="s">
        <v>11</v>
      </c>
      <c r="D419" s="20" t="s">
        <v>135</v>
      </c>
      <c r="E419" s="1">
        <v>93</v>
      </c>
      <c r="F419" s="1" t="s">
        <v>14</v>
      </c>
      <c r="G419" s="13" t="s">
        <v>943</v>
      </c>
      <c r="H419" s="22" t="s">
        <v>16</v>
      </c>
      <c r="I419" s="13" t="s">
        <v>17</v>
      </c>
      <c r="J419" s="13" t="s">
        <v>26</v>
      </c>
      <c r="K419" s="13" t="s">
        <v>944</v>
      </c>
    </row>
    <row r="420" spans="1:11" s="6" customFormat="1" ht="135" customHeight="1" x14ac:dyDescent="0.25">
      <c r="A420" s="7">
        <v>420</v>
      </c>
      <c r="B420" s="7"/>
      <c r="C420" s="1" t="s">
        <v>11</v>
      </c>
      <c r="D420" s="20" t="s">
        <v>299</v>
      </c>
      <c r="E420" s="1">
        <v>10</v>
      </c>
      <c r="F420" s="1" t="s">
        <v>14</v>
      </c>
      <c r="G420" s="13" t="s">
        <v>945</v>
      </c>
      <c r="H420" s="22" t="s">
        <v>16</v>
      </c>
      <c r="I420" s="13" t="s">
        <v>35</v>
      </c>
      <c r="J420" s="13" t="s">
        <v>946</v>
      </c>
      <c r="K420" s="13" t="s">
        <v>710</v>
      </c>
    </row>
    <row r="421" spans="1:11" s="6" customFormat="1" ht="120" customHeight="1" x14ac:dyDescent="0.25">
      <c r="A421" s="7">
        <v>421</v>
      </c>
      <c r="B421" s="7"/>
      <c r="C421" s="1" t="s">
        <v>11</v>
      </c>
      <c r="D421" s="20" t="s">
        <v>490</v>
      </c>
      <c r="E421" s="1">
        <v>30</v>
      </c>
      <c r="F421" s="1" t="s">
        <v>14</v>
      </c>
      <c r="G421" s="13" t="s">
        <v>947</v>
      </c>
      <c r="H421" s="22" t="s">
        <v>16</v>
      </c>
      <c r="I421" s="13" t="s">
        <v>35</v>
      </c>
      <c r="J421" s="13" t="s">
        <v>948</v>
      </c>
      <c r="K421" s="13" t="s">
        <v>69</v>
      </c>
    </row>
    <row r="422" spans="1:11" s="6" customFormat="1" ht="175.5" customHeight="1" x14ac:dyDescent="0.25">
      <c r="A422" s="7">
        <v>422</v>
      </c>
      <c r="B422" s="7"/>
      <c r="C422" s="1" t="s">
        <v>11</v>
      </c>
      <c r="D422" s="20" t="s">
        <v>113</v>
      </c>
      <c r="E422" s="7">
        <v>89</v>
      </c>
      <c r="F422" s="1" t="s">
        <v>14</v>
      </c>
      <c r="G422" s="13" t="s">
        <v>949</v>
      </c>
      <c r="H422" s="22" t="s">
        <v>16</v>
      </c>
      <c r="I422" s="13" t="s">
        <v>17</v>
      </c>
      <c r="J422" s="13" t="s">
        <v>26</v>
      </c>
      <c r="K422" s="13" t="s">
        <v>588</v>
      </c>
    </row>
    <row r="423" spans="1:11" s="6" customFormat="1" ht="120" customHeight="1" x14ac:dyDescent="0.25">
      <c r="A423" s="7">
        <v>423</v>
      </c>
      <c r="B423" s="7"/>
      <c r="C423" s="1" t="s">
        <v>11</v>
      </c>
      <c r="D423" s="20" t="s">
        <v>682</v>
      </c>
      <c r="E423" s="7">
        <v>107</v>
      </c>
      <c r="F423" s="1" t="s">
        <v>14</v>
      </c>
      <c r="G423" s="13" t="s">
        <v>950</v>
      </c>
      <c r="H423" s="22" t="s">
        <v>16</v>
      </c>
      <c r="I423" s="13" t="s">
        <v>35</v>
      </c>
      <c r="J423" s="13" t="s">
        <v>951</v>
      </c>
      <c r="K423" s="13" t="s">
        <v>547</v>
      </c>
    </row>
    <row r="424" spans="1:11" s="6" customFormat="1" ht="120" customHeight="1" x14ac:dyDescent="0.25">
      <c r="A424" s="7">
        <v>424</v>
      </c>
      <c r="B424" s="7"/>
      <c r="C424" s="1" t="s">
        <v>11</v>
      </c>
      <c r="D424" s="36" t="s">
        <v>121</v>
      </c>
      <c r="E424" s="7">
        <v>67</v>
      </c>
      <c r="F424" s="1" t="s">
        <v>14</v>
      </c>
      <c r="G424" s="13" t="s">
        <v>952</v>
      </c>
      <c r="H424" s="22" t="s">
        <v>16</v>
      </c>
      <c r="I424" s="13" t="s">
        <v>35</v>
      </c>
      <c r="J424" s="13" t="s">
        <v>953</v>
      </c>
      <c r="K424" s="13" t="s">
        <v>623</v>
      </c>
    </row>
    <row r="425" spans="1:11" s="6" customFormat="1" ht="135" customHeight="1" x14ac:dyDescent="0.25">
      <c r="A425" s="7">
        <v>425</v>
      </c>
      <c r="B425" s="7"/>
      <c r="C425" s="1" t="s">
        <v>11</v>
      </c>
      <c r="D425" s="20" t="s">
        <v>743</v>
      </c>
      <c r="E425" s="7">
        <v>33</v>
      </c>
      <c r="F425" s="1" t="s">
        <v>14</v>
      </c>
      <c r="G425" s="13" t="s">
        <v>954</v>
      </c>
      <c r="H425" s="22" t="s">
        <v>16</v>
      </c>
      <c r="I425" s="13" t="s">
        <v>35</v>
      </c>
      <c r="J425" s="13" t="s">
        <v>422</v>
      </c>
      <c r="K425" s="13" t="s">
        <v>924</v>
      </c>
    </row>
    <row r="426" spans="1:11" s="6" customFormat="1" ht="163.5" customHeight="1" x14ac:dyDescent="0.25">
      <c r="A426" s="7">
        <v>426</v>
      </c>
      <c r="B426" s="7"/>
      <c r="C426" s="1" t="s">
        <v>11</v>
      </c>
      <c r="D426" s="36" t="s">
        <v>54</v>
      </c>
      <c r="E426" s="7">
        <v>112</v>
      </c>
      <c r="F426" s="1" t="s">
        <v>14</v>
      </c>
      <c r="G426" s="13" t="s">
        <v>955</v>
      </c>
      <c r="H426" s="22" t="s">
        <v>16</v>
      </c>
      <c r="I426" s="13" t="s">
        <v>35</v>
      </c>
      <c r="J426" s="13" t="s">
        <v>428</v>
      </c>
      <c r="K426" s="13" t="s">
        <v>739</v>
      </c>
    </row>
    <row r="427" spans="1:11" s="6" customFormat="1" ht="140.25" customHeight="1" x14ac:dyDescent="0.25">
      <c r="A427" s="7">
        <v>427</v>
      </c>
      <c r="B427" s="7"/>
      <c r="C427" s="1" t="s">
        <v>11</v>
      </c>
      <c r="D427" s="36" t="s">
        <v>956</v>
      </c>
      <c r="E427" s="7">
        <v>31</v>
      </c>
      <c r="F427" s="1" t="s">
        <v>14</v>
      </c>
      <c r="G427" s="13" t="s">
        <v>957</v>
      </c>
      <c r="H427" s="22" t="s">
        <v>16</v>
      </c>
      <c r="I427" s="13" t="s">
        <v>35</v>
      </c>
      <c r="J427" s="13" t="s">
        <v>958</v>
      </c>
      <c r="K427" s="13" t="s">
        <v>959</v>
      </c>
    </row>
    <row r="428" spans="1:11" s="6" customFormat="1" ht="165" customHeight="1" x14ac:dyDescent="0.25">
      <c r="A428" s="7">
        <v>428</v>
      </c>
      <c r="B428" s="7"/>
      <c r="C428" s="1" t="s">
        <v>960</v>
      </c>
      <c r="D428" s="36" t="s">
        <v>961</v>
      </c>
      <c r="E428" s="7">
        <v>27</v>
      </c>
      <c r="F428" s="1" t="s">
        <v>14</v>
      </c>
      <c r="G428" s="13" t="s">
        <v>962</v>
      </c>
      <c r="H428" s="22" t="s">
        <v>16</v>
      </c>
      <c r="I428" s="13" t="s">
        <v>35</v>
      </c>
      <c r="J428" s="13" t="s">
        <v>428</v>
      </c>
      <c r="K428" s="13" t="s">
        <v>963</v>
      </c>
    </row>
    <row r="429" spans="1:11" s="6" customFormat="1" ht="165" customHeight="1" x14ac:dyDescent="0.25">
      <c r="A429" s="7">
        <v>429</v>
      </c>
      <c r="B429" s="7"/>
      <c r="C429" s="1" t="s">
        <v>960</v>
      </c>
      <c r="D429" s="36" t="s">
        <v>961</v>
      </c>
      <c r="E429" s="7">
        <v>28</v>
      </c>
      <c r="F429" s="1" t="s">
        <v>14</v>
      </c>
      <c r="G429" s="13" t="s">
        <v>964</v>
      </c>
      <c r="H429" s="22" t="s">
        <v>16</v>
      </c>
      <c r="I429" s="13" t="s">
        <v>35</v>
      </c>
      <c r="J429" s="13" t="s">
        <v>428</v>
      </c>
      <c r="K429" s="13" t="s">
        <v>963</v>
      </c>
    </row>
    <row r="430" spans="1:11" s="6" customFormat="1" ht="90" customHeight="1" x14ac:dyDescent="0.25">
      <c r="A430" s="7">
        <v>430</v>
      </c>
      <c r="B430" s="7"/>
      <c r="C430" s="1" t="s">
        <v>960</v>
      </c>
      <c r="D430" s="36" t="s">
        <v>961</v>
      </c>
      <c r="E430" s="7">
        <v>1</v>
      </c>
      <c r="F430" s="1" t="s">
        <v>14</v>
      </c>
      <c r="G430" s="13" t="s">
        <v>965</v>
      </c>
      <c r="H430" s="22" t="s">
        <v>16</v>
      </c>
      <c r="I430" s="13" t="s">
        <v>35</v>
      </c>
      <c r="J430" s="13" t="s">
        <v>966</v>
      </c>
      <c r="K430" s="13" t="s">
        <v>772</v>
      </c>
    </row>
    <row r="431" spans="1:11" s="6" customFormat="1" ht="127.5" customHeight="1" x14ac:dyDescent="0.25">
      <c r="A431" s="7">
        <v>431</v>
      </c>
      <c r="B431" s="7"/>
      <c r="C431" s="1" t="s">
        <v>11</v>
      </c>
      <c r="D431" s="36" t="s">
        <v>967</v>
      </c>
      <c r="E431" s="7" t="s">
        <v>968</v>
      </c>
      <c r="F431" s="1" t="s">
        <v>14</v>
      </c>
      <c r="G431" s="13" t="s">
        <v>969</v>
      </c>
      <c r="H431" s="22" t="s">
        <v>16</v>
      </c>
      <c r="I431" s="13" t="s">
        <v>35</v>
      </c>
      <c r="J431" s="13" t="s">
        <v>422</v>
      </c>
      <c r="K431" s="13" t="s">
        <v>970</v>
      </c>
    </row>
    <row r="432" spans="1:11" s="6" customFormat="1" ht="159" customHeight="1" x14ac:dyDescent="0.25">
      <c r="A432" s="7">
        <v>432</v>
      </c>
      <c r="B432" s="7"/>
      <c r="C432" s="1" t="s">
        <v>960</v>
      </c>
      <c r="D432" s="36" t="s">
        <v>665</v>
      </c>
      <c r="E432" s="7">
        <v>3</v>
      </c>
      <c r="F432" s="1" t="s">
        <v>14</v>
      </c>
      <c r="G432" s="13" t="s">
        <v>971</v>
      </c>
      <c r="H432" s="22" t="s">
        <v>16</v>
      </c>
      <c r="I432" s="13" t="s">
        <v>795</v>
      </c>
      <c r="J432" s="13" t="s">
        <v>428</v>
      </c>
      <c r="K432" s="13" t="s">
        <v>972</v>
      </c>
    </row>
    <row r="433" spans="1:11" s="6" customFormat="1" ht="165" customHeight="1" x14ac:dyDescent="0.25">
      <c r="A433" s="7">
        <v>433</v>
      </c>
      <c r="B433" s="7"/>
      <c r="C433" s="1" t="s">
        <v>960</v>
      </c>
      <c r="D433" s="20" t="s">
        <v>665</v>
      </c>
      <c r="E433" s="1" t="s">
        <v>377</v>
      </c>
      <c r="F433" s="1" t="s">
        <v>14</v>
      </c>
      <c r="G433" s="13" t="s">
        <v>973</v>
      </c>
      <c r="H433" s="22" t="s">
        <v>16</v>
      </c>
      <c r="I433" s="13" t="s">
        <v>35</v>
      </c>
      <c r="J433" s="13" t="s">
        <v>428</v>
      </c>
      <c r="K433" s="13" t="s">
        <v>558</v>
      </c>
    </row>
    <row r="434" spans="1:11" s="6" customFormat="1" ht="143.25" customHeight="1" x14ac:dyDescent="0.25">
      <c r="A434" s="7">
        <v>434</v>
      </c>
      <c r="B434" s="7"/>
      <c r="C434" s="1" t="s">
        <v>11</v>
      </c>
      <c r="D434" s="20" t="s">
        <v>967</v>
      </c>
      <c r="E434" s="1" t="s">
        <v>974</v>
      </c>
      <c r="F434" s="1" t="s">
        <v>14</v>
      </c>
      <c r="G434" s="13" t="s">
        <v>975</v>
      </c>
      <c r="H434" s="22" t="s">
        <v>16</v>
      </c>
      <c r="I434" s="13" t="s">
        <v>35</v>
      </c>
      <c r="J434" s="13" t="s">
        <v>422</v>
      </c>
      <c r="K434" s="13" t="s">
        <v>847</v>
      </c>
    </row>
    <row r="435" spans="1:11" s="6" customFormat="1" ht="129" customHeight="1" x14ac:dyDescent="0.25">
      <c r="A435" s="7">
        <v>435</v>
      </c>
      <c r="B435" s="7"/>
      <c r="C435" s="1" t="s">
        <v>11</v>
      </c>
      <c r="D435" s="20" t="s">
        <v>967</v>
      </c>
      <c r="E435" s="1" t="s">
        <v>976</v>
      </c>
      <c r="F435" s="1" t="s">
        <v>14</v>
      </c>
      <c r="G435" s="13" t="s">
        <v>977</v>
      </c>
      <c r="H435" s="22" t="s">
        <v>16</v>
      </c>
      <c r="I435" s="13" t="s">
        <v>35</v>
      </c>
      <c r="J435" s="13" t="s">
        <v>422</v>
      </c>
      <c r="K435" s="13" t="s">
        <v>978</v>
      </c>
    </row>
    <row r="436" spans="1:11" s="6" customFormat="1" ht="138.75" customHeight="1" x14ac:dyDescent="0.25">
      <c r="A436" s="7">
        <v>436</v>
      </c>
      <c r="B436" s="7"/>
      <c r="C436" s="1" t="s">
        <v>11</v>
      </c>
      <c r="D436" s="20" t="s">
        <v>967</v>
      </c>
      <c r="E436" s="1" t="s">
        <v>979</v>
      </c>
      <c r="F436" s="1" t="s">
        <v>14</v>
      </c>
      <c r="G436" s="13" t="s">
        <v>980</v>
      </c>
      <c r="H436" s="22" t="s">
        <v>16</v>
      </c>
      <c r="I436" s="13" t="s">
        <v>35</v>
      </c>
      <c r="J436" s="13" t="s">
        <v>422</v>
      </c>
      <c r="K436" s="13" t="s">
        <v>836</v>
      </c>
    </row>
    <row r="437" spans="1:11" s="6" customFormat="1" ht="129.75" customHeight="1" x14ac:dyDescent="0.25">
      <c r="A437" s="7">
        <v>437</v>
      </c>
      <c r="B437" s="7"/>
      <c r="C437" s="1" t="s">
        <v>11</v>
      </c>
      <c r="D437" s="20" t="s">
        <v>981</v>
      </c>
      <c r="E437" s="1">
        <v>12</v>
      </c>
      <c r="F437" s="1" t="s">
        <v>14</v>
      </c>
      <c r="G437" s="13" t="s">
        <v>982</v>
      </c>
      <c r="H437" s="22" t="s">
        <v>16</v>
      </c>
      <c r="I437" s="13" t="s">
        <v>35</v>
      </c>
      <c r="J437" s="13" t="s">
        <v>422</v>
      </c>
      <c r="K437" s="13" t="s">
        <v>311</v>
      </c>
    </row>
    <row r="438" spans="1:11" s="6" customFormat="1" ht="135" customHeight="1" x14ac:dyDescent="0.25">
      <c r="A438" s="7">
        <v>438</v>
      </c>
      <c r="B438" s="7"/>
      <c r="C438" s="1" t="s">
        <v>11</v>
      </c>
      <c r="D438" s="20" t="s">
        <v>981</v>
      </c>
      <c r="E438" s="1">
        <v>14</v>
      </c>
      <c r="F438" s="1" t="s">
        <v>14</v>
      </c>
      <c r="G438" s="13" t="s">
        <v>983</v>
      </c>
      <c r="H438" s="22" t="s">
        <v>16</v>
      </c>
      <c r="I438" s="13" t="s">
        <v>35</v>
      </c>
      <c r="J438" s="13" t="s">
        <v>422</v>
      </c>
      <c r="K438" s="13" t="s">
        <v>645</v>
      </c>
    </row>
    <row r="439" spans="1:11" s="6" customFormat="1" ht="135" customHeight="1" x14ac:dyDescent="0.25">
      <c r="A439" s="7">
        <v>439</v>
      </c>
      <c r="B439" s="7"/>
      <c r="C439" s="1" t="s">
        <v>11</v>
      </c>
      <c r="D439" s="20" t="s">
        <v>981</v>
      </c>
      <c r="E439" s="1">
        <v>13</v>
      </c>
      <c r="F439" s="1" t="s">
        <v>14</v>
      </c>
      <c r="G439" s="13" t="s">
        <v>984</v>
      </c>
      <c r="H439" s="22" t="s">
        <v>16</v>
      </c>
      <c r="I439" s="13" t="s">
        <v>35</v>
      </c>
      <c r="J439" s="13" t="s">
        <v>422</v>
      </c>
      <c r="K439" s="13" t="s">
        <v>645</v>
      </c>
    </row>
    <row r="440" spans="1:11" s="6" customFormat="1" ht="165" customHeight="1" x14ac:dyDescent="0.25">
      <c r="A440" s="7">
        <v>440</v>
      </c>
      <c r="B440" s="7"/>
      <c r="C440" s="1" t="s">
        <v>11</v>
      </c>
      <c r="D440" s="20" t="s">
        <v>985</v>
      </c>
      <c r="E440" s="1">
        <v>1</v>
      </c>
      <c r="F440" s="1" t="s">
        <v>14</v>
      </c>
      <c r="G440" s="13" t="s">
        <v>986</v>
      </c>
      <c r="H440" s="22" t="s">
        <v>16</v>
      </c>
      <c r="I440" s="13" t="s">
        <v>17</v>
      </c>
      <c r="J440" s="13" t="s">
        <v>26</v>
      </c>
      <c r="K440" s="13" t="s">
        <v>921</v>
      </c>
    </row>
    <row r="441" spans="1:11" s="6" customFormat="1" ht="126" customHeight="1" x14ac:dyDescent="0.25">
      <c r="A441" s="7">
        <v>441</v>
      </c>
      <c r="B441" s="7"/>
      <c r="C441" s="1" t="s">
        <v>11</v>
      </c>
      <c r="D441" s="20" t="s">
        <v>727</v>
      </c>
      <c r="E441" s="1">
        <v>22</v>
      </c>
      <c r="F441" s="1" t="s">
        <v>14</v>
      </c>
      <c r="G441" s="13" t="s">
        <v>987</v>
      </c>
      <c r="H441" s="22" t="s">
        <v>16</v>
      </c>
      <c r="I441" s="13" t="s">
        <v>35</v>
      </c>
      <c r="J441" s="13" t="s">
        <v>422</v>
      </c>
      <c r="K441" s="13" t="s">
        <v>446</v>
      </c>
    </row>
    <row r="442" spans="1:11" s="6" customFormat="1" ht="150" customHeight="1" x14ac:dyDescent="0.25">
      <c r="A442" s="7">
        <v>442</v>
      </c>
      <c r="B442" s="7"/>
      <c r="C442" s="1" t="s">
        <v>11</v>
      </c>
      <c r="D442" s="20" t="s">
        <v>727</v>
      </c>
      <c r="E442" s="1">
        <v>36</v>
      </c>
      <c r="F442" s="1" t="s">
        <v>14</v>
      </c>
      <c r="G442" s="13" t="s">
        <v>988</v>
      </c>
      <c r="H442" s="22" t="s">
        <v>16</v>
      </c>
      <c r="I442" s="13" t="s">
        <v>35</v>
      </c>
      <c r="J442" s="13" t="s">
        <v>989</v>
      </c>
      <c r="K442" s="13" t="s">
        <v>809</v>
      </c>
    </row>
    <row r="443" spans="1:11" s="6" customFormat="1" ht="215.25" customHeight="1" x14ac:dyDescent="0.25">
      <c r="A443" s="7">
        <v>443</v>
      </c>
      <c r="B443" s="7"/>
      <c r="C443" s="1" t="s">
        <v>11</v>
      </c>
      <c r="D443" s="20" t="s">
        <v>990</v>
      </c>
      <c r="E443" s="1">
        <v>28</v>
      </c>
      <c r="F443" s="1" t="s">
        <v>14</v>
      </c>
      <c r="G443" s="13" t="s">
        <v>991</v>
      </c>
      <c r="H443" s="22" t="s">
        <v>16</v>
      </c>
      <c r="I443" s="13" t="s">
        <v>828</v>
      </c>
      <c r="J443" s="13" t="s">
        <v>26</v>
      </c>
      <c r="K443" s="13" t="s">
        <v>992</v>
      </c>
    </row>
    <row r="444" spans="1:11" s="6" customFormat="1" ht="180" customHeight="1" x14ac:dyDescent="0.25">
      <c r="A444" s="7">
        <v>444</v>
      </c>
      <c r="B444" s="7"/>
      <c r="C444" s="1" t="s">
        <v>11</v>
      </c>
      <c r="D444" s="20" t="s">
        <v>993</v>
      </c>
      <c r="E444" s="1">
        <v>52</v>
      </c>
      <c r="F444" s="1" t="s">
        <v>14</v>
      </c>
      <c r="G444" s="13" t="s">
        <v>994</v>
      </c>
      <c r="H444" s="22" t="s">
        <v>16</v>
      </c>
      <c r="I444" s="13" t="s">
        <v>17</v>
      </c>
      <c r="J444" s="13" t="s">
        <v>26</v>
      </c>
      <c r="K444" s="13" t="s">
        <v>506</v>
      </c>
    </row>
    <row r="445" spans="1:11" s="6" customFormat="1" ht="135" customHeight="1" x14ac:dyDescent="0.25">
      <c r="A445" s="7">
        <v>445</v>
      </c>
      <c r="B445" s="7"/>
      <c r="C445" s="1" t="s">
        <v>11</v>
      </c>
      <c r="D445" s="20" t="s">
        <v>272</v>
      </c>
      <c r="E445" s="1">
        <v>6</v>
      </c>
      <c r="F445" s="1" t="s">
        <v>14</v>
      </c>
      <c r="G445" s="13" t="s">
        <v>995</v>
      </c>
      <c r="H445" s="22" t="s">
        <v>16</v>
      </c>
      <c r="I445" s="13" t="s">
        <v>35</v>
      </c>
      <c r="J445" s="13" t="s">
        <v>422</v>
      </c>
      <c r="K445" s="13" t="s">
        <v>104</v>
      </c>
    </row>
    <row r="446" spans="1:11" s="6" customFormat="1" ht="165" customHeight="1" x14ac:dyDescent="0.25">
      <c r="A446" s="7">
        <v>446</v>
      </c>
      <c r="B446" s="7"/>
      <c r="C446" s="1" t="s">
        <v>11</v>
      </c>
      <c r="D446" s="20" t="s">
        <v>259</v>
      </c>
      <c r="E446" s="1">
        <v>72</v>
      </c>
      <c r="F446" s="1" t="s">
        <v>14</v>
      </c>
      <c r="G446" s="13" t="s">
        <v>996</v>
      </c>
      <c r="H446" s="22" t="s">
        <v>16</v>
      </c>
      <c r="I446" s="13" t="s">
        <v>17</v>
      </c>
      <c r="J446" s="13" t="s">
        <v>749</v>
      </c>
      <c r="K446" s="13" t="s">
        <v>506</v>
      </c>
    </row>
    <row r="447" spans="1:11" s="6" customFormat="1" ht="90" customHeight="1" x14ac:dyDescent="0.25">
      <c r="A447" s="7">
        <v>447</v>
      </c>
      <c r="B447" s="7"/>
      <c r="C447" s="1" t="s">
        <v>853</v>
      </c>
      <c r="D447" s="20" t="s">
        <v>762</v>
      </c>
      <c r="E447" s="1">
        <v>2</v>
      </c>
      <c r="F447" s="1" t="s">
        <v>14</v>
      </c>
      <c r="G447" s="13" t="s">
        <v>997</v>
      </c>
      <c r="H447" s="22" t="s">
        <v>16</v>
      </c>
      <c r="I447" s="13" t="s">
        <v>35</v>
      </c>
      <c r="J447" s="13" t="s">
        <v>998</v>
      </c>
      <c r="K447" s="13" t="s">
        <v>652</v>
      </c>
    </row>
    <row r="448" spans="1:11" s="6" customFormat="1" ht="120" customHeight="1" x14ac:dyDescent="0.25">
      <c r="A448" s="7">
        <v>448</v>
      </c>
      <c r="B448" s="7"/>
      <c r="C448" s="1" t="s">
        <v>853</v>
      </c>
      <c r="D448" s="20" t="s">
        <v>999</v>
      </c>
      <c r="E448" s="1">
        <v>3</v>
      </c>
      <c r="F448" s="1" t="s">
        <v>14</v>
      </c>
      <c r="G448" s="13" t="s">
        <v>1000</v>
      </c>
      <c r="H448" s="22" t="s">
        <v>16</v>
      </c>
      <c r="I448" s="13" t="s">
        <v>35</v>
      </c>
      <c r="J448" s="13" t="s">
        <v>1001</v>
      </c>
      <c r="K448" s="13" t="s">
        <v>1002</v>
      </c>
    </row>
    <row r="449" spans="1:11" s="6" customFormat="1" ht="120" customHeight="1" x14ac:dyDescent="0.25">
      <c r="A449" s="7">
        <v>449</v>
      </c>
      <c r="B449" s="7"/>
      <c r="C449" s="1" t="s">
        <v>11</v>
      </c>
      <c r="D449" s="20" t="s">
        <v>239</v>
      </c>
      <c r="E449" s="1">
        <v>52</v>
      </c>
      <c r="F449" s="1" t="s">
        <v>14</v>
      </c>
      <c r="G449" s="13" t="s">
        <v>1003</v>
      </c>
      <c r="H449" s="22" t="s">
        <v>16</v>
      </c>
      <c r="I449" s="13" t="s">
        <v>35</v>
      </c>
      <c r="J449" s="13" t="s">
        <v>1004</v>
      </c>
      <c r="K449" s="13" t="s">
        <v>1005</v>
      </c>
    </row>
    <row r="450" spans="1:11" s="6" customFormat="1" ht="120" customHeight="1" x14ac:dyDescent="0.25">
      <c r="A450" s="7">
        <v>450</v>
      </c>
      <c r="B450" s="7"/>
      <c r="C450" s="1" t="s">
        <v>11</v>
      </c>
      <c r="D450" s="20" t="s">
        <v>490</v>
      </c>
      <c r="E450" s="1">
        <v>37</v>
      </c>
      <c r="F450" s="1" t="s">
        <v>14</v>
      </c>
      <c r="G450" s="13" t="s">
        <v>1006</v>
      </c>
      <c r="H450" s="22" t="s">
        <v>16</v>
      </c>
      <c r="I450" s="13" t="s">
        <v>35</v>
      </c>
      <c r="J450" s="13" t="s">
        <v>948</v>
      </c>
      <c r="K450" s="13" t="s">
        <v>274</v>
      </c>
    </row>
    <row r="451" spans="1:11" s="6" customFormat="1" ht="159" customHeight="1" x14ac:dyDescent="0.25">
      <c r="A451" s="7">
        <v>451</v>
      </c>
      <c r="B451" s="7"/>
      <c r="C451" s="1" t="s">
        <v>11</v>
      </c>
      <c r="D451" s="20" t="s">
        <v>1007</v>
      </c>
      <c r="E451" s="1">
        <v>2</v>
      </c>
      <c r="F451" s="1" t="s">
        <v>14</v>
      </c>
      <c r="G451" s="13" t="s">
        <v>1008</v>
      </c>
      <c r="H451" s="22" t="s">
        <v>16</v>
      </c>
      <c r="I451" s="13" t="s">
        <v>17</v>
      </c>
      <c r="J451" s="13" t="s">
        <v>572</v>
      </c>
      <c r="K451" s="13" t="s">
        <v>521</v>
      </c>
    </row>
    <row r="452" spans="1:11" s="6" customFormat="1" ht="154.5" customHeight="1" x14ac:dyDescent="0.25">
      <c r="A452" s="7">
        <v>452</v>
      </c>
      <c r="B452" s="7"/>
      <c r="C452" s="1" t="s">
        <v>11</v>
      </c>
      <c r="D452" s="20" t="s">
        <v>51</v>
      </c>
      <c r="E452" s="1">
        <v>43</v>
      </c>
      <c r="F452" s="1" t="s">
        <v>14</v>
      </c>
      <c r="G452" s="13" t="s">
        <v>1009</v>
      </c>
      <c r="H452" s="22" t="s">
        <v>16</v>
      </c>
      <c r="I452" s="13" t="s">
        <v>35</v>
      </c>
      <c r="J452" s="13" t="s">
        <v>422</v>
      </c>
      <c r="K452" s="13" t="s">
        <v>602</v>
      </c>
    </row>
    <row r="453" spans="1:11" s="6" customFormat="1" ht="165" customHeight="1" x14ac:dyDescent="0.25">
      <c r="A453" s="7">
        <v>453</v>
      </c>
      <c r="B453" s="7"/>
      <c r="C453" s="1" t="s">
        <v>11</v>
      </c>
      <c r="D453" s="20" t="s">
        <v>1010</v>
      </c>
      <c r="E453" s="1">
        <v>41</v>
      </c>
      <c r="F453" s="1" t="s">
        <v>14</v>
      </c>
      <c r="G453" s="13" t="s">
        <v>1011</v>
      </c>
      <c r="H453" s="22" t="s">
        <v>16</v>
      </c>
      <c r="I453" s="13" t="s">
        <v>35</v>
      </c>
      <c r="J453" s="13" t="s">
        <v>428</v>
      </c>
      <c r="K453" s="13" t="s">
        <v>19</v>
      </c>
    </row>
    <row r="454" spans="1:11" s="6" customFormat="1" ht="168" customHeight="1" x14ac:dyDescent="0.25">
      <c r="A454" s="7">
        <v>454</v>
      </c>
      <c r="B454" s="7"/>
      <c r="C454" s="1" t="s">
        <v>11</v>
      </c>
      <c r="D454" s="20" t="s">
        <v>1010</v>
      </c>
      <c r="E454" s="1">
        <v>37</v>
      </c>
      <c r="F454" s="1" t="s">
        <v>14</v>
      </c>
      <c r="G454" s="13" t="s">
        <v>1012</v>
      </c>
      <c r="H454" s="22" t="s">
        <v>16</v>
      </c>
      <c r="I454" s="13" t="s">
        <v>35</v>
      </c>
      <c r="J454" s="13" t="s">
        <v>428</v>
      </c>
      <c r="K454" s="13" t="s">
        <v>19</v>
      </c>
    </row>
    <row r="455" spans="1:11" s="6" customFormat="1" ht="147" customHeight="1" x14ac:dyDescent="0.25">
      <c r="A455" s="7">
        <v>455</v>
      </c>
      <c r="B455" s="7"/>
      <c r="C455" s="1" t="s">
        <v>853</v>
      </c>
      <c r="D455" s="20" t="s">
        <v>1013</v>
      </c>
      <c r="E455" s="1">
        <v>18</v>
      </c>
      <c r="F455" s="1" t="s">
        <v>14</v>
      </c>
      <c r="G455" s="13" t="s">
        <v>1014</v>
      </c>
      <c r="H455" s="22" t="s">
        <v>16</v>
      </c>
      <c r="I455" s="13" t="s">
        <v>35</v>
      </c>
      <c r="J455" s="13" t="s">
        <v>422</v>
      </c>
      <c r="K455" s="13" t="s">
        <v>916</v>
      </c>
    </row>
    <row r="456" spans="1:11" s="6" customFormat="1" ht="135" customHeight="1" x14ac:dyDescent="0.25">
      <c r="A456" s="7">
        <v>456</v>
      </c>
      <c r="B456" s="7"/>
      <c r="C456" s="1" t="s">
        <v>853</v>
      </c>
      <c r="D456" s="20" t="s">
        <v>1013</v>
      </c>
      <c r="E456" s="1">
        <v>10</v>
      </c>
      <c r="F456" s="1" t="s">
        <v>14</v>
      </c>
      <c r="G456" s="13" t="s">
        <v>1015</v>
      </c>
      <c r="H456" s="22" t="s">
        <v>16</v>
      </c>
      <c r="I456" s="13" t="s">
        <v>35</v>
      </c>
      <c r="J456" s="13" t="s">
        <v>422</v>
      </c>
      <c r="K456" s="13" t="s">
        <v>1016</v>
      </c>
    </row>
    <row r="457" spans="1:11" s="6" customFormat="1" ht="135" customHeight="1" x14ac:dyDescent="0.25">
      <c r="A457" s="7">
        <v>457</v>
      </c>
      <c r="B457" s="7"/>
      <c r="C457" s="1" t="s">
        <v>853</v>
      </c>
      <c r="D457" s="20" t="s">
        <v>634</v>
      </c>
      <c r="E457" s="1">
        <v>4</v>
      </c>
      <c r="F457" s="1" t="s">
        <v>14</v>
      </c>
      <c r="G457" s="13" t="s">
        <v>1017</v>
      </c>
      <c r="H457" s="22" t="s">
        <v>16</v>
      </c>
      <c r="I457" s="13" t="s">
        <v>35</v>
      </c>
      <c r="J457" s="13" t="s">
        <v>422</v>
      </c>
      <c r="K457" s="13" t="s">
        <v>1018</v>
      </c>
    </row>
    <row r="458" spans="1:11" s="6" customFormat="1" ht="132.75" customHeight="1" x14ac:dyDescent="0.25">
      <c r="A458" s="7">
        <v>458</v>
      </c>
      <c r="B458" s="7"/>
      <c r="C458" s="1" t="s">
        <v>853</v>
      </c>
      <c r="D458" s="20" t="s">
        <v>999</v>
      </c>
      <c r="E458" s="1">
        <v>7</v>
      </c>
      <c r="F458" s="1" t="s">
        <v>14</v>
      </c>
      <c r="G458" s="13" t="s">
        <v>1019</v>
      </c>
      <c r="H458" s="22" t="s">
        <v>16</v>
      </c>
      <c r="I458" s="13" t="s">
        <v>35</v>
      </c>
      <c r="J458" s="13" t="s">
        <v>1001</v>
      </c>
      <c r="K458" s="13" t="s">
        <v>1020</v>
      </c>
    </row>
    <row r="459" spans="1:11" s="6" customFormat="1" ht="135" customHeight="1" x14ac:dyDescent="0.25">
      <c r="A459" s="7">
        <v>459</v>
      </c>
      <c r="B459" s="7"/>
      <c r="C459" s="1" t="s">
        <v>11</v>
      </c>
      <c r="D459" s="20" t="s">
        <v>130</v>
      </c>
      <c r="E459" s="1">
        <v>49</v>
      </c>
      <c r="F459" s="1" t="s">
        <v>14</v>
      </c>
      <c r="G459" s="13" t="s">
        <v>1021</v>
      </c>
      <c r="H459" s="22" t="s">
        <v>16</v>
      </c>
      <c r="I459" s="13" t="s">
        <v>35</v>
      </c>
      <c r="J459" s="13" t="s">
        <v>422</v>
      </c>
      <c r="K459" s="13" t="s">
        <v>1022</v>
      </c>
    </row>
    <row r="460" spans="1:11" s="6" customFormat="1" ht="134.25" customHeight="1" x14ac:dyDescent="0.25">
      <c r="A460" s="7">
        <v>460</v>
      </c>
      <c r="B460" s="7"/>
      <c r="C460" s="1" t="s">
        <v>11</v>
      </c>
      <c r="D460" s="20" t="s">
        <v>130</v>
      </c>
      <c r="E460" s="1">
        <v>28</v>
      </c>
      <c r="F460" s="1" t="s">
        <v>14</v>
      </c>
      <c r="G460" s="13" t="s">
        <v>1023</v>
      </c>
      <c r="H460" s="22" t="s">
        <v>16</v>
      </c>
      <c r="I460" s="13" t="s">
        <v>35</v>
      </c>
      <c r="J460" s="13" t="s">
        <v>422</v>
      </c>
      <c r="K460" s="13" t="s">
        <v>1024</v>
      </c>
    </row>
    <row r="461" spans="1:11" s="6" customFormat="1" ht="158.25" customHeight="1" x14ac:dyDescent="0.25">
      <c r="A461" s="7">
        <v>461</v>
      </c>
      <c r="B461" s="7"/>
      <c r="C461" s="1" t="s">
        <v>11</v>
      </c>
      <c r="D461" s="20" t="s">
        <v>1025</v>
      </c>
      <c r="E461" s="1">
        <v>5</v>
      </c>
      <c r="F461" s="1" t="s">
        <v>14</v>
      </c>
      <c r="G461" s="13" t="s">
        <v>1026</v>
      </c>
      <c r="H461" s="22" t="s">
        <v>16</v>
      </c>
      <c r="I461" s="13" t="s">
        <v>35</v>
      </c>
      <c r="J461" s="13" t="s">
        <v>422</v>
      </c>
      <c r="K461" s="13" t="s">
        <v>420</v>
      </c>
    </row>
    <row r="462" spans="1:11" s="6" customFormat="1" ht="138" customHeight="1" x14ac:dyDescent="0.25">
      <c r="A462" s="7">
        <v>462</v>
      </c>
      <c r="B462" s="7"/>
      <c r="C462" s="1" t="s">
        <v>11</v>
      </c>
      <c r="D462" s="20" t="s">
        <v>430</v>
      </c>
      <c r="E462" s="1">
        <v>44</v>
      </c>
      <c r="F462" s="1" t="s">
        <v>14</v>
      </c>
      <c r="G462" s="13" t="s">
        <v>1027</v>
      </c>
      <c r="H462" s="22" t="s">
        <v>16</v>
      </c>
      <c r="I462" s="13" t="s">
        <v>35</v>
      </c>
      <c r="J462" s="13" t="s">
        <v>422</v>
      </c>
      <c r="K462" s="13" t="s">
        <v>311</v>
      </c>
    </row>
    <row r="463" spans="1:11" s="6" customFormat="1" ht="150" customHeight="1" x14ac:dyDescent="0.25">
      <c r="A463" s="7">
        <v>463</v>
      </c>
      <c r="B463" s="7"/>
      <c r="C463" s="1" t="s">
        <v>1028</v>
      </c>
      <c r="D463" s="20" t="s">
        <v>1029</v>
      </c>
      <c r="E463" s="1">
        <v>19</v>
      </c>
      <c r="F463" s="1" t="s">
        <v>14</v>
      </c>
      <c r="G463" s="13" t="s">
        <v>1030</v>
      </c>
      <c r="H463" s="22" t="s">
        <v>16</v>
      </c>
      <c r="I463" s="13" t="s">
        <v>35</v>
      </c>
      <c r="J463" s="13" t="s">
        <v>1031</v>
      </c>
      <c r="K463" s="13" t="s">
        <v>1032</v>
      </c>
    </row>
    <row r="464" spans="1:11" s="6" customFormat="1" ht="179.25" customHeight="1" x14ac:dyDescent="0.25">
      <c r="A464" s="7">
        <v>464</v>
      </c>
      <c r="B464" s="7"/>
      <c r="C464" s="1" t="s">
        <v>1033</v>
      </c>
      <c r="D464" s="20" t="s">
        <v>981</v>
      </c>
      <c r="E464" s="1">
        <v>8</v>
      </c>
      <c r="F464" s="1" t="s">
        <v>14</v>
      </c>
      <c r="G464" s="13" t="s">
        <v>1034</v>
      </c>
      <c r="H464" s="22" t="s">
        <v>16</v>
      </c>
      <c r="I464" s="13" t="s">
        <v>35</v>
      </c>
      <c r="J464" s="13" t="s">
        <v>1035</v>
      </c>
      <c r="K464" s="13" t="s">
        <v>944</v>
      </c>
    </row>
    <row r="465" spans="1:11" s="6" customFormat="1" ht="180" customHeight="1" x14ac:dyDescent="0.25">
      <c r="A465" s="7">
        <v>465</v>
      </c>
      <c r="B465" s="7"/>
      <c r="C465" s="1" t="s">
        <v>1033</v>
      </c>
      <c r="D465" s="20" t="s">
        <v>981</v>
      </c>
      <c r="E465" s="1">
        <v>5</v>
      </c>
      <c r="F465" s="1" t="s">
        <v>14</v>
      </c>
      <c r="G465" s="13" t="s">
        <v>1036</v>
      </c>
      <c r="H465" s="22" t="s">
        <v>16</v>
      </c>
      <c r="I465" s="13" t="s">
        <v>35</v>
      </c>
      <c r="J465" s="13" t="s">
        <v>1035</v>
      </c>
      <c r="K465" s="13" t="s">
        <v>944</v>
      </c>
    </row>
    <row r="466" spans="1:11" s="6" customFormat="1" ht="180" customHeight="1" x14ac:dyDescent="0.25">
      <c r="A466" s="7">
        <v>466</v>
      </c>
      <c r="B466" s="7"/>
      <c r="C466" s="1" t="s">
        <v>1033</v>
      </c>
      <c r="D466" s="20" t="s">
        <v>981</v>
      </c>
      <c r="E466" s="1">
        <v>3</v>
      </c>
      <c r="F466" s="1" t="s">
        <v>14</v>
      </c>
      <c r="G466" s="13" t="s">
        <v>1037</v>
      </c>
      <c r="H466" s="22" t="s">
        <v>16</v>
      </c>
      <c r="I466" s="13" t="s">
        <v>35</v>
      </c>
      <c r="J466" s="13" t="s">
        <v>1035</v>
      </c>
      <c r="K466" s="13" t="s">
        <v>944</v>
      </c>
    </row>
    <row r="467" spans="1:11" s="6" customFormat="1" ht="168" customHeight="1" x14ac:dyDescent="0.25">
      <c r="A467" s="7">
        <v>467</v>
      </c>
      <c r="B467" s="7"/>
      <c r="C467" s="1" t="s">
        <v>1033</v>
      </c>
      <c r="D467" s="20" t="s">
        <v>981</v>
      </c>
      <c r="E467" s="1">
        <v>1</v>
      </c>
      <c r="F467" s="1" t="s">
        <v>14</v>
      </c>
      <c r="G467" s="13" t="s">
        <v>1038</v>
      </c>
      <c r="H467" s="22" t="s">
        <v>16</v>
      </c>
      <c r="I467" s="13" t="s">
        <v>35</v>
      </c>
      <c r="J467" s="13" t="s">
        <v>1035</v>
      </c>
      <c r="K467" s="13" t="s">
        <v>944</v>
      </c>
    </row>
    <row r="468" spans="1:11" s="6" customFormat="1" ht="154.5" customHeight="1" x14ac:dyDescent="0.25">
      <c r="A468" s="7">
        <v>468</v>
      </c>
      <c r="B468" s="7"/>
      <c r="C468" s="1" t="s">
        <v>1039</v>
      </c>
      <c r="D468" s="20" t="s">
        <v>1040</v>
      </c>
      <c r="E468" s="1">
        <v>1</v>
      </c>
      <c r="F468" s="1" t="s">
        <v>14</v>
      </c>
      <c r="G468" s="13" t="s">
        <v>1041</v>
      </c>
      <c r="H468" s="22" t="s">
        <v>16</v>
      </c>
      <c r="I468" s="13" t="s">
        <v>35</v>
      </c>
      <c r="J468" s="13" t="s">
        <v>422</v>
      </c>
      <c r="K468" s="13" t="s">
        <v>1042</v>
      </c>
    </row>
    <row r="469" spans="1:11" s="6" customFormat="1" ht="147.75" customHeight="1" x14ac:dyDescent="0.25">
      <c r="A469" s="7">
        <v>469</v>
      </c>
      <c r="B469" s="7"/>
      <c r="C469" s="1" t="s">
        <v>11</v>
      </c>
      <c r="D469" s="20" t="s">
        <v>1043</v>
      </c>
      <c r="E469" s="1">
        <v>86</v>
      </c>
      <c r="F469" s="1" t="s">
        <v>14</v>
      </c>
      <c r="G469" s="13" t="s">
        <v>1044</v>
      </c>
      <c r="H469" s="22" t="s">
        <v>16</v>
      </c>
      <c r="I469" s="13" t="s">
        <v>35</v>
      </c>
      <c r="J469" s="13" t="s">
        <v>422</v>
      </c>
      <c r="K469" s="13" t="s">
        <v>19</v>
      </c>
    </row>
    <row r="470" spans="1:11" s="6" customFormat="1" ht="163.5" customHeight="1" x14ac:dyDescent="0.25">
      <c r="A470" s="7">
        <v>470</v>
      </c>
      <c r="B470" s="7"/>
      <c r="C470" s="1" t="s">
        <v>11</v>
      </c>
      <c r="D470" s="20" t="s">
        <v>743</v>
      </c>
      <c r="E470" s="1">
        <v>54</v>
      </c>
      <c r="F470" s="1" t="s">
        <v>14</v>
      </c>
      <c r="G470" s="13" t="s">
        <v>1045</v>
      </c>
      <c r="H470" s="22" t="s">
        <v>16</v>
      </c>
      <c r="I470" s="13" t="s">
        <v>17</v>
      </c>
      <c r="J470" s="13" t="s">
        <v>26</v>
      </c>
      <c r="K470" s="13" t="s">
        <v>492</v>
      </c>
    </row>
    <row r="471" spans="1:11" s="6" customFormat="1" ht="120" customHeight="1" x14ac:dyDescent="0.25">
      <c r="A471" s="7">
        <v>471</v>
      </c>
      <c r="B471" s="7"/>
      <c r="C471" s="1" t="s">
        <v>1046</v>
      </c>
      <c r="D471" s="20" t="s">
        <v>1047</v>
      </c>
      <c r="E471" s="1">
        <v>13</v>
      </c>
      <c r="F471" s="1" t="s">
        <v>14</v>
      </c>
      <c r="G471" s="13" t="s">
        <v>1048</v>
      </c>
      <c r="H471" s="22" t="s">
        <v>16</v>
      </c>
      <c r="I471" s="13" t="s">
        <v>227</v>
      </c>
      <c r="J471" s="13" t="s">
        <v>1049</v>
      </c>
      <c r="K471" s="13" t="s">
        <v>1050</v>
      </c>
    </row>
    <row r="472" spans="1:11" s="6" customFormat="1" ht="135" customHeight="1" x14ac:dyDescent="0.25">
      <c r="A472" s="7">
        <v>472</v>
      </c>
      <c r="B472" s="7"/>
      <c r="C472" s="1" t="s">
        <v>1051</v>
      </c>
      <c r="D472" s="20" t="s">
        <v>101</v>
      </c>
      <c r="E472" s="1">
        <v>29</v>
      </c>
      <c r="F472" s="1" t="s">
        <v>14</v>
      </c>
      <c r="G472" s="13" t="s">
        <v>1052</v>
      </c>
      <c r="H472" s="22" t="s">
        <v>16</v>
      </c>
      <c r="I472" s="13" t="s">
        <v>35</v>
      </c>
      <c r="J472" s="13" t="s">
        <v>389</v>
      </c>
      <c r="K472" s="13" t="s">
        <v>1053</v>
      </c>
    </row>
    <row r="473" spans="1:11" s="6" customFormat="1" ht="134.25" customHeight="1" x14ac:dyDescent="0.25">
      <c r="A473" s="7">
        <v>473</v>
      </c>
      <c r="B473" s="7"/>
      <c r="C473" s="1" t="s">
        <v>11</v>
      </c>
      <c r="D473" s="20" t="s">
        <v>1054</v>
      </c>
      <c r="E473" s="1">
        <v>13</v>
      </c>
      <c r="F473" s="1" t="s">
        <v>14</v>
      </c>
      <c r="G473" s="13" t="s">
        <v>1055</v>
      </c>
      <c r="H473" s="22" t="s">
        <v>16</v>
      </c>
      <c r="I473" s="13" t="s">
        <v>35</v>
      </c>
      <c r="J473" s="13" t="s">
        <v>1056</v>
      </c>
      <c r="K473" s="13" t="s">
        <v>484</v>
      </c>
    </row>
    <row r="474" spans="1:11" s="6" customFormat="1" ht="120" customHeight="1" x14ac:dyDescent="0.25">
      <c r="A474" s="7">
        <v>474</v>
      </c>
      <c r="B474" s="7"/>
      <c r="C474" s="1" t="s">
        <v>11</v>
      </c>
      <c r="D474" s="20" t="s">
        <v>736</v>
      </c>
      <c r="E474" s="1">
        <v>2</v>
      </c>
      <c r="F474" s="1" t="s">
        <v>14</v>
      </c>
      <c r="G474" s="13" t="s">
        <v>1057</v>
      </c>
      <c r="H474" s="22" t="s">
        <v>16</v>
      </c>
      <c r="I474" s="13" t="s">
        <v>35</v>
      </c>
      <c r="J474" s="13" t="s">
        <v>738</v>
      </c>
      <c r="K474" s="13" t="s">
        <v>1058</v>
      </c>
    </row>
    <row r="475" spans="1:11" s="6" customFormat="1" ht="165" customHeight="1" x14ac:dyDescent="0.25">
      <c r="A475" s="7">
        <v>475</v>
      </c>
      <c r="B475" s="7"/>
      <c r="C475" s="1" t="s">
        <v>11</v>
      </c>
      <c r="D475" s="20" t="s">
        <v>536</v>
      </c>
      <c r="E475" s="1">
        <v>86</v>
      </c>
      <c r="F475" s="1" t="s">
        <v>14</v>
      </c>
      <c r="G475" s="13" t="s">
        <v>1059</v>
      </c>
      <c r="H475" s="22" t="s">
        <v>16</v>
      </c>
      <c r="I475" s="13" t="s">
        <v>17</v>
      </c>
      <c r="J475" s="13" t="s">
        <v>572</v>
      </c>
      <c r="K475" s="13" t="s">
        <v>30</v>
      </c>
    </row>
    <row r="476" spans="1:11" s="6" customFormat="1" ht="135" customHeight="1" x14ac:dyDescent="0.25">
      <c r="A476" s="7">
        <v>476</v>
      </c>
      <c r="B476" s="7"/>
      <c r="C476" s="1" t="s">
        <v>11</v>
      </c>
      <c r="D476" s="20" t="s">
        <v>51</v>
      </c>
      <c r="E476" s="1">
        <v>6</v>
      </c>
      <c r="F476" s="1" t="s">
        <v>14</v>
      </c>
      <c r="G476" s="13" t="s">
        <v>1060</v>
      </c>
      <c r="H476" s="22" t="s">
        <v>16</v>
      </c>
      <c r="I476" s="13" t="s">
        <v>17</v>
      </c>
      <c r="J476" s="13" t="s">
        <v>1061</v>
      </c>
      <c r="K476" s="13" t="s">
        <v>1062</v>
      </c>
    </row>
    <row r="477" spans="1:11" s="6" customFormat="1" ht="123.75" customHeight="1" x14ac:dyDescent="0.25">
      <c r="A477" s="7">
        <v>477</v>
      </c>
      <c r="B477" s="7"/>
      <c r="C477" s="1" t="s">
        <v>11</v>
      </c>
      <c r="D477" s="20" t="s">
        <v>51</v>
      </c>
      <c r="E477" s="1">
        <v>5</v>
      </c>
      <c r="F477" s="1" t="s">
        <v>14</v>
      </c>
      <c r="G477" s="13" t="s">
        <v>1063</v>
      </c>
      <c r="H477" s="22" t="s">
        <v>16</v>
      </c>
      <c r="I477" s="13" t="s">
        <v>35</v>
      </c>
      <c r="J477" s="13" t="s">
        <v>422</v>
      </c>
      <c r="K477" s="13" t="s">
        <v>420</v>
      </c>
    </row>
    <row r="478" spans="1:11" s="6" customFormat="1" ht="206.25" customHeight="1" x14ac:dyDescent="0.25">
      <c r="A478" s="7">
        <v>478</v>
      </c>
      <c r="B478" s="7"/>
      <c r="C478" s="1" t="s">
        <v>11</v>
      </c>
      <c r="D478" s="20" t="s">
        <v>1064</v>
      </c>
      <c r="E478" s="1">
        <v>13</v>
      </c>
      <c r="F478" s="1" t="s">
        <v>14</v>
      </c>
      <c r="G478" s="13" t="s">
        <v>1065</v>
      </c>
      <c r="H478" s="22" t="s">
        <v>16</v>
      </c>
      <c r="I478" s="13" t="s">
        <v>17</v>
      </c>
      <c r="J478" s="13" t="s">
        <v>1066</v>
      </c>
      <c r="K478" s="13" t="s">
        <v>30</v>
      </c>
    </row>
    <row r="479" spans="1:11" s="6" customFormat="1" ht="180" customHeight="1" x14ac:dyDescent="0.25">
      <c r="A479" s="7">
        <v>479</v>
      </c>
      <c r="B479" s="7"/>
      <c r="C479" s="1" t="s">
        <v>11</v>
      </c>
      <c r="D479" s="20" t="s">
        <v>1064</v>
      </c>
      <c r="E479" s="1">
        <v>7</v>
      </c>
      <c r="F479" s="1" t="s">
        <v>14</v>
      </c>
      <c r="G479" s="13" t="s">
        <v>1067</v>
      </c>
      <c r="H479" s="22" t="s">
        <v>16</v>
      </c>
      <c r="I479" s="13" t="s">
        <v>17</v>
      </c>
      <c r="J479" s="13" t="s">
        <v>1066</v>
      </c>
      <c r="K479" s="13" t="s">
        <v>660</v>
      </c>
    </row>
    <row r="480" spans="1:11" s="6" customFormat="1" ht="148.5" customHeight="1" x14ac:dyDescent="0.25">
      <c r="A480" s="7">
        <v>480</v>
      </c>
      <c r="B480" s="7"/>
      <c r="C480" s="1" t="s">
        <v>1033</v>
      </c>
      <c r="D480" s="20" t="s">
        <v>981</v>
      </c>
      <c r="E480" s="1">
        <v>2</v>
      </c>
      <c r="F480" s="1" t="s">
        <v>14</v>
      </c>
      <c r="G480" s="13" t="s">
        <v>1068</v>
      </c>
      <c r="H480" s="22" t="s">
        <v>16</v>
      </c>
      <c r="I480" s="13" t="s">
        <v>35</v>
      </c>
      <c r="J480" s="13" t="s">
        <v>830</v>
      </c>
      <c r="K480" s="13" t="s">
        <v>597</v>
      </c>
    </row>
    <row r="481" spans="1:11" s="6" customFormat="1" ht="92.25" customHeight="1" x14ac:dyDescent="0.25">
      <c r="A481" s="7">
        <v>481</v>
      </c>
      <c r="B481" s="7"/>
      <c r="C481" s="1" t="s">
        <v>11</v>
      </c>
      <c r="D481" s="20" t="s">
        <v>1069</v>
      </c>
      <c r="E481" s="1" t="s">
        <v>1070</v>
      </c>
      <c r="F481" s="1" t="s">
        <v>14</v>
      </c>
      <c r="G481" s="13" t="s">
        <v>1071</v>
      </c>
      <c r="H481" s="22" t="s">
        <v>16</v>
      </c>
      <c r="I481" s="13" t="s">
        <v>35</v>
      </c>
      <c r="J481" s="13" t="s">
        <v>1072</v>
      </c>
      <c r="K481" s="13" t="s">
        <v>717</v>
      </c>
    </row>
    <row r="482" spans="1:11" s="6" customFormat="1" ht="153.75" customHeight="1" x14ac:dyDescent="0.25">
      <c r="A482" s="7">
        <v>482</v>
      </c>
      <c r="B482" s="7"/>
      <c r="C482" s="1" t="s">
        <v>1073</v>
      </c>
      <c r="D482" s="20" t="s">
        <v>1074</v>
      </c>
      <c r="E482" s="1">
        <v>5</v>
      </c>
      <c r="F482" s="1" t="s">
        <v>14</v>
      </c>
      <c r="G482" s="13" t="s">
        <v>1075</v>
      </c>
      <c r="H482" s="22" t="s">
        <v>16</v>
      </c>
      <c r="I482" s="13" t="s">
        <v>227</v>
      </c>
      <c r="J482" s="13" t="s">
        <v>1076</v>
      </c>
      <c r="K482" s="13" t="s">
        <v>69</v>
      </c>
    </row>
    <row r="483" spans="1:11" s="6" customFormat="1" ht="156.75" customHeight="1" x14ac:dyDescent="0.25">
      <c r="A483" s="7">
        <v>483</v>
      </c>
      <c r="B483" s="7"/>
      <c r="C483" s="1" t="s">
        <v>1073</v>
      </c>
      <c r="D483" s="20" t="s">
        <v>813</v>
      </c>
      <c r="E483" s="1">
        <v>101</v>
      </c>
      <c r="F483" s="1" t="s">
        <v>14</v>
      </c>
      <c r="G483" s="13" t="s">
        <v>1077</v>
      </c>
      <c r="H483" s="22" t="s">
        <v>16</v>
      </c>
      <c r="I483" s="13" t="s">
        <v>227</v>
      </c>
      <c r="J483" s="13" t="s">
        <v>1078</v>
      </c>
      <c r="K483" s="13" t="s">
        <v>1079</v>
      </c>
    </row>
    <row r="484" spans="1:11" s="6" customFormat="1" ht="153.75" customHeight="1" x14ac:dyDescent="0.25">
      <c r="A484" s="7">
        <v>484</v>
      </c>
      <c r="B484" s="7"/>
      <c r="C484" s="1" t="s">
        <v>1073</v>
      </c>
      <c r="D484" s="20" t="s">
        <v>1080</v>
      </c>
      <c r="E484" s="1" t="s">
        <v>1081</v>
      </c>
      <c r="F484" s="1" t="s">
        <v>14</v>
      </c>
      <c r="G484" s="13" t="s">
        <v>1082</v>
      </c>
      <c r="H484" s="22" t="s">
        <v>16</v>
      </c>
      <c r="I484" s="13" t="s">
        <v>227</v>
      </c>
      <c r="J484" s="13" t="s">
        <v>1083</v>
      </c>
      <c r="K484" s="13" t="s">
        <v>1084</v>
      </c>
    </row>
    <row r="485" spans="1:11" s="6" customFormat="1" ht="105" customHeight="1" x14ac:dyDescent="0.25">
      <c r="A485" s="7">
        <v>485</v>
      </c>
      <c r="B485" s="7"/>
      <c r="C485" s="1" t="s">
        <v>1073</v>
      </c>
      <c r="D485" s="20" t="s">
        <v>1085</v>
      </c>
      <c r="E485" s="1">
        <v>3</v>
      </c>
      <c r="F485" s="1" t="s">
        <v>14</v>
      </c>
      <c r="G485" s="13" t="s">
        <v>1086</v>
      </c>
      <c r="H485" s="22" t="s">
        <v>16</v>
      </c>
      <c r="I485" s="13" t="s">
        <v>227</v>
      </c>
      <c r="J485" s="13" t="s">
        <v>1087</v>
      </c>
      <c r="K485" s="13" t="s">
        <v>1088</v>
      </c>
    </row>
    <row r="486" spans="1:11" s="6" customFormat="1" ht="135" customHeight="1" x14ac:dyDescent="0.25">
      <c r="A486" s="7">
        <v>486</v>
      </c>
      <c r="B486" s="7"/>
      <c r="C486" s="1" t="s">
        <v>1089</v>
      </c>
      <c r="D486" s="20" t="s">
        <v>1090</v>
      </c>
      <c r="E486" s="1">
        <v>96</v>
      </c>
      <c r="F486" s="1" t="s">
        <v>14</v>
      </c>
      <c r="G486" s="13" t="s">
        <v>1091</v>
      </c>
      <c r="H486" s="22" t="s">
        <v>16</v>
      </c>
      <c r="I486" s="13" t="s">
        <v>35</v>
      </c>
      <c r="J486" s="13" t="s">
        <v>1092</v>
      </c>
      <c r="K486" s="13" t="s">
        <v>162</v>
      </c>
    </row>
    <row r="487" spans="1:11" s="6" customFormat="1" ht="135" customHeight="1" x14ac:dyDescent="0.25">
      <c r="A487" s="7">
        <v>487</v>
      </c>
      <c r="B487" s="7"/>
      <c r="C487" s="1" t="s">
        <v>1089</v>
      </c>
      <c r="D487" s="20" t="s">
        <v>850</v>
      </c>
      <c r="E487" s="1">
        <v>41</v>
      </c>
      <c r="F487" s="1" t="s">
        <v>14</v>
      </c>
      <c r="G487" s="13" t="s">
        <v>1093</v>
      </c>
      <c r="H487" s="22" t="s">
        <v>16</v>
      </c>
      <c r="I487" s="13" t="s">
        <v>35</v>
      </c>
      <c r="J487" s="13" t="s">
        <v>946</v>
      </c>
      <c r="K487" s="13" t="s">
        <v>554</v>
      </c>
    </row>
    <row r="488" spans="1:11" s="6" customFormat="1" ht="180" customHeight="1" x14ac:dyDescent="0.25">
      <c r="A488" s="7">
        <v>488</v>
      </c>
      <c r="B488" s="7"/>
      <c r="C488" s="1" t="s">
        <v>11</v>
      </c>
      <c r="D488" s="20" t="s">
        <v>135</v>
      </c>
      <c r="E488" s="1">
        <v>107</v>
      </c>
      <c r="F488" s="1" t="s">
        <v>14</v>
      </c>
      <c r="G488" s="13" t="s">
        <v>1094</v>
      </c>
      <c r="H488" s="22" t="s">
        <v>16</v>
      </c>
      <c r="I488" s="13" t="s">
        <v>17</v>
      </c>
      <c r="J488" s="13" t="s">
        <v>26</v>
      </c>
      <c r="K488" s="13" t="s">
        <v>588</v>
      </c>
    </row>
    <row r="489" spans="1:11" s="6" customFormat="1" ht="135" customHeight="1" x14ac:dyDescent="0.25">
      <c r="A489" s="7">
        <v>489</v>
      </c>
      <c r="B489" s="7"/>
      <c r="C489" s="1" t="s">
        <v>11</v>
      </c>
      <c r="D489" s="20" t="s">
        <v>432</v>
      </c>
      <c r="E489" s="1">
        <v>105</v>
      </c>
      <c r="F489" s="1" t="s">
        <v>14</v>
      </c>
      <c r="G489" s="13" t="s">
        <v>1095</v>
      </c>
      <c r="H489" s="22" t="s">
        <v>16</v>
      </c>
      <c r="I489" s="13" t="s">
        <v>35</v>
      </c>
      <c r="J489" s="13" t="s">
        <v>422</v>
      </c>
      <c r="K489" s="13" t="s">
        <v>274</v>
      </c>
    </row>
    <row r="490" spans="1:11" s="6" customFormat="1" ht="163.5" customHeight="1" x14ac:dyDescent="0.25">
      <c r="A490" s="7">
        <v>490</v>
      </c>
      <c r="B490" s="7"/>
      <c r="C490" s="1" t="s">
        <v>11</v>
      </c>
      <c r="D490" s="20" t="s">
        <v>682</v>
      </c>
      <c r="E490" s="1">
        <v>2</v>
      </c>
      <c r="F490" s="1" t="s">
        <v>14</v>
      </c>
      <c r="G490" s="13" t="s">
        <v>1096</v>
      </c>
      <c r="H490" s="22" t="s">
        <v>16</v>
      </c>
      <c r="I490" s="13" t="s">
        <v>35</v>
      </c>
      <c r="J490" s="13" t="s">
        <v>989</v>
      </c>
      <c r="K490" s="13" t="s">
        <v>309</v>
      </c>
    </row>
    <row r="491" spans="1:11" s="6" customFormat="1" ht="135" customHeight="1" x14ac:dyDescent="0.25">
      <c r="A491" s="7">
        <v>491</v>
      </c>
      <c r="B491" s="7"/>
      <c r="C491" s="1" t="s">
        <v>11</v>
      </c>
      <c r="D491" s="20" t="s">
        <v>985</v>
      </c>
      <c r="E491" s="1">
        <v>17</v>
      </c>
      <c r="F491" s="1" t="s">
        <v>14</v>
      </c>
      <c r="G491" s="13" t="s">
        <v>1097</v>
      </c>
      <c r="H491" s="22" t="s">
        <v>16</v>
      </c>
      <c r="I491" s="13" t="s">
        <v>35</v>
      </c>
      <c r="J491" s="13" t="s">
        <v>422</v>
      </c>
      <c r="K491" s="13" t="s">
        <v>1098</v>
      </c>
    </row>
    <row r="492" spans="1:11" s="6" customFormat="1" ht="146.25" customHeight="1" x14ac:dyDescent="0.25">
      <c r="A492" s="7">
        <v>492</v>
      </c>
      <c r="B492" s="7"/>
      <c r="C492" s="1" t="s">
        <v>11</v>
      </c>
      <c r="D492" s="20" t="s">
        <v>1099</v>
      </c>
      <c r="E492" s="1">
        <v>26</v>
      </c>
      <c r="F492" s="1" t="s">
        <v>14</v>
      </c>
      <c r="G492" s="13" t="s">
        <v>1100</v>
      </c>
      <c r="H492" s="22" t="s">
        <v>16</v>
      </c>
      <c r="I492" s="13" t="s">
        <v>35</v>
      </c>
      <c r="J492" s="13" t="s">
        <v>422</v>
      </c>
      <c r="K492" s="13" t="s">
        <v>309</v>
      </c>
    </row>
    <row r="493" spans="1:11" s="6" customFormat="1" ht="182.25" customHeight="1" x14ac:dyDescent="0.25">
      <c r="A493" s="7">
        <v>493</v>
      </c>
      <c r="B493" s="7"/>
      <c r="C493" s="1" t="s">
        <v>11</v>
      </c>
      <c r="D493" s="20" t="s">
        <v>981</v>
      </c>
      <c r="E493" s="1">
        <v>39</v>
      </c>
      <c r="F493" s="1" t="s">
        <v>14</v>
      </c>
      <c r="G493" s="13" t="s">
        <v>1101</v>
      </c>
      <c r="H493" s="22" t="s">
        <v>16</v>
      </c>
      <c r="I493" s="13" t="s">
        <v>17</v>
      </c>
      <c r="J493" s="13" t="s">
        <v>592</v>
      </c>
      <c r="K493" s="13" t="s">
        <v>692</v>
      </c>
    </row>
    <row r="494" spans="1:11" s="6" customFormat="1" ht="132.75" customHeight="1" x14ac:dyDescent="0.25">
      <c r="A494" s="7">
        <v>494</v>
      </c>
      <c r="B494" s="7"/>
      <c r="C494" s="1" t="s">
        <v>1102</v>
      </c>
      <c r="D494" s="20" t="s">
        <v>101</v>
      </c>
      <c r="E494" s="1">
        <v>35</v>
      </c>
      <c r="F494" s="1" t="s">
        <v>14</v>
      </c>
      <c r="G494" s="13" t="s">
        <v>1103</v>
      </c>
      <c r="H494" s="22" t="s">
        <v>16</v>
      </c>
      <c r="I494" s="13" t="s">
        <v>35</v>
      </c>
      <c r="J494" s="13" t="s">
        <v>422</v>
      </c>
      <c r="K494" s="13" t="s">
        <v>1104</v>
      </c>
    </row>
    <row r="495" spans="1:11" s="6" customFormat="1" ht="136.5" customHeight="1" x14ac:dyDescent="0.25">
      <c r="A495" s="7">
        <v>495</v>
      </c>
      <c r="B495" s="7"/>
      <c r="C495" s="1" t="s">
        <v>1089</v>
      </c>
      <c r="D495" s="20" t="s">
        <v>1105</v>
      </c>
      <c r="E495" s="1">
        <v>44</v>
      </c>
      <c r="F495" s="1" t="s">
        <v>14</v>
      </c>
      <c r="G495" s="13" t="s">
        <v>1106</v>
      </c>
      <c r="H495" s="22" t="s">
        <v>16</v>
      </c>
      <c r="I495" s="13" t="s">
        <v>35</v>
      </c>
      <c r="J495" s="13" t="s">
        <v>1107</v>
      </c>
      <c r="K495" s="13" t="s">
        <v>1108</v>
      </c>
    </row>
    <row r="496" spans="1:11" s="6" customFormat="1" ht="150" customHeight="1" x14ac:dyDescent="0.25">
      <c r="A496" s="7">
        <v>496</v>
      </c>
      <c r="B496" s="7"/>
      <c r="C496" s="1" t="s">
        <v>11</v>
      </c>
      <c r="D496" s="20" t="s">
        <v>1010</v>
      </c>
      <c r="E496" s="1">
        <v>39</v>
      </c>
      <c r="F496" s="1" t="s">
        <v>14</v>
      </c>
      <c r="G496" s="13" t="s">
        <v>1109</v>
      </c>
      <c r="H496" s="22" t="s">
        <v>16</v>
      </c>
      <c r="I496" s="13" t="s">
        <v>35</v>
      </c>
      <c r="J496" s="13" t="s">
        <v>1110</v>
      </c>
      <c r="K496" s="13" t="s">
        <v>420</v>
      </c>
    </row>
    <row r="497" spans="1:11" s="6" customFormat="1" ht="126" customHeight="1" x14ac:dyDescent="0.25">
      <c r="A497" s="7">
        <v>497</v>
      </c>
      <c r="B497" s="7"/>
      <c r="C497" s="1" t="s">
        <v>1111</v>
      </c>
      <c r="D497" s="20" t="s">
        <v>1112</v>
      </c>
      <c r="E497" s="1">
        <v>4</v>
      </c>
      <c r="F497" s="1" t="s">
        <v>14</v>
      </c>
      <c r="G497" s="13" t="s">
        <v>1113</v>
      </c>
      <c r="H497" s="22" t="s">
        <v>16</v>
      </c>
      <c r="I497" s="13" t="s">
        <v>795</v>
      </c>
      <c r="J497" s="13" t="s">
        <v>1114</v>
      </c>
      <c r="K497" s="13" t="s">
        <v>972</v>
      </c>
    </row>
    <row r="498" spans="1:11" s="6" customFormat="1" ht="166.5" customHeight="1" x14ac:dyDescent="0.25">
      <c r="A498" s="7">
        <v>498</v>
      </c>
      <c r="B498" s="7"/>
      <c r="C498" s="1" t="s">
        <v>1111</v>
      </c>
      <c r="D498" s="20" t="s">
        <v>1115</v>
      </c>
      <c r="E498" s="1">
        <v>40</v>
      </c>
      <c r="F498" s="1" t="s">
        <v>14</v>
      </c>
      <c r="G498" s="13" t="s">
        <v>1116</v>
      </c>
      <c r="H498" s="22" t="s">
        <v>16</v>
      </c>
      <c r="I498" s="13" t="s">
        <v>227</v>
      </c>
      <c r="J498" s="13" t="s">
        <v>940</v>
      </c>
      <c r="K498" s="13" t="s">
        <v>382</v>
      </c>
    </row>
    <row r="499" spans="1:11" s="6" customFormat="1" ht="150" customHeight="1" x14ac:dyDescent="0.25">
      <c r="A499" s="7">
        <v>499</v>
      </c>
      <c r="B499" s="7"/>
      <c r="C499" s="1" t="s">
        <v>1111</v>
      </c>
      <c r="D499" s="20" t="s">
        <v>620</v>
      </c>
      <c r="E499" s="1">
        <v>38</v>
      </c>
      <c r="F499" s="1" t="s">
        <v>14</v>
      </c>
      <c r="G499" s="13" t="s">
        <v>1117</v>
      </c>
      <c r="H499" s="22" t="s">
        <v>16</v>
      </c>
      <c r="I499" s="13" t="s">
        <v>227</v>
      </c>
      <c r="J499" s="13" t="s">
        <v>1118</v>
      </c>
      <c r="K499" s="13" t="s">
        <v>1119</v>
      </c>
    </row>
    <row r="500" spans="1:11" s="6" customFormat="1" ht="123.75" customHeight="1" x14ac:dyDescent="0.25">
      <c r="A500" s="7">
        <v>500</v>
      </c>
      <c r="B500" s="7"/>
      <c r="C500" s="1" t="s">
        <v>1120</v>
      </c>
      <c r="D500" s="20" t="s">
        <v>1121</v>
      </c>
      <c r="E500" s="1">
        <v>6</v>
      </c>
      <c r="F500" s="1" t="s">
        <v>14</v>
      </c>
      <c r="G500" s="13" t="s">
        <v>1122</v>
      </c>
      <c r="H500" s="22" t="s">
        <v>16</v>
      </c>
      <c r="I500" s="13" t="s">
        <v>227</v>
      </c>
      <c r="J500" s="13" t="s">
        <v>419</v>
      </c>
      <c r="K500" s="13" t="s">
        <v>1123</v>
      </c>
    </row>
    <row r="501" spans="1:11" s="6" customFormat="1" ht="150" customHeight="1" x14ac:dyDescent="0.25">
      <c r="A501" s="7">
        <v>501</v>
      </c>
      <c r="B501" s="7"/>
      <c r="C501" s="1" t="s">
        <v>1111</v>
      </c>
      <c r="D501" s="20" t="s">
        <v>1115</v>
      </c>
      <c r="E501" s="1">
        <v>48</v>
      </c>
      <c r="F501" s="1" t="s">
        <v>14</v>
      </c>
      <c r="G501" s="13" t="s">
        <v>1124</v>
      </c>
      <c r="H501" s="22" t="s">
        <v>16</v>
      </c>
      <c r="I501" s="13" t="s">
        <v>227</v>
      </c>
      <c r="J501" s="13" t="s">
        <v>940</v>
      </c>
      <c r="K501" s="13" t="s">
        <v>970</v>
      </c>
    </row>
    <row r="502" spans="1:11" s="6" customFormat="1" ht="86.25" customHeight="1" x14ac:dyDescent="0.25">
      <c r="A502" s="7">
        <v>502</v>
      </c>
      <c r="B502" s="7"/>
      <c r="C502" s="1" t="s">
        <v>1125</v>
      </c>
      <c r="D502" s="20" t="s">
        <v>1126</v>
      </c>
      <c r="E502" s="1">
        <v>1</v>
      </c>
      <c r="F502" s="1" t="s">
        <v>14</v>
      </c>
      <c r="G502" s="13" t="s">
        <v>1127</v>
      </c>
      <c r="H502" s="22" t="s">
        <v>16</v>
      </c>
      <c r="I502" s="13" t="s">
        <v>35</v>
      </c>
      <c r="J502" s="13" t="s">
        <v>1128</v>
      </c>
      <c r="K502" s="13" t="s">
        <v>562</v>
      </c>
    </row>
    <row r="503" spans="1:11" s="6" customFormat="1" ht="129.75" customHeight="1" x14ac:dyDescent="0.25">
      <c r="A503" s="7">
        <v>503</v>
      </c>
      <c r="B503" s="7"/>
      <c r="C503" s="1" t="s">
        <v>1125</v>
      </c>
      <c r="D503" s="20" t="s">
        <v>1129</v>
      </c>
      <c r="E503" s="1">
        <v>4</v>
      </c>
      <c r="F503" s="1" t="s">
        <v>14</v>
      </c>
      <c r="G503" s="13" t="s">
        <v>1130</v>
      </c>
      <c r="H503" s="22" t="s">
        <v>16</v>
      </c>
      <c r="I503" s="13" t="s">
        <v>227</v>
      </c>
      <c r="J503" s="13" t="s">
        <v>450</v>
      </c>
      <c r="K503" s="13" t="s">
        <v>1131</v>
      </c>
    </row>
    <row r="504" spans="1:11" s="6" customFormat="1" ht="165" customHeight="1" x14ac:dyDescent="0.25">
      <c r="A504" s="7">
        <v>504</v>
      </c>
      <c r="B504" s="7"/>
      <c r="C504" s="1" t="s">
        <v>1132</v>
      </c>
      <c r="D504" s="20" t="s">
        <v>1133</v>
      </c>
      <c r="E504" s="1">
        <v>16</v>
      </c>
      <c r="F504" s="1" t="s">
        <v>14</v>
      </c>
      <c r="G504" s="13" t="s">
        <v>1134</v>
      </c>
      <c r="H504" s="22" t="s">
        <v>16</v>
      </c>
      <c r="I504" s="13" t="s">
        <v>227</v>
      </c>
      <c r="J504" s="13" t="s">
        <v>428</v>
      </c>
      <c r="K504" s="13" t="s">
        <v>1135</v>
      </c>
    </row>
    <row r="505" spans="1:11" s="6" customFormat="1" ht="165" customHeight="1" x14ac:dyDescent="0.25">
      <c r="A505" s="7">
        <v>505</v>
      </c>
      <c r="B505" s="7"/>
      <c r="C505" s="1" t="s">
        <v>1132</v>
      </c>
      <c r="D505" s="20" t="s">
        <v>1133</v>
      </c>
      <c r="E505" s="1">
        <v>18</v>
      </c>
      <c r="F505" s="1" t="s">
        <v>14</v>
      </c>
      <c r="G505" s="13" t="s">
        <v>1136</v>
      </c>
      <c r="H505" s="22" t="s">
        <v>16</v>
      </c>
      <c r="I505" s="13" t="s">
        <v>227</v>
      </c>
      <c r="J505" s="13" t="s">
        <v>428</v>
      </c>
      <c r="K505" s="13" t="s">
        <v>382</v>
      </c>
    </row>
    <row r="506" spans="1:11" s="6" customFormat="1" ht="135" customHeight="1" x14ac:dyDescent="0.25">
      <c r="A506" s="7">
        <v>506</v>
      </c>
      <c r="B506" s="7"/>
      <c r="C506" s="1" t="s">
        <v>1132</v>
      </c>
      <c r="D506" s="20" t="s">
        <v>1133</v>
      </c>
      <c r="E506" s="1">
        <v>1</v>
      </c>
      <c r="F506" s="1" t="s">
        <v>14</v>
      </c>
      <c r="G506" s="13" t="s">
        <v>1137</v>
      </c>
      <c r="H506" s="22" t="s">
        <v>16</v>
      </c>
      <c r="I506" s="13" t="s">
        <v>1138</v>
      </c>
      <c r="J506" s="13" t="s">
        <v>1139</v>
      </c>
      <c r="K506" s="13" t="s">
        <v>1140</v>
      </c>
    </row>
    <row r="507" spans="1:11" s="6" customFormat="1" ht="128.25" customHeight="1" x14ac:dyDescent="0.25">
      <c r="A507" s="7">
        <v>507</v>
      </c>
      <c r="B507" s="7"/>
      <c r="C507" s="1" t="s">
        <v>11</v>
      </c>
      <c r="D507" s="20" t="s">
        <v>524</v>
      </c>
      <c r="E507" s="1">
        <v>765</v>
      </c>
      <c r="F507" s="1" t="s">
        <v>14</v>
      </c>
      <c r="G507" s="13" t="s">
        <v>1141</v>
      </c>
      <c r="H507" s="22" t="s">
        <v>16</v>
      </c>
      <c r="I507" s="13" t="s">
        <v>35</v>
      </c>
      <c r="J507" s="13" t="s">
        <v>422</v>
      </c>
      <c r="K507" s="13" t="s">
        <v>311</v>
      </c>
    </row>
    <row r="508" spans="1:11" s="6" customFormat="1" ht="137.25" customHeight="1" x14ac:dyDescent="0.25">
      <c r="A508" s="7">
        <v>508</v>
      </c>
      <c r="B508" s="7"/>
      <c r="C508" s="1" t="s">
        <v>11</v>
      </c>
      <c r="D508" s="20" t="s">
        <v>524</v>
      </c>
      <c r="E508" s="1">
        <v>714</v>
      </c>
      <c r="F508" s="1" t="s">
        <v>14</v>
      </c>
      <c r="G508" s="13" t="s">
        <v>1142</v>
      </c>
      <c r="H508" s="22" t="s">
        <v>16</v>
      </c>
      <c r="I508" s="13" t="s">
        <v>35</v>
      </c>
      <c r="J508" s="13" t="s">
        <v>422</v>
      </c>
      <c r="K508" s="13" t="s">
        <v>847</v>
      </c>
    </row>
    <row r="509" spans="1:11" s="6" customFormat="1" ht="105" customHeight="1" x14ac:dyDescent="0.25">
      <c r="A509" s="7">
        <v>509</v>
      </c>
      <c r="B509" s="7"/>
      <c r="C509" s="1" t="s">
        <v>1143</v>
      </c>
      <c r="D509" s="20" t="s">
        <v>1144</v>
      </c>
      <c r="E509" s="1">
        <v>9</v>
      </c>
      <c r="F509" s="1" t="s">
        <v>14</v>
      </c>
      <c r="G509" s="13" t="s">
        <v>1145</v>
      </c>
      <c r="H509" s="22" t="s">
        <v>16</v>
      </c>
      <c r="I509" s="13" t="s">
        <v>227</v>
      </c>
      <c r="J509" s="13" t="s">
        <v>1146</v>
      </c>
      <c r="K509" s="13" t="s">
        <v>781</v>
      </c>
    </row>
    <row r="510" spans="1:11" s="6" customFormat="1" ht="105" customHeight="1" x14ac:dyDescent="0.25">
      <c r="A510" s="7">
        <v>510</v>
      </c>
      <c r="B510" s="7"/>
      <c r="C510" s="1" t="s">
        <v>1143</v>
      </c>
      <c r="D510" s="20" t="s">
        <v>1144</v>
      </c>
      <c r="E510" s="1">
        <v>15</v>
      </c>
      <c r="F510" s="1" t="s">
        <v>14</v>
      </c>
      <c r="G510" s="13" t="s">
        <v>1147</v>
      </c>
      <c r="H510" s="22" t="s">
        <v>16</v>
      </c>
      <c r="I510" s="13" t="s">
        <v>227</v>
      </c>
      <c r="J510" s="13" t="s">
        <v>1148</v>
      </c>
      <c r="K510" s="13" t="s">
        <v>781</v>
      </c>
    </row>
    <row r="511" spans="1:11" s="6" customFormat="1" ht="135" customHeight="1" x14ac:dyDescent="0.25">
      <c r="A511" s="7">
        <v>511</v>
      </c>
      <c r="B511" s="7"/>
      <c r="C511" s="1" t="s">
        <v>1149</v>
      </c>
      <c r="D511" s="20" t="s">
        <v>1133</v>
      </c>
      <c r="E511" s="1">
        <v>4</v>
      </c>
      <c r="F511" s="1" t="s">
        <v>14</v>
      </c>
      <c r="G511" s="13" t="s">
        <v>1150</v>
      </c>
      <c r="H511" s="22" t="s">
        <v>16</v>
      </c>
      <c r="I511" s="13" t="s">
        <v>227</v>
      </c>
      <c r="J511" s="13" t="s">
        <v>1139</v>
      </c>
      <c r="K511" s="13" t="s">
        <v>1151</v>
      </c>
    </row>
    <row r="512" spans="1:11" s="6" customFormat="1" ht="150" customHeight="1" x14ac:dyDescent="0.25">
      <c r="A512" s="7">
        <v>512</v>
      </c>
      <c r="B512" s="7"/>
      <c r="C512" s="1" t="s">
        <v>1152</v>
      </c>
      <c r="D512" s="20" t="s">
        <v>1133</v>
      </c>
      <c r="E512" s="1">
        <v>26</v>
      </c>
      <c r="F512" s="1" t="s">
        <v>14</v>
      </c>
      <c r="G512" s="13" t="s">
        <v>1153</v>
      </c>
      <c r="H512" s="22" t="s">
        <v>16</v>
      </c>
      <c r="I512" s="13" t="s">
        <v>35</v>
      </c>
      <c r="J512" s="13" t="s">
        <v>1154</v>
      </c>
      <c r="K512" s="13" t="s">
        <v>506</v>
      </c>
    </row>
    <row r="513" spans="1:13" s="6" customFormat="1" ht="150" customHeight="1" x14ac:dyDescent="0.25">
      <c r="A513" s="7">
        <v>513</v>
      </c>
      <c r="B513" s="7"/>
      <c r="C513" s="1" t="s">
        <v>1152</v>
      </c>
      <c r="D513" s="20" t="s">
        <v>230</v>
      </c>
      <c r="E513" s="1">
        <v>65</v>
      </c>
      <c r="F513" s="1" t="s">
        <v>14</v>
      </c>
      <c r="G513" s="13" t="s">
        <v>1155</v>
      </c>
      <c r="H513" s="22" t="s">
        <v>16</v>
      </c>
      <c r="I513" s="13" t="s">
        <v>227</v>
      </c>
      <c r="J513" s="13" t="s">
        <v>940</v>
      </c>
      <c r="K513" s="13" t="s">
        <v>1156</v>
      </c>
    </row>
    <row r="514" spans="1:13" s="6" customFormat="1" ht="105" customHeight="1" x14ac:dyDescent="0.25">
      <c r="A514" s="7">
        <v>514</v>
      </c>
      <c r="B514" s="7"/>
      <c r="C514" s="1" t="s">
        <v>1143</v>
      </c>
      <c r="D514" s="20" t="s">
        <v>1144</v>
      </c>
      <c r="E514" s="1">
        <v>13</v>
      </c>
      <c r="F514" s="1" t="s">
        <v>14</v>
      </c>
      <c r="G514" s="13" t="s">
        <v>1157</v>
      </c>
      <c r="H514" s="22" t="s">
        <v>16</v>
      </c>
      <c r="I514" s="13" t="s">
        <v>227</v>
      </c>
      <c r="J514" s="13" t="s">
        <v>1158</v>
      </c>
      <c r="K514" s="13" t="s">
        <v>781</v>
      </c>
    </row>
    <row r="515" spans="1:13" s="6" customFormat="1" ht="122.25" customHeight="1" x14ac:dyDescent="0.25">
      <c r="A515" s="7">
        <v>515</v>
      </c>
      <c r="B515" s="7"/>
      <c r="C515" s="1" t="s">
        <v>1149</v>
      </c>
      <c r="D515" s="20" t="s">
        <v>70</v>
      </c>
      <c r="E515" s="1">
        <v>22</v>
      </c>
      <c r="F515" s="1" t="s">
        <v>14</v>
      </c>
      <c r="G515" s="13" t="s">
        <v>1159</v>
      </c>
      <c r="H515" s="22" t="s">
        <v>16</v>
      </c>
      <c r="I515" s="13" t="s">
        <v>227</v>
      </c>
      <c r="J515" s="13" t="s">
        <v>419</v>
      </c>
      <c r="K515" s="13" t="s">
        <v>1160</v>
      </c>
    </row>
    <row r="516" spans="1:13" s="6" customFormat="1" ht="135" customHeight="1" x14ac:dyDescent="0.25">
      <c r="A516" s="7">
        <v>516</v>
      </c>
      <c r="B516" s="7"/>
      <c r="C516" s="1" t="s">
        <v>1028</v>
      </c>
      <c r="D516" s="20" t="s">
        <v>1161</v>
      </c>
      <c r="E516" s="1">
        <v>7</v>
      </c>
      <c r="F516" s="1" t="s">
        <v>14</v>
      </c>
      <c r="G516" s="13" t="s">
        <v>1162</v>
      </c>
      <c r="H516" s="22" t="s">
        <v>16</v>
      </c>
      <c r="I516" s="13" t="s">
        <v>35</v>
      </c>
      <c r="J516" s="13" t="s">
        <v>422</v>
      </c>
      <c r="K516" s="13" t="s">
        <v>238</v>
      </c>
    </row>
    <row r="517" spans="1:13" s="6" customFormat="1" ht="225" customHeight="1" x14ac:dyDescent="0.25">
      <c r="A517" s="7">
        <v>517</v>
      </c>
      <c r="B517" s="7"/>
      <c r="C517" s="1" t="s">
        <v>11</v>
      </c>
      <c r="D517" s="20" t="s">
        <v>632</v>
      </c>
      <c r="E517" s="1">
        <v>8</v>
      </c>
      <c r="F517" s="1" t="s">
        <v>14</v>
      </c>
      <c r="G517" s="13" t="s">
        <v>1163</v>
      </c>
      <c r="H517" s="22" t="s">
        <v>16</v>
      </c>
      <c r="I517" s="13" t="s">
        <v>35</v>
      </c>
      <c r="J517" s="13" t="s">
        <v>872</v>
      </c>
      <c r="K517" s="13" t="s">
        <v>1164</v>
      </c>
    </row>
    <row r="518" spans="1:13" s="6" customFormat="1" ht="180" customHeight="1" x14ac:dyDescent="0.25">
      <c r="A518" s="7">
        <v>518</v>
      </c>
      <c r="B518" s="7"/>
      <c r="C518" s="1"/>
      <c r="D518" s="20"/>
      <c r="E518" s="1"/>
      <c r="F518" s="1"/>
      <c r="G518" s="13"/>
      <c r="H518" s="22"/>
      <c r="I518" s="13"/>
      <c r="J518" s="13" t="s">
        <v>46</v>
      </c>
      <c r="K518" s="13" t="s">
        <v>660</v>
      </c>
      <c r="M518" s="6">
        <v>1</v>
      </c>
    </row>
    <row r="519" spans="1:13" s="6" customFormat="1" ht="180" customHeight="1" x14ac:dyDescent="0.25">
      <c r="A519" s="7">
        <v>519</v>
      </c>
      <c r="B519" s="7"/>
      <c r="C519" s="1"/>
      <c r="D519" s="20"/>
      <c r="E519" s="1"/>
      <c r="F519" s="1"/>
      <c r="G519" s="13"/>
      <c r="H519" s="22"/>
      <c r="I519" s="13"/>
      <c r="J519" s="13" t="s">
        <v>46</v>
      </c>
      <c r="K519" s="13" t="s">
        <v>660</v>
      </c>
      <c r="M519" s="6">
        <v>1</v>
      </c>
    </row>
    <row r="520" spans="1:13" s="6" customFormat="1" ht="168.75" customHeight="1" x14ac:dyDescent="0.25">
      <c r="A520" s="7">
        <v>520</v>
      </c>
      <c r="B520" s="7"/>
      <c r="C520" s="1" t="s">
        <v>11</v>
      </c>
      <c r="D520" s="20" t="s">
        <v>263</v>
      </c>
      <c r="E520" s="1">
        <v>29</v>
      </c>
      <c r="F520" s="1" t="s">
        <v>14</v>
      </c>
      <c r="G520" s="13" t="s">
        <v>1165</v>
      </c>
      <c r="H520" s="22" t="s">
        <v>16</v>
      </c>
      <c r="I520" s="13" t="s">
        <v>35</v>
      </c>
      <c r="J520" s="13" t="s">
        <v>428</v>
      </c>
      <c r="K520" s="13" t="s">
        <v>253</v>
      </c>
    </row>
    <row r="521" spans="1:13" s="6" customFormat="1" ht="90.75" customHeight="1" x14ac:dyDescent="0.25">
      <c r="A521" s="7">
        <v>521</v>
      </c>
      <c r="B521" s="7"/>
      <c r="C521" s="1" t="s">
        <v>11</v>
      </c>
      <c r="D521" s="20" t="s">
        <v>54</v>
      </c>
      <c r="E521" s="1">
        <v>18</v>
      </c>
      <c r="F521" s="1" t="s">
        <v>14</v>
      </c>
      <c r="G521" s="13" t="s">
        <v>1166</v>
      </c>
      <c r="H521" s="22" t="s">
        <v>16</v>
      </c>
      <c r="I521" s="13" t="s">
        <v>35</v>
      </c>
      <c r="J521" s="13" t="s">
        <v>466</v>
      </c>
      <c r="K521" s="13" t="s">
        <v>554</v>
      </c>
    </row>
    <row r="522" spans="1:13" s="6" customFormat="1" ht="135" customHeight="1" x14ac:dyDescent="0.25">
      <c r="A522" s="7">
        <v>522</v>
      </c>
      <c r="B522" s="7"/>
      <c r="C522" s="1" t="s">
        <v>11</v>
      </c>
      <c r="D522" s="20" t="s">
        <v>299</v>
      </c>
      <c r="E522" s="1">
        <v>14</v>
      </c>
      <c r="F522" s="1" t="s">
        <v>14</v>
      </c>
      <c r="G522" s="13" t="s">
        <v>1167</v>
      </c>
      <c r="H522" s="22" t="s">
        <v>16</v>
      </c>
      <c r="I522" s="13" t="s">
        <v>35</v>
      </c>
      <c r="J522" s="13" t="s">
        <v>946</v>
      </c>
      <c r="K522" s="13" t="s">
        <v>1168</v>
      </c>
    </row>
    <row r="523" spans="1:13" s="6" customFormat="1" ht="135" customHeight="1" x14ac:dyDescent="0.25">
      <c r="A523" s="7">
        <v>523</v>
      </c>
      <c r="B523" s="7"/>
      <c r="C523" s="1" t="s">
        <v>11</v>
      </c>
      <c r="D523" s="20" t="s">
        <v>981</v>
      </c>
      <c r="E523" s="1">
        <v>8</v>
      </c>
      <c r="F523" s="1" t="s">
        <v>14</v>
      </c>
      <c r="G523" s="13" t="s">
        <v>1169</v>
      </c>
      <c r="H523" s="22" t="s">
        <v>16</v>
      </c>
      <c r="I523" s="13" t="s">
        <v>235</v>
      </c>
      <c r="J523" s="13" t="s">
        <v>422</v>
      </c>
      <c r="K523" s="13" t="s">
        <v>41</v>
      </c>
    </row>
    <row r="524" spans="1:13" s="6" customFormat="1" ht="161.25" customHeight="1" x14ac:dyDescent="0.25">
      <c r="A524" s="7">
        <v>524</v>
      </c>
      <c r="B524" s="7"/>
      <c r="C524" s="1" t="s">
        <v>11</v>
      </c>
      <c r="D524" s="20" t="s">
        <v>83</v>
      </c>
      <c r="E524" s="1">
        <v>115</v>
      </c>
      <c r="F524" s="1" t="s">
        <v>14</v>
      </c>
      <c r="G524" s="13" t="s">
        <v>1170</v>
      </c>
      <c r="H524" s="22" t="s">
        <v>16</v>
      </c>
      <c r="I524" s="13" t="s">
        <v>35</v>
      </c>
      <c r="J524" s="13" t="s">
        <v>422</v>
      </c>
      <c r="K524" s="13" t="s">
        <v>274</v>
      </c>
    </row>
    <row r="525" spans="1:13" s="6" customFormat="1" ht="129.75" customHeight="1" x14ac:dyDescent="0.25">
      <c r="A525" s="7">
        <v>525</v>
      </c>
      <c r="B525" s="7"/>
      <c r="C525" s="1" t="s">
        <v>11</v>
      </c>
      <c r="D525" s="20" t="s">
        <v>349</v>
      </c>
      <c r="E525" s="1">
        <v>14</v>
      </c>
      <c r="F525" s="1" t="s">
        <v>14</v>
      </c>
      <c r="G525" s="13" t="s">
        <v>1171</v>
      </c>
      <c r="H525" s="22" t="s">
        <v>16</v>
      </c>
      <c r="I525" s="13" t="s">
        <v>35</v>
      </c>
      <c r="J525" s="13" t="s">
        <v>422</v>
      </c>
      <c r="K525" s="13" t="s">
        <v>602</v>
      </c>
    </row>
    <row r="526" spans="1:13" s="6" customFormat="1" ht="141" customHeight="1" x14ac:dyDescent="0.25">
      <c r="A526" s="7">
        <v>526</v>
      </c>
      <c r="B526" s="7"/>
      <c r="C526" s="1" t="s">
        <v>11</v>
      </c>
      <c r="D526" s="20" t="s">
        <v>1172</v>
      </c>
      <c r="E526" s="1" t="s">
        <v>1173</v>
      </c>
      <c r="F526" s="1" t="s">
        <v>14</v>
      </c>
      <c r="G526" s="13" t="s">
        <v>1174</v>
      </c>
      <c r="H526" s="22" t="s">
        <v>16</v>
      </c>
      <c r="I526" s="13" t="s">
        <v>235</v>
      </c>
      <c r="J526" s="13" t="s">
        <v>422</v>
      </c>
      <c r="K526" s="13" t="s">
        <v>616</v>
      </c>
    </row>
    <row r="527" spans="1:13" s="6" customFormat="1" ht="120" customHeight="1" x14ac:dyDescent="0.25">
      <c r="A527" s="7">
        <v>527</v>
      </c>
      <c r="B527" s="7"/>
      <c r="C527" s="1" t="s">
        <v>1175</v>
      </c>
      <c r="D527" s="20" t="s">
        <v>1176</v>
      </c>
      <c r="E527" s="1">
        <v>50</v>
      </c>
      <c r="F527" s="1" t="s">
        <v>14</v>
      </c>
      <c r="G527" s="13" t="s">
        <v>1177</v>
      </c>
      <c r="H527" s="22" t="s">
        <v>16</v>
      </c>
      <c r="I527" s="13" t="s">
        <v>235</v>
      </c>
      <c r="J527" s="13" t="s">
        <v>450</v>
      </c>
      <c r="K527" s="13" t="s">
        <v>1178</v>
      </c>
    </row>
    <row r="528" spans="1:13" s="6" customFormat="1" ht="185.25" customHeight="1" x14ac:dyDescent="0.25">
      <c r="A528" s="7">
        <v>528</v>
      </c>
      <c r="B528" s="7"/>
      <c r="C528" s="1" t="s">
        <v>11</v>
      </c>
      <c r="D528" s="20" t="s">
        <v>967</v>
      </c>
      <c r="E528" s="1" t="s">
        <v>1179</v>
      </c>
      <c r="F528" s="1" t="s">
        <v>14</v>
      </c>
      <c r="G528" s="13" t="s">
        <v>1180</v>
      </c>
      <c r="H528" s="22" t="s">
        <v>16</v>
      </c>
      <c r="I528" s="13" t="s">
        <v>35</v>
      </c>
      <c r="J528" s="13" t="s">
        <v>422</v>
      </c>
      <c r="K528" s="13" t="s">
        <v>274</v>
      </c>
    </row>
    <row r="529" spans="1:11" s="6" customFormat="1" ht="126.75" customHeight="1" x14ac:dyDescent="0.25">
      <c r="A529" s="7">
        <v>529</v>
      </c>
      <c r="B529" s="7"/>
      <c r="C529" s="1" t="s">
        <v>853</v>
      </c>
      <c r="D529" s="20" t="s">
        <v>1013</v>
      </c>
      <c r="E529" s="1">
        <v>14</v>
      </c>
      <c r="F529" s="1" t="s">
        <v>14</v>
      </c>
      <c r="G529" s="13" t="s">
        <v>1181</v>
      </c>
      <c r="H529" s="22" t="s">
        <v>16</v>
      </c>
      <c r="I529" s="13" t="s">
        <v>35</v>
      </c>
      <c r="J529" s="13" t="s">
        <v>422</v>
      </c>
      <c r="K529" s="13" t="s">
        <v>309</v>
      </c>
    </row>
    <row r="530" spans="1:11" s="6" customFormat="1" ht="155.25" customHeight="1" x14ac:dyDescent="0.25">
      <c r="A530" s="7">
        <v>530</v>
      </c>
      <c r="B530" s="7"/>
      <c r="C530" s="1" t="s">
        <v>1073</v>
      </c>
      <c r="D530" s="20" t="s">
        <v>1176</v>
      </c>
      <c r="E530" s="1">
        <v>78</v>
      </c>
      <c r="F530" s="1" t="s">
        <v>14</v>
      </c>
      <c r="G530" s="13" t="s">
        <v>1182</v>
      </c>
      <c r="H530" s="22" t="s">
        <v>16</v>
      </c>
      <c r="I530" s="13" t="s">
        <v>227</v>
      </c>
      <c r="J530" s="13" t="s">
        <v>1118</v>
      </c>
      <c r="K530" s="13" t="s">
        <v>807</v>
      </c>
    </row>
    <row r="531" spans="1:11" s="6" customFormat="1" ht="135" customHeight="1" x14ac:dyDescent="0.25">
      <c r="A531" s="7">
        <v>531</v>
      </c>
      <c r="B531" s="7"/>
      <c r="C531" s="1" t="s">
        <v>11</v>
      </c>
      <c r="D531" s="20" t="s">
        <v>124</v>
      </c>
      <c r="E531" s="1">
        <v>46</v>
      </c>
      <c r="F531" s="1" t="s">
        <v>14</v>
      </c>
      <c r="G531" s="13" t="s">
        <v>1183</v>
      </c>
      <c r="H531" s="22" t="s">
        <v>16</v>
      </c>
      <c r="I531" s="13" t="s">
        <v>17</v>
      </c>
      <c r="J531" s="13" t="s">
        <v>1184</v>
      </c>
      <c r="K531" s="13" t="s">
        <v>800</v>
      </c>
    </row>
    <row r="532" spans="1:11" s="6" customFormat="1" ht="176.25" customHeight="1" x14ac:dyDescent="0.25">
      <c r="A532" s="7">
        <v>532</v>
      </c>
      <c r="B532" s="7"/>
      <c r="C532" s="1" t="s">
        <v>11</v>
      </c>
      <c r="D532" s="20" t="s">
        <v>1025</v>
      </c>
      <c r="E532" s="1">
        <v>12</v>
      </c>
      <c r="F532" s="1" t="s">
        <v>14</v>
      </c>
      <c r="G532" s="13" t="s">
        <v>1185</v>
      </c>
      <c r="H532" s="22" t="s">
        <v>16</v>
      </c>
      <c r="I532" s="13" t="s">
        <v>17</v>
      </c>
      <c r="J532" s="13" t="s">
        <v>26</v>
      </c>
      <c r="K532" s="13" t="s">
        <v>1186</v>
      </c>
    </row>
    <row r="533" spans="1:11" s="6" customFormat="1" ht="135" customHeight="1" x14ac:dyDescent="0.25">
      <c r="A533" s="7">
        <v>533</v>
      </c>
      <c r="B533" s="7"/>
      <c r="C533" s="1" t="s">
        <v>11</v>
      </c>
      <c r="D533" s="20" t="s">
        <v>803</v>
      </c>
      <c r="E533" s="1">
        <v>52</v>
      </c>
      <c r="F533" s="1" t="s">
        <v>14</v>
      </c>
      <c r="G533" s="13" t="s">
        <v>1187</v>
      </c>
      <c r="H533" s="22" t="s">
        <v>16</v>
      </c>
      <c r="I533" s="13" t="s">
        <v>35</v>
      </c>
      <c r="J533" s="13" t="s">
        <v>886</v>
      </c>
      <c r="K533" s="13" t="s">
        <v>623</v>
      </c>
    </row>
    <row r="534" spans="1:11" s="6" customFormat="1" ht="86.25" customHeight="1" x14ac:dyDescent="0.25">
      <c r="A534" s="7">
        <v>534</v>
      </c>
      <c r="B534" s="7"/>
      <c r="C534" s="1" t="s">
        <v>1188</v>
      </c>
      <c r="D534" s="20" t="s">
        <v>1189</v>
      </c>
      <c r="E534" s="1" t="s">
        <v>1190</v>
      </c>
      <c r="F534" s="1" t="s">
        <v>14</v>
      </c>
      <c r="G534" s="13" t="s">
        <v>1191</v>
      </c>
      <c r="H534" s="22" t="s">
        <v>16</v>
      </c>
      <c r="I534" s="13" t="s">
        <v>35</v>
      </c>
      <c r="J534" s="13" t="s">
        <v>1128</v>
      </c>
      <c r="K534" s="13" t="s">
        <v>717</v>
      </c>
    </row>
    <row r="535" spans="1:11" s="6" customFormat="1" ht="120.75" customHeight="1" x14ac:dyDescent="0.25">
      <c r="A535" s="7">
        <v>535</v>
      </c>
      <c r="B535" s="7"/>
      <c r="C535" s="1" t="s">
        <v>11</v>
      </c>
      <c r="D535" s="20" t="s">
        <v>805</v>
      </c>
      <c r="E535" s="1">
        <v>10</v>
      </c>
      <c r="F535" s="1" t="s">
        <v>14</v>
      </c>
      <c r="G535" s="13" t="s">
        <v>1192</v>
      </c>
      <c r="H535" s="22" t="s">
        <v>16</v>
      </c>
      <c r="I535" s="13" t="s">
        <v>35</v>
      </c>
      <c r="J535" s="13" t="s">
        <v>422</v>
      </c>
      <c r="K535" s="13" t="s">
        <v>1193</v>
      </c>
    </row>
    <row r="536" spans="1:11" s="6" customFormat="1" ht="205.5" customHeight="1" x14ac:dyDescent="0.25">
      <c r="A536" s="7">
        <v>536</v>
      </c>
      <c r="B536" s="7"/>
      <c r="C536" s="1" t="s">
        <v>11</v>
      </c>
      <c r="D536" s="20" t="s">
        <v>135</v>
      </c>
      <c r="E536" s="1">
        <v>73</v>
      </c>
      <c r="F536" s="1" t="s">
        <v>14</v>
      </c>
      <c r="G536" s="13" t="s">
        <v>1194</v>
      </c>
      <c r="H536" s="22" t="s">
        <v>16</v>
      </c>
      <c r="I536" s="13" t="s">
        <v>17</v>
      </c>
      <c r="J536" s="13" t="s">
        <v>26</v>
      </c>
      <c r="K536" s="13" t="s">
        <v>1195</v>
      </c>
    </row>
    <row r="537" spans="1:11" s="6" customFormat="1" ht="172.5" customHeight="1" x14ac:dyDescent="0.25">
      <c r="A537" s="7">
        <v>537</v>
      </c>
      <c r="B537" s="7"/>
      <c r="C537" s="1" t="s">
        <v>11</v>
      </c>
      <c r="D537" s="20" t="s">
        <v>432</v>
      </c>
      <c r="E537" s="1">
        <v>18</v>
      </c>
      <c r="F537" s="1" t="s">
        <v>14</v>
      </c>
      <c r="G537" s="13" t="s">
        <v>1196</v>
      </c>
      <c r="H537" s="22" t="s">
        <v>16</v>
      </c>
      <c r="I537" s="13" t="s">
        <v>17</v>
      </c>
      <c r="J537" s="13" t="s">
        <v>26</v>
      </c>
      <c r="K537" s="13" t="s">
        <v>597</v>
      </c>
    </row>
    <row r="538" spans="1:11" s="6" customFormat="1" ht="90" customHeight="1" x14ac:dyDescent="0.25">
      <c r="A538" s="7">
        <v>538</v>
      </c>
      <c r="B538" s="7"/>
      <c r="C538" s="1" t="s">
        <v>11</v>
      </c>
      <c r="D538" s="20" t="s">
        <v>1197</v>
      </c>
      <c r="E538" s="1">
        <v>68</v>
      </c>
      <c r="F538" s="1" t="s">
        <v>14</v>
      </c>
      <c r="G538" s="13" t="s">
        <v>1198</v>
      </c>
      <c r="H538" s="22" t="s">
        <v>16</v>
      </c>
      <c r="I538" s="13" t="s">
        <v>17</v>
      </c>
      <c r="J538" s="13" t="s">
        <v>1199</v>
      </c>
      <c r="K538" s="13" t="s">
        <v>562</v>
      </c>
    </row>
    <row r="539" spans="1:11" s="6" customFormat="1" ht="131.25" customHeight="1" x14ac:dyDescent="0.25">
      <c r="A539" s="7">
        <v>539</v>
      </c>
      <c r="B539" s="7"/>
      <c r="C539" s="1" t="s">
        <v>11</v>
      </c>
      <c r="D539" s="20" t="s">
        <v>230</v>
      </c>
      <c r="E539" s="1">
        <v>105</v>
      </c>
      <c r="F539" s="1" t="s">
        <v>14</v>
      </c>
      <c r="G539" s="13" t="s">
        <v>1200</v>
      </c>
      <c r="H539" s="22" t="s">
        <v>16</v>
      </c>
      <c r="I539" s="13" t="s">
        <v>35</v>
      </c>
      <c r="J539" s="13" t="s">
        <v>422</v>
      </c>
      <c r="K539" s="13" t="s">
        <v>356</v>
      </c>
    </row>
    <row r="540" spans="1:11" s="6" customFormat="1" ht="90" customHeight="1" x14ac:dyDescent="0.25">
      <c r="A540" s="7">
        <v>540</v>
      </c>
      <c r="B540" s="7"/>
      <c r="C540" s="1" t="s">
        <v>11</v>
      </c>
      <c r="D540" s="20" t="s">
        <v>1201</v>
      </c>
      <c r="E540" s="1">
        <v>8</v>
      </c>
      <c r="F540" s="1" t="s">
        <v>14</v>
      </c>
      <c r="G540" s="13" t="s">
        <v>1202</v>
      </c>
      <c r="H540" s="22" t="s">
        <v>16</v>
      </c>
      <c r="I540" s="13" t="s">
        <v>35</v>
      </c>
      <c r="J540" s="13" t="s">
        <v>1128</v>
      </c>
      <c r="K540" s="13" t="s">
        <v>588</v>
      </c>
    </row>
    <row r="541" spans="1:11" s="6" customFormat="1" ht="131.25" customHeight="1" x14ac:dyDescent="0.25">
      <c r="A541" s="7">
        <v>541</v>
      </c>
      <c r="B541" s="7"/>
      <c r="C541" s="1" t="s">
        <v>1203</v>
      </c>
      <c r="D541" s="20" t="s">
        <v>1176</v>
      </c>
      <c r="E541" s="1">
        <v>9</v>
      </c>
      <c r="F541" s="1" t="s">
        <v>14</v>
      </c>
      <c r="G541" s="13" t="s">
        <v>1204</v>
      </c>
      <c r="H541" s="22" t="s">
        <v>16</v>
      </c>
      <c r="I541" s="13" t="s">
        <v>1205</v>
      </c>
      <c r="J541" s="13" t="s">
        <v>450</v>
      </c>
      <c r="K541" s="13" t="s">
        <v>1206</v>
      </c>
    </row>
    <row r="542" spans="1:11" s="6" customFormat="1" ht="120" customHeight="1" x14ac:dyDescent="0.25">
      <c r="A542" s="7">
        <v>542</v>
      </c>
      <c r="B542" s="7"/>
      <c r="C542" s="1" t="s">
        <v>1203</v>
      </c>
      <c r="D542" s="20" t="s">
        <v>1176</v>
      </c>
      <c r="E542" s="1" t="s">
        <v>1207</v>
      </c>
      <c r="F542" s="1" t="s">
        <v>14</v>
      </c>
      <c r="G542" s="13" t="s">
        <v>1208</v>
      </c>
      <c r="H542" s="22" t="s">
        <v>16</v>
      </c>
      <c r="I542" s="13" t="s">
        <v>35</v>
      </c>
      <c r="J542" s="13" t="s">
        <v>450</v>
      </c>
      <c r="K542" s="13" t="s">
        <v>733</v>
      </c>
    </row>
    <row r="543" spans="1:11" s="6" customFormat="1" ht="116.25" customHeight="1" x14ac:dyDescent="0.25">
      <c r="A543" s="7">
        <v>543</v>
      </c>
      <c r="B543" s="7"/>
      <c r="C543" s="1" t="s">
        <v>1209</v>
      </c>
      <c r="D543" s="20"/>
      <c r="E543" s="1" t="s">
        <v>1210</v>
      </c>
      <c r="F543" s="1" t="s">
        <v>14</v>
      </c>
      <c r="G543" s="13" t="s">
        <v>1211</v>
      </c>
      <c r="H543" s="22" t="s">
        <v>16</v>
      </c>
      <c r="I543" s="13" t="s">
        <v>35</v>
      </c>
      <c r="J543" s="13" t="s">
        <v>419</v>
      </c>
      <c r="K543" s="13" t="s">
        <v>162</v>
      </c>
    </row>
    <row r="544" spans="1:11" s="6" customFormat="1" ht="122.25" customHeight="1" x14ac:dyDescent="0.25">
      <c r="A544" s="7">
        <v>544</v>
      </c>
      <c r="B544" s="7"/>
      <c r="C544" s="1" t="s">
        <v>1209</v>
      </c>
      <c r="D544" s="20"/>
      <c r="E544" s="1" t="s">
        <v>1212</v>
      </c>
      <c r="F544" s="1" t="s">
        <v>14</v>
      </c>
      <c r="G544" s="13" t="s">
        <v>1213</v>
      </c>
      <c r="H544" s="22" t="s">
        <v>16</v>
      </c>
      <c r="I544" s="13" t="s">
        <v>35</v>
      </c>
      <c r="J544" s="13" t="s">
        <v>450</v>
      </c>
      <c r="K544" s="13" t="s">
        <v>238</v>
      </c>
    </row>
    <row r="545" spans="1:11" s="6" customFormat="1" ht="180" customHeight="1" x14ac:dyDescent="0.25">
      <c r="A545" s="7">
        <v>545</v>
      </c>
      <c r="B545" s="7"/>
      <c r="C545" s="1" t="s">
        <v>1214</v>
      </c>
      <c r="D545" s="20" t="s">
        <v>121</v>
      </c>
      <c r="E545" s="1">
        <v>28</v>
      </c>
      <c r="F545" s="1" t="s">
        <v>14</v>
      </c>
      <c r="G545" s="13" t="s">
        <v>1215</v>
      </c>
      <c r="H545" s="22" t="s">
        <v>16</v>
      </c>
      <c r="I545" s="13" t="s">
        <v>35</v>
      </c>
      <c r="J545" s="13" t="s">
        <v>940</v>
      </c>
      <c r="K545" s="13" t="s">
        <v>233</v>
      </c>
    </row>
    <row r="546" spans="1:11" s="6" customFormat="1" ht="156.75" customHeight="1" x14ac:dyDescent="0.25">
      <c r="A546" s="7">
        <v>546</v>
      </c>
      <c r="B546" s="7"/>
      <c r="C546" s="1" t="s">
        <v>1214</v>
      </c>
      <c r="D546" s="20" t="s">
        <v>230</v>
      </c>
      <c r="E546" s="1">
        <v>19</v>
      </c>
      <c r="F546" s="1" t="s">
        <v>14</v>
      </c>
      <c r="G546" s="13" t="s">
        <v>1216</v>
      </c>
      <c r="H546" s="22" t="s">
        <v>16</v>
      </c>
      <c r="I546" s="13" t="s">
        <v>35</v>
      </c>
      <c r="J546" s="13" t="s">
        <v>940</v>
      </c>
      <c r="K546" s="13" t="s">
        <v>1217</v>
      </c>
    </row>
    <row r="547" spans="1:11" s="6" customFormat="1" ht="140.25" customHeight="1" x14ac:dyDescent="0.25">
      <c r="A547" s="7">
        <v>547</v>
      </c>
      <c r="B547" s="7"/>
      <c r="C547" s="1" t="s">
        <v>1214</v>
      </c>
      <c r="D547" s="20" t="s">
        <v>230</v>
      </c>
      <c r="E547" s="1">
        <v>37</v>
      </c>
      <c r="F547" s="1" t="s">
        <v>14</v>
      </c>
      <c r="G547" s="13" t="s">
        <v>1218</v>
      </c>
      <c r="H547" s="22" t="s">
        <v>16</v>
      </c>
      <c r="I547" s="13" t="s">
        <v>227</v>
      </c>
      <c r="J547" s="13" t="s">
        <v>1219</v>
      </c>
      <c r="K547" s="13" t="s">
        <v>1220</v>
      </c>
    </row>
    <row r="548" spans="1:11" s="6" customFormat="1" ht="165" customHeight="1" x14ac:dyDescent="0.25">
      <c r="A548" s="7">
        <v>548</v>
      </c>
      <c r="B548" s="7"/>
      <c r="C548" s="1" t="s">
        <v>11</v>
      </c>
      <c r="D548" s="20" t="s">
        <v>887</v>
      </c>
      <c r="E548" s="1">
        <v>5</v>
      </c>
      <c r="F548" s="1" t="s">
        <v>14</v>
      </c>
      <c r="G548" s="13" t="s">
        <v>1221</v>
      </c>
      <c r="H548" s="22" t="s">
        <v>16</v>
      </c>
      <c r="I548" s="13" t="s">
        <v>17</v>
      </c>
      <c r="J548" s="13" t="s">
        <v>889</v>
      </c>
      <c r="K548" s="13" t="s">
        <v>1222</v>
      </c>
    </row>
    <row r="549" spans="1:11" s="6" customFormat="1" ht="129.75" customHeight="1" x14ac:dyDescent="0.25">
      <c r="A549" s="7">
        <v>549</v>
      </c>
      <c r="B549" s="7"/>
      <c r="C549" s="1" t="s">
        <v>1223</v>
      </c>
      <c r="D549" s="20" t="s">
        <v>263</v>
      </c>
      <c r="E549" s="1">
        <v>12</v>
      </c>
      <c r="F549" s="1" t="s">
        <v>14</v>
      </c>
      <c r="G549" s="13" t="s">
        <v>1224</v>
      </c>
      <c r="H549" s="22" t="s">
        <v>16</v>
      </c>
      <c r="I549" s="13" t="s">
        <v>227</v>
      </c>
      <c r="J549" s="13" t="s">
        <v>1225</v>
      </c>
      <c r="K549" s="13" t="s">
        <v>502</v>
      </c>
    </row>
    <row r="550" spans="1:11" s="6" customFormat="1" ht="111" customHeight="1" x14ac:dyDescent="0.25">
      <c r="A550" s="7">
        <v>550</v>
      </c>
      <c r="B550" s="7"/>
      <c r="C550" s="1" t="s">
        <v>1223</v>
      </c>
      <c r="D550" s="20" t="s">
        <v>1226</v>
      </c>
      <c r="E550" s="1">
        <v>17</v>
      </c>
      <c r="F550" s="1" t="s">
        <v>14</v>
      </c>
      <c r="G550" s="13" t="s">
        <v>1227</v>
      </c>
      <c r="H550" s="22" t="s">
        <v>16</v>
      </c>
      <c r="I550" s="13" t="s">
        <v>227</v>
      </c>
      <c r="J550" s="13" t="s">
        <v>1228</v>
      </c>
      <c r="K550" s="13" t="s">
        <v>1229</v>
      </c>
    </row>
    <row r="551" spans="1:11" s="6" customFormat="1" ht="122.25" customHeight="1" x14ac:dyDescent="0.25">
      <c r="A551" s="7">
        <v>551</v>
      </c>
      <c r="B551" s="7"/>
      <c r="C551" s="1" t="s">
        <v>1223</v>
      </c>
      <c r="D551" s="20" t="s">
        <v>1230</v>
      </c>
      <c r="E551" s="1">
        <v>7</v>
      </c>
      <c r="F551" s="1" t="s">
        <v>14</v>
      </c>
      <c r="G551" s="13" t="s">
        <v>1231</v>
      </c>
      <c r="H551" s="22" t="s">
        <v>16</v>
      </c>
      <c r="I551" s="13" t="s">
        <v>227</v>
      </c>
      <c r="J551" s="13" t="s">
        <v>450</v>
      </c>
      <c r="K551" s="13" t="s">
        <v>1232</v>
      </c>
    </row>
    <row r="552" spans="1:11" s="6" customFormat="1" ht="131.25" customHeight="1" x14ac:dyDescent="0.25">
      <c r="A552" s="7">
        <v>552</v>
      </c>
      <c r="B552" s="7"/>
      <c r="C552" s="1" t="s">
        <v>1223</v>
      </c>
      <c r="D552" s="20" t="s">
        <v>1233</v>
      </c>
      <c r="E552" s="1">
        <v>6</v>
      </c>
      <c r="F552" s="1" t="s">
        <v>14</v>
      </c>
      <c r="G552" s="13" t="s">
        <v>1234</v>
      </c>
      <c r="H552" s="22" t="s">
        <v>16</v>
      </c>
      <c r="I552" s="13" t="s">
        <v>227</v>
      </c>
      <c r="J552" s="13" t="s">
        <v>1235</v>
      </c>
      <c r="K552" s="13" t="s">
        <v>1236</v>
      </c>
    </row>
    <row r="553" spans="1:11" s="6" customFormat="1" ht="90" customHeight="1" x14ac:dyDescent="0.25">
      <c r="A553" s="7">
        <v>553</v>
      </c>
      <c r="B553" s="7"/>
      <c r="C553" s="1" t="s">
        <v>1223</v>
      </c>
      <c r="D553" s="20" t="s">
        <v>1233</v>
      </c>
      <c r="E553" s="1">
        <v>7</v>
      </c>
      <c r="F553" s="1" t="s">
        <v>14</v>
      </c>
      <c r="G553" s="13" t="s">
        <v>1237</v>
      </c>
      <c r="H553" s="22" t="s">
        <v>16</v>
      </c>
      <c r="I553" s="13" t="s">
        <v>227</v>
      </c>
      <c r="J553" s="13" t="s">
        <v>1235</v>
      </c>
      <c r="K553" s="13" t="s">
        <v>1236</v>
      </c>
    </row>
    <row r="554" spans="1:11" s="6" customFormat="1" ht="120" customHeight="1" x14ac:dyDescent="0.25">
      <c r="A554" s="7">
        <v>554</v>
      </c>
      <c r="B554" s="7"/>
      <c r="C554" s="1" t="s">
        <v>1223</v>
      </c>
      <c r="D554" s="20" t="s">
        <v>1226</v>
      </c>
      <c r="E554" s="1">
        <v>33</v>
      </c>
      <c r="F554" s="1" t="s">
        <v>14</v>
      </c>
      <c r="G554" s="13" t="s">
        <v>1238</v>
      </c>
      <c r="H554" s="22" t="s">
        <v>16</v>
      </c>
      <c r="I554" s="13" t="s">
        <v>227</v>
      </c>
      <c r="J554" s="13" t="s">
        <v>1239</v>
      </c>
      <c r="K554" s="13" t="s">
        <v>535</v>
      </c>
    </row>
    <row r="555" spans="1:11" s="6" customFormat="1" ht="90" customHeight="1" x14ac:dyDescent="0.25">
      <c r="A555" s="7">
        <v>555</v>
      </c>
      <c r="B555" s="7"/>
      <c r="C555" s="1" t="s">
        <v>1223</v>
      </c>
      <c r="D555" s="20" t="s">
        <v>1233</v>
      </c>
      <c r="E555" s="1">
        <v>8</v>
      </c>
      <c r="F555" s="1" t="s">
        <v>14</v>
      </c>
      <c r="G555" s="13" t="s">
        <v>1240</v>
      </c>
      <c r="H555" s="22" t="s">
        <v>16</v>
      </c>
      <c r="I555" s="13" t="s">
        <v>227</v>
      </c>
      <c r="J555" s="13" t="s">
        <v>1235</v>
      </c>
      <c r="K555" s="13" t="s">
        <v>1229</v>
      </c>
    </row>
    <row r="556" spans="1:11" s="6" customFormat="1" ht="90" customHeight="1" x14ac:dyDescent="0.25">
      <c r="A556" s="7">
        <v>556</v>
      </c>
      <c r="B556" s="7"/>
      <c r="C556" s="1" t="s">
        <v>1223</v>
      </c>
      <c r="D556" s="20" t="s">
        <v>1233</v>
      </c>
      <c r="E556" s="1">
        <v>5</v>
      </c>
      <c r="F556" s="1" t="s">
        <v>14</v>
      </c>
      <c r="G556" s="13" t="s">
        <v>1241</v>
      </c>
      <c r="H556" s="22" t="s">
        <v>16</v>
      </c>
      <c r="I556" s="13" t="s">
        <v>227</v>
      </c>
      <c r="J556" s="13" t="s">
        <v>1235</v>
      </c>
      <c r="K556" s="13" t="s">
        <v>1229</v>
      </c>
    </row>
    <row r="557" spans="1:11" s="6" customFormat="1" ht="138.75" customHeight="1" x14ac:dyDescent="0.25">
      <c r="A557" s="7">
        <v>557</v>
      </c>
      <c r="B557" s="7"/>
      <c r="C557" s="1" t="s">
        <v>1223</v>
      </c>
      <c r="D557" s="20" t="s">
        <v>1233</v>
      </c>
      <c r="E557" s="1">
        <v>62</v>
      </c>
      <c r="F557" s="1" t="s">
        <v>14</v>
      </c>
      <c r="G557" s="13" t="s">
        <v>1242</v>
      </c>
      <c r="H557" s="22" t="s">
        <v>16</v>
      </c>
      <c r="I557" s="13" t="s">
        <v>35</v>
      </c>
      <c r="J557" s="13" t="s">
        <v>1243</v>
      </c>
      <c r="K557" s="13" t="s">
        <v>1244</v>
      </c>
    </row>
    <row r="558" spans="1:11" s="6" customFormat="1" ht="141.75" customHeight="1" x14ac:dyDescent="0.25">
      <c r="A558" s="7">
        <v>558</v>
      </c>
      <c r="B558" s="7"/>
      <c r="C558" s="1" t="s">
        <v>1089</v>
      </c>
      <c r="D558" s="20" t="s">
        <v>1144</v>
      </c>
      <c r="E558" s="1">
        <v>45</v>
      </c>
      <c r="F558" s="1" t="s">
        <v>14</v>
      </c>
      <c r="G558" s="13" t="s">
        <v>1245</v>
      </c>
      <c r="H558" s="22" t="s">
        <v>16</v>
      </c>
      <c r="I558" s="13" t="s">
        <v>227</v>
      </c>
      <c r="J558" s="13" t="s">
        <v>450</v>
      </c>
      <c r="K558" s="13" t="s">
        <v>104</v>
      </c>
    </row>
    <row r="559" spans="1:11" s="6" customFormat="1" ht="120" customHeight="1" x14ac:dyDescent="0.25">
      <c r="A559" s="7">
        <v>559</v>
      </c>
      <c r="B559" s="7"/>
      <c r="C559" s="1" t="s">
        <v>1089</v>
      </c>
      <c r="D559" s="20" t="s">
        <v>1144</v>
      </c>
      <c r="E559" s="1">
        <v>43</v>
      </c>
      <c r="F559" s="1" t="s">
        <v>14</v>
      </c>
      <c r="G559" s="13" t="s">
        <v>1246</v>
      </c>
      <c r="H559" s="22" t="s">
        <v>16</v>
      </c>
      <c r="I559" s="13" t="s">
        <v>227</v>
      </c>
      <c r="J559" s="13" t="s">
        <v>450</v>
      </c>
      <c r="K559" s="13" t="s">
        <v>1247</v>
      </c>
    </row>
    <row r="560" spans="1:11" s="6" customFormat="1" ht="120" customHeight="1" x14ac:dyDescent="0.25">
      <c r="A560" s="7">
        <v>560</v>
      </c>
      <c r="B560" s="7"/>
      <c r="C560" s="1" t="s">
        <v>1089</v>
      </c>
      <c r="D560" s="20" t="s">
        <v>1144</v>
      </c>
      <c r="E560" s="1">
        <v>51</v>
      </c>
      <c r="F560" s="1" t="s">
        <v>14</v>
      </c>
      <c r="G560" s="13" t="s">
        <v>1248</v>
      </c>
      <c r="H560" s="22" t="s">
        <v>16</v>
      </c>
      <c r="I560" s="13" t="s">
        <v>227</v>
      </c>
      <c r="J560" s="13" t="s">
        <v>450</v>
      </c>
      <c r="K560" s="13" t="s">
        <v>1247</v>
      </c>
    </row>
    <row r="561" spans="1:13" s="6" customFormat="1" ht="129.75" customHeight="1" x14ac:dyDescent="0.25">
      <c r="A561" s="7">
        <v>561</v>
      </c>
      <c r="B561" s="7"/>
      <c r="C561" s="1" t="s">
        <v>1249</v>
      </c>
      <c r="D561" s="20" t="s">
        <v>1250</v>
      </c>
      <c r="E561" s="1">
        <v>13</v>
      </c>
      <c r="F561" s="1" t="s">
        <v>14</v>
      </c>
      <c r="G561" s="13" t="s">
        <v>1251</v>
      </c>
      <c r="H561" s="22" t="s">
        <v>16</v>
      </c>
      <c r="I561" s="13" t="s">
        <v>227</v>
      </c>
      <c r="J561" s="13" t="s">
        <v>450</v>
      </c>
      <c r="K561" s="13" t="s">
        <v>1252</v>
      </c>
    </row>
    <row r="562" spans="1:13" s="6" customFormat="1" ht="120" customHeight="1" x14ac:dyDescent="0.25">
      <c r="A562" s="7">
        <v>562</v>
      </c>
      <c r="B562" s="7"/>
      <c r="C562" s="1" t="s">
        <v>1249</v>
      </c>
      <c r="D562" s="20" t="s">
        <v>1250</v>
      </c>
      <c r="E562" s="1">
        <v>17</v>
      </c>
      <c r="F562" s="1" t="s">
        <v>14</v>
      </c>
      <c r="G562" s="13" t="s">
        <v>1253</v>
      </c>
      <c r="H562" s="22" t="s">
        <v>16</v>
      </c>
      <c r="I562" s="13" t="s">
        <v>227</v>
      </c>
      <c r="J562" s="13" t="s">
        <v>1254</v>
      </c>
      <c r="K562" s="13" t="s">
        <v>1255</v>
      </c>
    </row>
    <row r="563" spans="1:13" s="6" customFormat="1" ht="120" customHeight="1" x14ac:dyDescent="0.25">
      <c r="A563" s="7">
        <v>563</v>
      </c>
      <c r="B563" s="7"/>
      <c r="C563" s="1" t="s">
        <v>1249</v>
      </c>
      <c r="D563" s="20" t="s">
        <v>1250</v>
      </c>
      <c r="E563" s="1">
        <v>14</v>
      </c>
      <c r="F563" s="1" t="s">
        <v>14</v>
      </c>
      <c r="G563" s="13" t="s">
        <v>1256</v>
      </c>
      <c r="H563" s="22" t="s">
        <v>16</v>
      </c>
      <c r="I563" s="13" t="s">
        <v>227</v>
      </c>
      <c r="J563" s="13" t="s">
        <v>450</v>
      </c>
      <c r="K563" s="13" t="s">
        <v>1257</v>
      </c>
    </row>
    <row r="564" spans="1:13" s="6" customFormat="1" ht="105" customHeight="1" x14ac:dyDescent="0.25">
      <c r="A564" s="7">
        <v>564</v>
      </c>
      <c r="B564" s="7"/>
      <c r="C564" s="1" t="s">
        <v>1249</v>
      </c>
      <c r="D564" s="20" t="s">
        <v>1250</v>
      </c>
      <c r="E564" s="1">
        <v>8</v>
      </c>
      <c r="F564" s="1" t="s">
        <v>14</v>
      </c>
      <c r="G564" s="13" t="s">
        <v>1258</v>
      </c>
      <c r="H564" s="22" t="s">
        <v>16</v>
      </c>
      <c r="I564" s="13" t="s">
        <v>227</v>
      </c>
      <c r="J564" s="13" t="s">
        <v>1259</v>
      </c>
      <c r="K564" s="13" t="s">
        <v>1260</v>
      </c>
    </row>
    <row r="565" spans="1:13" s="6" customFormat="1" ht="90" customHeight="1" x14ac:dyDescent="0.25">
      <c r="A565" s="7">
        <v>565</v>
      </c>
      <c r="B565" s="7"/>
      <c r="C565" s="1" t="s">
        <v>1249</v>
      </c>
      <c r="D565" s="20" t="s">
        <v>1250</v>
      </c>
      <c r="E565" s="1">
        <v>9</v>
      </c>
      <c r="F565" s="1" t="s">
        <v>14</v>
      </c>
      <c r="G565" s="13" t="s">
        <v>1261</v>
      </c>
      <c r="H565" s="22" t="s">
        <v>16</v>
      </c>
      <c r="I565" s="13" t="s">
        <v>227</v>
      </c>
      <c r="J565" s="13" t="s">
        <v>1262</v>
      </c>
      <c r="K565" s="13" t="s">
        <v>1260</v>
      </c>
    </row>
    <row r="566" spans="1:13" s="6" customFormat="1" ht="144.75" customHeight="1" x14ac:dyDescent="0.25">
      <c r="A566" s="7">
        <v>566</v>
      </c>
      <c r="B566" s="7"/>
      <c r="C566" s="1" t="s">
        <v>1249</v>
      </c>
      <c r="D566" s="20" t="s">
        <v>1250</v>
      </c>
      <c r="E566" s="1">
        <v>10</v>
      </c>
      <c r="F566" s="1" t="s">
        <v>14</v>
      </c>
      <c r="G566" s="13" t="s">
        <v>1263</v>
      </c>
      <c r="H566" s="22" t="s">
        <v>16</v>
      </c>
      <c r="I566" s="13" t="s">
        <v>227</v>
      </c>
      <c r="J566" s="13" t="s">
        <v>450</v>
      </c>
      <c r="K566" s="13" t="s">
        <v>238</v>
      </c>
    </row>
    <row r="567" spans="1:13" s="6" customFormat="1" ht="162" customHeight="1" x14ac:dyDescent="0.25">
      <c r="A567" s="7">
        <v>567</v>
      </c>
      <c r="B567" s="7"/>
      <c r="C567" s="1" t="s">
        <v>1264</v>
      </c>
      <c r="D567" s="20" t="s">
        <v>1265</v>
      </c>
      <c r="E567" s="1">
        <v>12</v>
      </c>
      <c r="F567" s="1" t="s">
        <v>14</v>
      </c>
      <c r="G567" s="13" t="s">
        <v>1266</v>
      </c>
      <c r="H567" s="22" t="s">
        <v>16</v>
      </c>
      <c r="I567" s="13" t="s">
        <v>227</v>
      </c>
      <c r="J567" s="13" t="s">
        <v>419</v>
      </c>
      <c r="K567" s="13" t="s">
        <v>1119</v>
      </c>
    </row>
    <row r="568" spans="1:13" s="6" customFormat="1" ht="129.75" customHeight="1" x14ac:dyDescent="0.25">
      <c r="A568" s="7">
        <v>568</v>
      </c>
      <c r="B568" s="7"/>
      <c r="C568" s="1" t="s">
        <v>1264</v>
      </c>
      <c r="D568" s="20" t="s">
        <v>1267</v>
      </c>
      <c r="E568" s="1" t="s">
        <v>1268</v>
      </c>
      <c r="F568" s="1" t="s">
        <v>14</v>
      </c>
      <c r="G568" s="13" t="s">
        <v>1269</v>
      </c>
      <c r="H568" s="22" t="s">
        <v>16</v>
      </c>
      <c r="I568" s="13" t="s">
        <v>35</v>
      </c>
      <c r="J568" s="13" t="s">
        <v>422</v>
      </c>
      <c r="K568" s="13" t="s">
        <v>1270</v>
      </c>
    </row>
    <row r="569" spans="1:13" s="6" customFormat="1" ht="122.25" customHeight="1" x14ac:dyDescent="0.25">
      <c r="A569" s="7">
        <v>569</v>
      </c>
      <c r="B569" s="7"/>
      <c r="C569" s="1" t="s">
        <v>1264</v>
      </c>
      <c r="D569" s="20" t="s">
        <v>1133</v>
      </c>
      <c r="E569" s="1">
        <v>18</v>
      </c>
      <c r="F569" s="1" t="s">
        <v>14</v>
      </c>
      <c r="G569" s="13" t="s">
        <v>1271</v>
      </c>
      <c r="H569" s="22" t="s">
        <v>16</v>
      </c>
      <c r="I569" s="13" t="s">
        <v>227</v>
      </c>
      <c r="J569" s="13" t="s">
        <v>419</v>
      </c>
      <c r="K569" s="13" t="s">
        <v>1272</v>
      </c>
    </row>
    <row r="570" spans="1:13" s="6" customFormat="1" ht="157.5" customHeight="1" x14ac:dyDescent="0.25">
      <c r="A570" s="7">
        <v>570</v>
      </c>
      <c r="B570" s="7"/>
      <c r="C570" s="1" t="s">
        <v>1073</v>
      </c>
      <c r="D570" s="20" t="s">
        <v>1085</v>
      </c>
      <c r="E570" s="1">
        <v>1</v>
      </c>
      <c r="F570" s="1" t="s">
        <v>14</v>
      </c>
      <c r="G570" s="13" t="s">
        <v>1273</v>
      </c>
      <c r="H570" s="22" t="s">
        <v>16</v>
      </c>
      <c r="I570" s="13" t="s">
        <v>227</v>
      </c>
      <c r="J570" s="13" t="s">
        <v>1274</v>
      </c>
      <c r="K570" s="13" t="s">
        <v>1229</v>
      </c>
    </row>
    <row r="571" spans="1:13" s="6" customFormat="1" ht="120" customHeight="1" x14ac:dyDescent="0.25">
      <c r="A571" s="7">
        <v>571</v>
      </c>
      <c r="B571" s="7"/>
      <c r="C571" s="1" t="s">
        <v>1275</v>
      </c>
      <c r="D571" s="20" t="s">
        <v>1276</v>
      </c>
      <c r="E571" s="1">
        <v>7</v>
      </c>
      <c r="F571" s="1" t="s">
        <v>14</v>
      </c>
      <c r="G571" s="13" t="s">
        <v>1277</v>
      </c>
      <c r="H571" s="22" t="s">
        <v>16</v>
      </c>
      <c r="I571" s="13" t="s">
        <v>227</v>
      </c>
      <c r="J571" s="13" t="s">
        <v>1278</v>
      </c>
      <c r="K571" s="13" t="s">
        <v>554</v>
      </c>
    </row>
    <row r="572" spans="1:13" s="6" customFormat="1" ht="129.75" customHeight="1" x14ac:dyDescent="0.25">
      <c r="A572" s="7">
        <v>572</v>
      </c>
      <c r="B572" s="7"/>
      <c r="C572" s="1" t="s">
        <v>1209</v>
      </c>
      <c r="D572" s="20"/>
      <c r="E572" s="1" t="s">
        <v>1279</v>
      </c>
      <c r="F572" s="1" t="s">
        <v>14</v>
      </c>
      <c r="G572" s="13" t="s">
        <v>1280</v>
      </c>
      <c r="H572" s="22" t="s">
        <v>16</v>
      </c>
      <c r="I572" s="13" t="s">
        <v>35</v>
      </c>
      <c r="J572" s="13" t="s">
        <v>422</v>
      </c>
      <c r="K572" s="13" t="s">
        <v>162</v>
      </c>
    </row>
    <row r="573" spans="1:13" s="6" customFormat="1" ht="120" customHeight="1" x14ac:dyDescent="0.25">
      <c r="A573" s="7">
        <v>573</v>
      </c>
      <c r="B573" s="25"/>
      <c r="C573" s="26" t="s">
        <v>1089</v>
      </c>
      <c r="D573" s="27" t="s">
        <v>937</v>
      </c>
      <c r="E573" s="26">
        <v>14</v>
      </c>
      <c r="F573" s="26" t="s">
        <v>14</v>
      </c>
      <c r="G573" s="28" t="s">
        <v>1281</v>
      </c>
      <c r="H573" s="29" t="s">
        <v>16</v>
      </c>
      <c r="I573" s="28" t="s">
        <v>227</v>
      </c>
      <c r="J573" s="28" t="s">
        <v>450</v>
      </c>
      <c r="K573" s="28" t="s">
        <v>1282</v>
      </c>
      <c r="L573" s="30" t="s">
        <v>1283</v>
      </c>
      <c r="M573" s="30"/>
    </row>
    <row r="574" spans="1:13" s="6" customFormat="1" ht="105" customHeight="1" x14ac:dyDescent="0.25">
      <c r="A574" s="7">
        <v>574</v>
      </c>
      <c r="B574" s="7"/>
      <c r="C574" s="1" t="s">
        <v>1089</v>
      </c>
      <c r="D574" s="20" t="s">
        <v>844</v>
      </c>
      <c r="E574" s="1">
        <v>98</v>
      </c>
      <c r="F574" s="1" t="s">
        <v>14</v>
      </c>
      <c r="G574" s="13" t="s">
        <v>1284</v>
      </c>
      <c r="H574" s="22" t="s">
        <v>16</v>
      </c>
      <c r="I574" s="13" t="s">
        <v>35</v>
      </c>
      <c r="J574" s="13" t="s">
        <v>1285</v>
      </c>
      <c r="K574" s="13" t="s">
        <v>1062</v>
      </c>
    </row>
    <row r="575" spans="1:13" s="6" customFormat="1" ht="91.5" customHeight="1" x14ac:dyDescent="0.25">
      <c r="A575" s="7">
        <v>575</v>
      </c>
      <c r="B575" s="7"/>
      <c r="C575" s="1" t="s">
        <v>1089</v>
      </c>
      <c r="D575" s="20" t="s">
        <v>1286</v>
      </c>
      <c r="E575" s="1">
        <v>102</v>
      </c>
      <c r="F575" s="1" t="s">
        <v>14</v>
      </c>
      <c r="G575" s="13" t="s">
        <v>1287</v>
      </c>
      <c r="H575" s="22" t="s">
        <v>16</v>
      </c>
      <c r="I575" s="13" t="s">
        <v>35</v>
      </c>
      <c r="J575" s="13" t="s">
        <v>1128</v>
      </c>
      <c r="K575" s="13" t="s">
        <v>717</v>
      </c>
    </row>
    <row r="576" spans="1:13" s="6" customFormat="1" ht="105" customHeight="1" x14ac:dyDescent="0.25">
      <c r="A576" s="7">
        <v>576</v>
      </c>
      <c r="B576" s="7"/>
      <c r="C576" s="1" t="s">
        <v>1089</v>
      </c>
      <c r="D576" s="20" t="s">
        <v>1286</v>
      </c>
      <c r="E576" s="1">
        <v>108</v>
      </c>
      <c r="F576" s="1" t="s">
        <v>14</v>
      </c>
      <c r="G576" s="13" t="s">
        <v>1288</v>
      </c>
      <c r="H576" s="22" t="s">
        <v>16</v>
      </c>
      <c r="I576" s="13" t="s">
        <v>35</v>
      </c>
      <c r="J576" s="13" t="s">
        <v>1289</v>
      </c>
      <c r="K576" s="13" t="s">
        <v>117</v>
      </c>
    </row>
    <row r="577" spans="1:13" s="6" customFormat="1" ht="105" customHeight="1" x14ac:dyDescent="0.25">
      <c r="A577" s="7">
        <v>577</v>
      </c>
      <c r="B577" s="7"/>
      <c r="C577" s="1" t="s">
        <v>1089</v>
      </c>
      <c r="D577" s="20" t="s">
        <v>1286</v>
      </c>
      <c r="E577" s="1">
        <v>112</v>
      </c>
      <c r="F577" s="1" t="s">
        <v>14</v>
      </c>
      <c r="G577" s="13" t="s">
        <v>1290</v>
      </c>
      <c r="H577" s="22" t="s">
        <v>16</v>
      </c>
      <c r="I577" s="13" t="s">
        <v>35</v>
      </c>
      <c r="J577" s="13" t="s">
        <v>1289</v>
      </c>
      <c r="K577" s="13" t="s">
        <v>117</v>
      </c>
    </row>
    <row r="578" spans="1:13" s="6" customFormat="1" ht="90" customHeight="1" x14ac:dyDescent="0.25">
      <c r="A578" s="7">
        <v>578</v>
      </c>
      <c r="B578" s="7"/>
      <c r="C578" s="1" t="s">
        <v>1089</v>
      </c>
      <c r="D578" s="20" t="s">
        <v>1286</v>
      </c>
      <c r="E578" s="1">
        <v>110</v>
      </c>
      <c r="F578" s="1" t="s">
        <v>14</v>
      </c>
      <c r="G578" s="13" t="s">
        <v>1291</v>
      </c>
      <c r="H578" s="22" t="s">
        <v>16</v>
      </c>
      <c r="I578" s="13" t="s">
        <v>35</v>
      </c>
      <c r="J578" s="13" t="s">
        <v>1128</v>
      </c>
      <c r="K578" s="13" t="s">
        <v>717</v>
      </c>
    </row>
    <row r="579" spans="1:13" s="6" customFormat="1" ht="120" customHeight="1" x14ac:dyDescent="0.25">
      <c r="A579" s="7">
        <v>579</v>
      </c>
      <c r="B579" s="7"/>
      <c r="C579" s="1" t="s">
        <v>1249</v>
      </c>
      <c r="D579" s="20" t="s">
        <v>1133</v>
      </c>
      <c r="E579" s="1">
        <v>2</v>
      </c>
      <c r="F579" s="1" t="s">
        <v>14</v>
      </c>
      <c r="G579" s="13" t="s">
        <v>1292</v>
      </c>
      <c r="H579" s="22" t="s">
        <v>16</v>
      </c>
      <c r="I579" s="13" t="s">
        <v>227</v>
      </c>
      <c r="J579" s="13" t="s">
        <v>419</v>
      </c>
      <c r="K579" s="13" t="s">
        <v>866</v>
      </c>
    </row>
    <row r="580" spans="1:13" s="6" customFormat="1" ht="120" customHeight="1" x14ac:dyDescent="0.25">
      <c r="A580" s="7">
        <v>580</v>
      </c>
      <c r="B580" s="7"/>
      <c r="C580" s="1" t="s">
        <v>1249</v>
      </c>
      <c r="D580" s="20" t="s">
        <v>1133</v>
      </c>
      <c r="E580" s="1">
        <v>5</v>
      </c>
      <c r="F580" s="1" t="s">
        <v>14</v>
      </c>
      <c r="G580" s="13" t="s">
        <v>1293</v>
      </c>
      <c r="H580" s="22" t="s">
        <v>16</v>
      </c>
      <c r="I580" s="13" t="s">
        <v>227</v>
      </c>
      <c r="J580" s="13" t="s">
        <v>419</v>
      </c>
      <c r="K580" s="13" t="s">
        <v>1260</v>
      </c>
    </row>
    <row r="581" spans="1:13" s="6" customFormat="1" ht="120" customHeight="1" x14ac:dyDescent="0.25">
      <c r="A581" s="7">
        <v>581</v>
      </c>
      <c r="B581" s="7"/>
      <c r="C581" s="1" t="s">
        <v>1249</v>
      </c>
      <c r="D581" s="20" t="s">
        <v>1133</v>
      </c>
      <c r="E581" s="1">
        <v>6</v>
      </c>
      <c r="F581" s="1" t="s">
        <v>14</v>
      </c>
      <c r="G581" s="13" t="s">
        <v>1294</v>
      </c>
      <c r="H581" s="22" t="s">
        <v>16</v>
      </c>
      <c r="I581" s="13" t="s">
        <v>227</v>
      </c>
      <c r="J581" s="13" t="s">
        <v>419</v>
      </c>
      <c r="K581" s="13" t="s">
        <v>1260</v>
      </c>
    </row>
    <row r="582" spans="1:13" s="6" customFormat="1" ht="120" customHeight="1" x14ac:dyDescent="0.25">
      <c r="A582" s="7">
        <v>582</v>
      </c>
      <c r="B582" s="7"/>
      <c r="C582" s="1" t="s">
        <v>1249</v>
      </c>
      <c r="D582" s="20" t="s">
        <v>1133</v>
      </c>
      <c r="E582" s="1">
        <v>1</v>
      </c>
      <c r="F582" s="1" t="s">
        <v>14</v>
      </c>
      <c r="G582" s="13" t="s">
        <v>1295</v>
      </c>
      <c r="H582" s="22" t="s">
        <v>16</v>
      </c>
      <c r="I582" s="13" t="s">
        <v>227</v>
      </c>
      <c r="J582" s="13" t="s">
        <v>419</v>
      </c>
      <c r="K582" s="13" t="s">
        <v>807</v>
      </c>
    </row>
    <row r="583" spans="1:13" s="6" customFormat="1" ht="180" customHeight="1" x14ac:dyDescent="0.25">
      <c r="A583" s="7">
        <v>583</v>
      </c>
      <c r="B583" s="7"/>
      <c r="C583" s="1"/>
      <c r="D583" s="20"/>
      <c r="E583" s="1"/>
      <c r="F583" s="1"/>
      <c r="G583" s="13"/>
      <c r="H583" s="22"/>
      <c r="I583" s="13"/>
      <c r="J583" s="13" t="s">
        <v>46</v>
      </c>
      <c r="K583" s="13" t="s">
        <v>1296</v>
      </c>
      <c r="M583" s="6">
        <v>1</v>
      </c>
    </row>
    <row r="584" spans="1:13" s="6" customFormat="1" ht="120" customHeight="1" x14ac:dyDescent="0.25">
      <c r="A584" s="7">
        <v>584</v>
      </c>
      <c r="B584" s="7"/>
      <c r="C584" s="1" t="s">
        <v>1297</v>
      </c>
      <c r="D584" s="20"/>
      <c r="E584" s="1" t="s">
        <v>1298</v>
      </c>
      <c r="F584" s="1" t="s">
        <v>14</v>
      </c>
      <c r="G584" s="13" t="s">
        <v>1299</v>
      </c>
      <c r="H584" s="22" t="s">
        <v>16</v>
      </c>
      <c r="I584" s="13" t="s">
        <v>35</v>
      </c>
      <c r="J584" s="13" t="s">
        <v>466</v>
      </c>
      <c r="K584" s="13" t="s">
        <v>626</v>
      </c>
    </row>
    <row r="585" spans="1:13" s="6" customFormat="1" ht="101.25" customHeight="1" x14ac:dyDescent="0.25">
      <c r="A585" s="7">
        <v>585</v>
      </c>
      <c r="B585" s="7"/>
      <c r="C585" s="1" t="s">
        <v>1297</v>
      </c>
      <c r="D585" s="20"/>
      <c r="E585" s="1" t="s">
        <v>1300</v>
      </c>
      <c r="F585" s="1" t="s">
        <v>14</v>
      </c>
      <c r="G585" s="13" t="s">
        <v>1301</v>
      </c>
      <c r="H585" s="22" t="s">
        <v>16</v>
      </c>
      <c r="I585" s="13" t="s">
        <v>35</v>
      </c>
      <c r="J585" s="13" t="s">
        <v>466</v>
      </c>
      <c r="K585" s="13" t="s">
        <v>502</v>
      </c>
    </row>
    <row r="586" spans="1:13" s="6" customFormat="1" ht="117.75" customHeight="1" x14ac:dyDescent="0.25">
      <c r="A586" s="7">
        <v>586</v>
      </c>
      <c r="B586" s="7"/>
      <c r="C586" s="1" t="s">
        <v>1297</v>
      </c>
      <c r="D586" s="20"/>
      <c r="E586" s="1" t="s">
        <v>1302</v>
      </c>
      <c r="F586" s="1" t="s">
        <v>14</v>
      </c>
      <c r="G586" s="13" t="s">
        <v>1303</v>
      </c>
      <c r="H586" s="22" t="s">
        <v>16</v>
      </c>
      <c r="I586" s="13" t="s">
        <v>35</v>
      </c>
      <c r="J586" s="13" t="s">
        <v>466</v>
      </c>
      <c r="K586" s="13" t="s">
        <v>435</v>
      </c>
    </row>
    <row r="587" spans="1:13" s="6" customFormat="1" ht="114" customHeight="1" x14ac:dyDescent="0.25">
      <c r="A587" s="7">
        <v>587</v>
      </c>
      <c r="B587" s="7"/>
      <c r="C587" s="1" t="s">
        <v>1297</v>
      </c>
      <c r="D587" s="20"/>
      <c r="E587" s="1" t="s">
        <v>1304</v>
      </c>
      <c r="F587" s="1" t="s">
        <v>14</v>
      </c>
      <c r="G587" s="13" t="s">
        <v>1305</v>
      </c>
      <c r="H587" s="22" t="s">
        <v>16</v>
      </c>
      <c r="I587" s="13" t="s">
        <v>35</v>
      </c>
      <c r="J587" s="13" t="s">
        <v>466</v>
      </c>
      <c r="K587" s="13" t="s">
        <v>435</v>
      </c>
    </row>
    <row r="588" spans="1:13" s="6" customFormat="1" ht="90" customHeight="1" x14ac:dyDescent="0.25">
      <c r="A588" s="7">
        <v>588</v>
      </c>
      <c r="B588" s="7"/>
      <c r="C588" s="1" t="s">
        <v>1306</v>
      </c>
      <c r="D588" s="20" t="s">
        <v>1307</v>
      </c>
      <c r="E588" s="1">
        <v>1</v>
      </c>
      <c r="F588" s="1" t="s">
        <v>14</v>
      </c>
      <c r="G588" s="13" t="s">
        <v>1308</v>
      </c>
      <c r="H588" s="22" t="s">
        <v>16</v>
      </c>
      <c r="I588" s="13" t="s">
        <v>227</v>
      </c>
      <c r="J588" s="13" t="s">
        <v>1309</v>
      </c>
      <c r="K588" s="13" t="s">
        <v>1310</v>
      </c>
    </row>
    <row r="589" spans="1:13" s="6" customFormat="1" ht="90" customHeight="1" x14ac:dyDescent="0.25">
      <c r="A589" s="7">
        <v>589</v>
      </c>
      <c r="B589" s="7"/>
      <c r="C589" s="1" t="s">
        <v>1306</v>
      </c>
      <c r="D589" s="20" t="s">
        <v>1307</v>
      </c>
      <c r="E589" s="1">
        <v>2</v>
      </c>
      <c r="F589" s="1" t="s">
        <v>14</v>
      </c>
      <c r="G589" s="13" t="s">
        <v>1311</v>
      </c>
      <c r="H589" s="22" t="s">
        <v>16</v>
      </c>
      <c r="I589" s="13" t="s">
        <v>227</v>
      </c>
      <c r="J589" s="13" t="s">
        <v>1309</v>
      </c>
      <c r="K589" s="13" t="s">
        <v>1312</v>
      </c>
    </row>
    <row r="590" spans="1:13" s="6" customFormat="1" ht="90" customHeight="1" x14ac:dyDescent="0.25">
      <c r="A590" s="7">
        <v>590</v>
      </c>
      <c r="B590" s="7"/>
      <c r="C590" s="1" t="s">
        <v>1306</v>
      </c>
      <c r="D590" s="20" t="s">
        <v>1307</v>
      </c>
      <c r="E590" s="1">
        <v>3</v>
      </c>
      <c r="F590" s="1" t="s">
        <v>14</v>
      </c>
      <c r="G590" s="13" t="s">
        <v>1313</v>
      </c>
      <c r="H590" s="22" t="s">
        <v>16</v>
      </c>
      <c r="I590" s="13" t="s">
        <v>227</v>
      </c>
      <c r="J590" s="13" t="s">
        <v>1309</v>
      </c>
      <c r="K590" s="13" t="s">
        <v>19</v>
      </c>
    </row>
    <row r="591" spans="1:13" s="6" customFormat="1" ht="120" customHeight="1" x14ac:dyDescent="0.25">
      <c r="A591" s="7">
        <v>591</v>
      </c>
      <c r="B591" s="7"/>
      <c r="C591" s="1" t="s">
        <v>1306</v>
      </c>
      <c r="D591" s="20" t="s">
        <v>1307</v>
      </c>
      <c r="E591" s="1">
        <v>4</v>
      </c>
      <c r="F591" s="1" t="s">
        <v>14</v>
      </c>
      <c r="G591" s="13" t="s">
        <v>1314</v>
      </c>
      <c r="H591" s="22" t="s">
        <v>16</v>
      </c>
      <c r="I591" s="13" t="s">
        <v>227</v>
      </c>
      <c r="J591" s="13" t="s">
        <v>1315</v>
      </c>
      <c r="K591" s="13" t="s">
        <v>1232</v>
      </c>
    </row>
    <row r="592" spans="1:13" s="6" customFormat="1" ht="90" customHeight="1" x14ac:dyDescent="0.25">
      <c r="A592" s="7">
        <v>592</v>
      </c>
      <c r="B592" s="7"/>
      <c r="C592" s="1" t="s">
        <v>1306</v>
      </c>
      <c r="D592" s="20" t="s">
        <v>1307</v>
      </c>
      <c r="E592" s="1">
        <v>5</v>
      </c>
      <c r="F592" s="1" t="s">
        <v>14</v>
      </c>
      <c r="G592" s="13" t="s">
        <v>1316</v>
      </c>
      <c r="H592" s="22" t="s">
        <v>16</v>
      </c>
      <c r="I592" s="13" t="s">
        <v>227</v>
      </c>
      <c r="J592" s="13" t="s">
        <v>1309</v>
      </c>
      <c r="K592" s="13" t="s">
        <v>19</v>
      </c>
    </row>
    <row r="593" spans="1:11" s="6" customFormat="1" ht="105" customHeight="1" x14ac:dyDescent="0.25">
      <c r="A593" s="7">
        <v>593</v>
      </c>
      <c r="B593" s="7"/>
      <c r="C593" s="1" t="s">
        <v>1306</v>
      </c>
      <c r="D593" s="20" t="s">
        <v>1307</v>
      </c>
      <c r="E593" s="1">
        <v>6</v>
      </c>
      <c r="F593" s="1" t="s">
        <v>14</v>
      </c>
      <c r="G593" s="13" t="s">
        <v>1317</v>
      </c>
      <c r="H593" s="22" t="s">
        <v>16</v>
      </c>
      <c r="I593" s="13" t="s">
        <v>227</v>
      </c>
      <c r="J593" s="13" t="s">
        <v>1318</v>
      </c>
      <c r="K593" s="13" t="s">
        <v>1319</v>
      </c>
    </row>
    <row r="594" spans="1:11" s="6" customFormat="1" ht="120" customHeight="1" x14ac:dyDescent="0.25">
      <c r="A594" s="7">
        <v>594</v>
      </c>
      <c r="B594" s="7"/>
      <c r="C594" s="1" t="s">
        <v>1306</v>
      </c>
      <c r="D594" s="20" t="s">
        <v>1307</v>
      </c>
      <c r="E594" s="1">
        <v>7</v>
      </c>
      <c r="F594" s="1" t="s">
        <v>14</v>
      </c>
      <c r="G594" s="13" t="s">
        <v>1320</v>
      </c>
      <c r="H594" s="22" t="s">
        <v>16</v>
      </c>
      <c r="I594" s="13" t="s">
        <v>227</v>
      </c>
      <c r="J594" s="13" t="s">
        <v>1315</v>
      </c>
      <c r="K594" s="13" t="s">
        <v>543</v>
      </c>
    </row>
    <row r="595" spans="1:11" s="6" customFormat="1" ht="120" customHeight="1" x14ac:dyDescent="0.25">
      <c r="A595" s="7">
        <v>595</v>
      </c>
      <c r="B595" s="7"/>
      <c r="C595" s="1" t="s">
        <v>1306</v>
      </c>
      <c r="D595" s="20" t="s">
        <v>1307</v>
      </c>
      <c r="E595" s="1">
        <v>8</v>
      </c>
      <c r="F595" s="1" t="s">
        <v>14</v>
      </c>
      <c r="G595" s="13" t="s">
        <v>1321</v>
      </c>
      <c r="H595" s="22" t="s">
        <v>16</v>
      </c>
      <c r="I595" s="13" t="s">
        <v>227</v>
      </c>
      <c r="J595" s="13" t="s">
        <v>1315</v>
      </c>
      <c r="K595" s="13" t="s">
        <v>1322</v>
      </c>
    </row>
    <row r="596" spans="1:11" s="6" customFormat="1" ht="130.5" customHeight="1" x14ac:dyDescent="0.25">
      <c r="A596" s="7">
        <v>596</v>
      </c>
      <c r="B596" s="7"/>
      <c r="C596" s="1" t="s">
        <v>853</v>
      </c>
      <c r="D596" s="20" t="s">
        <v>634</v>
      </c>
      <c r="E596" s="1">
        <v>2</v>
      </c>
      <c r="F596" s="1" t="s">
        <v>14</v>
      </c>
      <c r="G596" s="13" t="s">
        <v>1323</v>
      </c>
      <c r="H596" s="22" t="s">
        <v>16</v>
      </c>
      <c r="I596" s="13" t="s">
        <v>35</v>
      </c>
      <c r="J596" s="13" t="s">
        <v>422</v>
      </c>
      <c r="K596" s="13" t="s">
        <v>921</v>
      </c>
    </row>
    <row r="597" spans="1:11" s="6" customFormat="1" ht="144.75" customHeight="1" x14ac:dyDescent="0.25">
      <c r="A597" s="7">
        <v>597</v>
      </c>
      <c r="B597" s="7"/>
      <c r="C597" s="1" t="s">
        <v>853</v>
      </c>
      <c r="D597" s="20" t="s">
        <v>1013</v>
      </c>
      <c r="E597" s="1">
        <v>2</v>
      </c>
      <c r="F597" s="1" t="s">
        <v>14</v>
      </c>
      <c r="G597" s="13" t="s">
        <v>1324</v>
      </c>
      <c r="H597" s="22" t="s">
        <v>16</v>
      </c>
      <c r="I597" s="13" t="s">
        <v>35</v>
      </c>
      <c r="J597" s="13" t="s">
        <v>422</v>
      </c>
      <c r="K597" s="13" t="s">
        <v>1325</v>
      </c>
    </row>
    <row r="598" spans="1:11" s="6" customFormat="1" ht="149.25" customHeight="1" x14ac:dyDescent="0.25">
      <c r="A598" s="7">
        <v>598</v>
      </c>
      <c r="B598" s="7"/>
      <c r="C598" s="1" t="s">
        <v>853</v>
      </c>
      <c r="D598" s="20" t="s">
        <v>759</v>
      </c>
      <c r="E598" s="1">
        <v>22</v>
      </c>
      <c r="F598" s="1" t="s">
        <v>14</v>
      </c>
      <c r="G598" s="13" t="s">
        <v>1326</v>
      </c>
      <c r="H598" s="22" t="s">
        <v>16</v>
      </c>
      <c r="I598" s="13" t="s">
        <v>35</v>
      </c>
      <c r="J598" s="13" t="s">
        <v>422</v>
      </c>
      <c r="K598" s="13" t="s">
        <v>747</v>
      </c>
    </row>
    <row r="599" spans="1:11" s="6" customFormat="1" ht="90" customHeight="1" x14ac:dyDescent="0.25">
      <c r="A599" s="7">
        <v>599</v>
      </c>
      <c r="B599" s="7"/>
      <c r="C599" s="1" t="s">
        <v>1203</v>
      </c>
      <c r="D599" s="20" t="s">
        <v>1327</v>
      </c>
      <c r="E599" s="1" t="s">
        <v>1173</v>
      </c>
      <c r="F599" s="1" t="s">
        <v>14</v>
      </c>
      <c r="G599" s="13" t="s">
        <v>1328</v>
      </c>
      <c r="H599" s="22" t="s">
        <v>16</v>
      </c>
      <c r="I599" s="13" t="s">
        <v>1138</v>
      </c>
      <c r="J599" s="13" t="s">
        <v>1262</v>
      </c>
      <c r="K599" s="13" t="s">
        <v>1084</v>
      </c>
    </row>
    <row r="600" spans="1:11" s="6" customFormat="1" ht="143.25" customHeight="1" x14ac:dyDescent="0.25">
      <c r="A600" s="7">
        <v>600</v>
      </c>
      <c r="B600" s="7"/>
      <c r="C600" s="1" t="s">
        <v>1203</v>
      </c>
      <c r="D600" s="20" t="s">
        <v>762</v>
      </c>
      <c r="E600" s="1">
        <v>9</v>
      </c>
      <c r="F600" s="1" t="s">
        <v>14</v>
      </c>
      <c r="G600" s="13" t="s">
        <v>1329</v>
      </c>
      <c r="H600" s="22" t="s">
        <v>16</v>
      </c>
      <c r="I600" s="13" t="s">
        <v>227</v>
      </c>
      <c r="J600" s="13" t="s">
        <v>450</v>
      </c>
      <c r="K600" s="13" t="s">
        <v>1330</v>
      </c>
    </row>
    <row r="601" spans="1:11" s="6" customFormat="1" ht="135" customHeight="1" x14ac:dyDescent="0.25">
      <c r="A601" s="7">
        <v>601</v>
      </c>
      <c r="B601" s="7"/>
      <c r="C601" s="1" t="s">
        <v>1203</v>
      </c>
      <c r="D601" s="20" t="s">
        <v>762</v>
      </c>
      <c r="E601" s="1">
        <v>10</v>
      </c>
      <c r="F601" s="1" t="s">
        <v>14</v>
      </c>
      <c r="G601" s="13" t="s">
        <v>1331</v>
      </c>
      <c r="H601" s="22" t="s">
        <v>16</v>
      </c>
      <c r="I601" s="13" t="s">
        <v>227</v>
      </c>
      <c r="J601" s="13" t="s">
        <v>1332</v>
      </c>
      <c r="K601" s="13" t="s">
        <v>1333</v>
      </c>
    </row>
    <row r="602" spans="1:11" s="6" customFormat="1" ht="171" customHeight="1" x14ac:dyDescent="0.25">
      <c r="A602" s="7">
        <v>602</v>
      </c>
      <c r="B602" s="7"/>
      <c r="C602" s="1" t="s">
        <v>1334</v>
      </c>
      <c r="D602" s="20" t="s">
        <v>1233</v>
      </c>
      <c r="E602" s="1">
        <v>60</v>
      </c>
      <c r="F602" s="1" t="s">
        <v>14</v>
      </c>
      <c r="G602" s="13" t="s">
        <v>1335</v>
      </c>
      <c r="H602" s="22" t="s">
        <v>16</v>
      </c>
      <c r="I602" s="13" t="s">
        <v>35</v>
      </c>
      <c r="J602" s="13" t="s">
        <v>428</v>
      </c>
      <c r="K602" s="13" t="s">
        <v>1244</v>
      </c>
    </row>
    <row r="603" spans="1:11" s="6" customFormat="1" ht="128.25" customHeight="1" x14ac:dyDescent="0.25">
      <c r="A603" s="7">
        <v>603</v>
      </c>
      <c r="B603" s="7"/>
      <c r="C603" s="1" t="s">
        <v>1336</v>
      </c>
      <c r="D603" s="20" t="s">
        <v>1337</v>
      </c>
      <c r="E603" s="1">
        <v>3</v>
      </c>
      <c r="F603" s="1" t="s">
        <v>14</v>
      </c>
      <c r="G603" s="13" t="s">
        <v>1338</v>
      </c>
      <c r="H603" s="22" t="s">
        <v>16</v>
      </c>
      <c r="I603" s="13" t="s">
        <v>35</v>
      </c>
      <c r="J603" s="13" t="s">
        <v>422</v>
      </c>
      <c r="K603" s="13" t="s">
        <v>1339</v>
      </c>
    </row>
    <row r="604" spans="1:11" s="6" customFormat="1" ht="135" customHeight="1" x14ac:dyDescent="0.25">
      <c r="A604" s="7">
        <v>604</v>
      </c>
      <c r="B604" s="7"/>
      <c r="C604" s="1" t="s">
        <v>1336</v>
      </c>
      <c r="D604" s="20" t="s">
        <v>1337</v>
      </c>
      <c r="E604" s="1">
        <v>1</v>
      </c>
      <c r="F604" s="1" t="s">
        <v>14</v>
      </c>
      <c r="G604" s="13" t="s">
        <v>1340</v>
      </c>
      <c r="H604" s="22" t="s">
        <v>16</v>
      </c>
      <c r="I604" s="13" t="s">
        <v>35</v>
      </c>
      <c r="J604" s="13" t="s">
        <v>422</v>
      </c>
      <c r="K604" s="13" t="s">
        <v>1341</v>
      </c>
    </row>
    <row r="605" spans="1:11" s="6" customFormat="1" ht="146.25" customHeight="1" x14ac:dyDescent="0.25">
      <c r="A605" s="7">
        <v>605</v>
      </c>
      <c r="B605" s="7"/>
      <c r="C605" s="1" t="s">
        <v>1203</v>
      </c>
      <c r="D605" s="20" t="s">
        <v>762</v>
      </c>
      <c r="E605" s="1">
        <v>14</v>
      </c>
      <c r="F605" s="1" t="s">
        <v>14</v>
      </c>
      <c r="G605" s="13" t="s">
        <v>1342</v>
      </c>
      <c r="H605" s="22" t="s">
        <v>16</v>
      </c>
      <c r="I605" s="13" t="s">
        <v>1205</v>
      </c>
      <c r="J605" s="13" t="s">
        <v>1343</v>
      </c>
      <c r="K605" s="13" t="s">
        <v>470</v>
      </c>
    </row>
    <row r="606" spans="1:11" s="6" customFormat="1" ht="137.25" customHeight="1" x14ac:dyDescent="0.25">
      <c r="A606" s="7">
        <v>606</v>
      </c>
      <c r="B606" s="7"/>
      <c r="C606" s="1" t="s">
        <v>11</v>
      </c>
      <c r="D606" s="20" t="s">
        <v>1344</v>
      </c>
      <c r="E606" s="1" t="s">
        <v>377</v>
      </c>
      <c r="F606" s="1" t="s">
        <v>14</v>
      </c>
      <c r="G606" s="13" t="s">
        <v>1345</v>
      </c>
      <c r="H606" s="22" t="s">
        <v>16</v>
      </c>
      <c r="I606" s="13" t="s">
        <v>636</v>
      </c>
      <c r="J606" s="13" t="s">
        <v>1346</v>
      </c>
      <c r="K606" s="13" t="s">
        <v>757</v>
      </c>
    </row>
    <row r="607" spans="1:11" s="6" customFormat="1" ht="146.25" customHeight="1" x14ac:dyDescent="0.25">
      <c r="A607" s="7">
        <v>607</v>
      </c>
      <c r="B607" s="7"/>
      <c r="C607" s="1" t="s">
        <v>11</v>
      </c>
      <c r="D607" s="20" t="s">
        <v>1069</v>
      </c>
      <c r="E607" s="1" t="s">
        <v>564</v>
      </c>
      <c r="F607" s="1" t="s">
        <v>14</v>
      </c>
      <c r="G607" s="13" t="s">
        <v>1347</v>
      </c>
      <c r="H607" s="22" t="s">
        <v>16</v>
      </c>
      <c r="I607" s="13" t="s">
        <v>35</v>
      </c>
      <c r="J607" s="13" t="s">
        <v>1031</v>
      </c>
      <c r="K607" s="13" t="s">
        <v>538</v>
      </c>
    </row>
    <row r="608" spans="1:11" s="6" customFormat="1" ht="171" customHeight="1" x14ac:dyDescent="0.25">
      <c r="A608" s="7">
        <v>608</v>
      </c>
      <c r="B608" s="7"/>
      <c r="C608" s="1" t="s">
        <v>11</v>
      </c>
      <c r="D608" s="20" t="s">
        <v>432</v>
      </c>
      <c r="E608" s="1">
        <v>72</v>
      </c>
      <c r="F608" s="1" t="s">
        <v>14</v>
      </c>
      <c r="G608" s="13" t="s">
        <v>1348</v>
      </c>
      <c r="H608" s="22" t="s">
        <v>16</v>
      </c>
      <c r="I608" s="13" t="s">
        <v>35</v>
      </c>
      <c r="J608" s="13" t="s">
        <v>422</v>
      </c>
      <c r="K608" s="13" t="s">
        <v>274</v>
      </c>
    </row>
    <row r="609" spans="1:11" s="6" customFormat="1" ht="141" customHeight="1" x14ac:dyDescent="0.25">
      <c r="A609" s="7">
        <v>609</v>
      </c>
      <c r="B609" s="7"/>
      <c r="C609" s="1" t="s">
        <v>11</v>
      </c>
      <c r="D609" s="20" t="s">
        <v>1349</v>
      </c>
      <c r="E609" s="1">
        <v>13</v>
      </c>
      <c r="F609" s="1" t="s">
        <v>14</v>
      </c>
      <c r="G609" s="13" t="s">
        <v>1350</v>
      </c>
      <c r="H609" s="22" t="s">
        <v>16</v>
      </c>
      <c r="I609" s="13" t="s">
        <v>35</v>
      </c>
      <c r="J609" s="13" t="s">
        <v>1128</v>
      </c>
      <c r="K609" s="13" t="s">
        <v>757</v>
      </c>
    </row>
    <row r="610" spans="1:11" s="6" customFormat="1" ht="203.25" customHeight="1" x14ac:dyDescent="0.25">
      <c r="A610" s="7">
        <v>610</v>
      </c>
      <c r="B610" s="7"/>
      <c r="C610" s="1" t="s">
        <v>11</v>
      </c>
      <c r="D610" s="20" t="s">
        <v>83</v>
      </c>
      <c r="E610" s="1">
        <v>123</v>
      </c>
      <c r="F610" s="1" t="s">
        <v>14</v>
      </c>
      <c r="G610" s="13" t="s">
        <v>1351</v>
      </c>
      <c r="H610" s="22" t="s">
        <v>16</v>
      </c>
      <c r="I610" s="13" t="s">
        <v>17</v>
      </c>
      <c r="J610" s="13" t="s">
        <v>26</v>
      </c>
      <c r="K610" s="13" t="s">
        <v>487</v>
      </c>
    </row>
    <row r="611" spans="1:11" s="6" customFormat="1" ht="168.75" customHeight="1" x14ac:dyDescent="0.25">
      <c r="A611" s="7">
        <v>611</v>
      </c>
      <c r="B611" s="7"/>
      <c r="C611" s="1" t="s">
        <v>11</v>
      </c>
      <c r="D611" s="20" t="s">
        <v>430</v>
      </c>
      <c r="E611" s="1">
        <v>72</v>
      </c>
      <c r="F611" s="1" t="s">
        <v>14</v>
      </c>
      <c r="G611" s="13" t="s">
        <v>1352</v>
      </c>
      <c r="H611" s="22" t="s">
        <v>16</v>
      </c>
      <c r="I611" s="13" t="s">
        <v>17</v>
      </c>
      <c r="J611" s="13" t="s">
        <v>26</v>
      </c>
      <c r="K611" s="13" t="s">
        <v>921</v>
      </c>
    </row>
    <row r="612" spans="1:11" s="6" customFormat="1" ht="198.75" customHeight="1" x14ac:dyDescent="0.25">
      <c r="A612" s="7">
        <v>612</v>
      </c>
      <c r="B612" s="7"/>
      <c r="C612" s="1" t="s">
        <v>11</v>
      </c>
      <c r="D612" s="20" t="s">
        <v>185</v>
      </c>
      <c r="E612" s="1">
        <v>31</v>
      </c>
      <c r="F612" s="1" t="s">
        <v>14</v>
      </c>
      <c r="G612" s="13" t="s">
        <v>1353</v>
      </c>
      <c r="H612" s="22" t="s">
        <v>16</v>
      </c>
      <c r="I612" s="13" t="s">
        <v>35</v>
      </c>
      <c r="J612" s="13" t="s">
        <v>428</v>
      </c>
      <c r="K612" s="13" t="s">
        <v>19</v>
      </c>
    </row>
    <row r="613" spans="1:11" s="6" customFormat="1" ht="206.25" customHeight="1" x14ac:dyDescent="0.25">
      <c r="A613" s="7">
        <v>613</v>
      </c>
      <c r="B613" s="7"/>
      <c r="C613" s="1" t="s">
        <v>11</v>
      </c>
      <c r="D613" s="20" t="s">
        <v>1197</v>
      </c>
      <c r="E613" s="1">
        <v>38</v>
      </c>
      <c r="F613" s="1" t="s">
        <v>14</v>
      </c>
      <c r="G613" s="13" t="s">
        <v>1354</v>
      </c>
      <c r="H613" s="22" t="s">
        <v>16</v>
      </c>
      <c r="I613" s="13" t="s">
        <v>17</v>
      </c>
      <c r="J613" s="13" t="s">
        <v>872</v>
      </c>
      <c r="K613" s="13" t="s">
        <v>19</v>
      </c>
    </row>
    <row r="614" spans="1:11" s="6" customFormat="1" ht="135" customHeight="1" x14ac:dyDescent="0.25">
      <c r="A614" s="7">
        <v>614</v>
      </c>
      <c r="B614" s="7"/>
      <c r="C614" s="1" t="s">
        <v>11</v>
      </c>
      <c r="D614" s="20" t="s">
        <v>299</v>
      </c>
      <c r="E614" s="1">
        <v>4</v>
      </c>
      <c r="F614" s="13" t="s">
        <v>14</v>
      </c>
      <c r="G614" s="13" t="s">
        <v>1355</v>
      </c>
      <c r="H614" s="22" t="s">
        <v>16</v>
      </c>
      <c r="I614" s="13" t="s">
        <v>35</v>
      </c>
      <c r="J614" s="13" t="s">
        <v>946</v>
      </c>
      <c r="K614" s="13" t="s">
        <v>248</v>
      </c>
    </row>
    <row r="615" spans="1:11" s="6" customFormat="1" ht="144" customHeight="1" x14ac:dyDescent="0.25">
      <c r="A615" s="7">
        <v>615</v>
      </c>
      <c r="B615" s="7"/>
      <c r="C615" s="1" t="s">
        <v>1356</v>
      </c>
      <c r="D615" s="20" t="s">
        <v>620</v>
      </c>
      <c r="E615" s="1">
        <v>9</v>
      </c>
      <c r="F615" s="13" t="s">
        <v>14</v>
      </c>
      <c r="G615" s="13" t="s">
        <v>1357</v>
      </c>
      <c r="H615" s="22" t="s">
        <v>16</v>
      </c>
      <c r="I615" s="13" t="s">
        <v>35</v>
      </c>
      <c r="J615" s="13" t="s">
        <v>520</v>
      </c>
      <c r="K615" s="13" t="s">
        <v>502</v>
      </c>
    </row>
    <row r="616" spans="1:11" s="6" customFormat="1" ht="135" customHeight="1" x14ac:dyDescent="0.25">
      <c r="A616" s="7">
        <v>616</v>
      </c>
      <c r="B616" s="7"/>
      <c r="C616" s="1" t="s">
        <v>1356</v>
      </c>
      <c r="D616" s="20" t="s">
        <v>620</v>
      </c>
      <c r="E616" s="1">
        <v>8</v>
      </c>
      <c r="F616" s="13" t="s">
        <v>14</v>
      </c>
      <c r="G616" s="13" t="s">
        <v>1358</v>
      </c>
      <c r="H616" s="22" t="s">
        <v>16</v>
      </c>
      <c r="I616" s="13" t="s">
        <v>35</v>
      </c>
      <c r="J616" s="13" t="s">
        <v>422</v>
      </c>
      <c r="K616" s="13" t="s">
        <v>1193</v>
      </c>
    </row>
    <row r="617" spans="1:11" s="6" customFormat="1" ht="137.25" customHeight="1" x14ac:dyDescent="0.25">
      <c r="A617" s="7">
        <v>617</v>
      </c>
      <c r="B617" s="7"/>
      <c r="C617" s="1" t="s">
        <v>11</v>
      </c>
      <c r="D617" s="20" t="s">
        <v>1359</v>
      </c>
      <c r="E617" s="1">
        <v>4</v>
      </c>
      <c r="F617" s="13" t="s">
        <v>14</v>
      </c>
      <c r="G617" s="13" t="s">
        <v>1360</v>
      </c>
      <c r="H617" s="22" t="s">
        <v>16</v>
      </c>
      <c r="I617" s="13" t="s">
        <v>35</v>
      </c>
      <c r="J617" s="13" t="s">
        <v>422</v>
      </c>
      <c r="K617" s="13" t="s">
        <v>1361</v>
      </c>
    </row>
    <row r="618" spans="1:11" s="6" customFormat="1" ht="135" customHeight="1" x14ac:dyDescent="0.25">
      <c r="A618" s="7">
        <v>618</v>
      </c>
      <c r="B618" s="7"/>
      <c r="C618" s="13" t="s">
        <v>1356</v>
      </c>
      <c r="D618" s="21" t="s">
        <v>620</v>
      </c>
      <c r="E618" s="13" t="s">
        <v>1362</v>
      </c>
      <c r="F618" s="13" t="s">
        <v>14</v>
      </c>
      <c r="G618" s="13" t="s">
        <v>1363</v>
      </c>
      <c r="H618" s="37" t="s">
        <v>16</v>
      </c>
      <c r="I618" s="13" t="s">
        <v>35</v>
      </c>
      <c r="J618" s="13" t="s">
        <v>422</v>
      </c>
      <c r="K618" s="13" t="s">
        <v>847</v>
      </c>
    </row>
    <row r="619" spans="1:11" s="6" customFormat="1" ht="162" customHeight="1" x14ac:dyDescent="0.25">
      <c r="A619" s="7">
        <v>619</v>
      </c>
      <c r="B619" s="7"/>
      <c r="C619" s="13" t="s">
        <v>11</v>
      </c>
      <c r="D619" s="21" t="s">
        <v>1133</v>
      </c>
      <c r="E619" s="13" t="s">
        <v>219</v>
      </c>
      <c r="F619" s="13" t="s">
        <v>14</v>
      </c>
      <c r="G619" s="13" t="s">
        <v>1364</v>
      </c>
      <c r="H619" s="37" t="s">
        <v>16</v>
      </c>
      <c r="I619" s="13" t="s">
        <v>17</v>
      </c>
      <c r="J619" s="13" t="s">
        <v>422</v>
      </c>
      <c r="K619" s="13" t="s">
        <v>972</v>
      </c>
    </row>
    <row r="620" spans="1:11" s="6" customFormat="1" ht="170.25" customHeight="1" x14ac:dyDescent="0.25">
      <c r="A620" s="7">
        <v>620</v>
      </c>
      <c r="B620" s="7"/>
      <c r="C620" s="13" t="s">
        <v>11</v>
      </c>
      <c r="D620" s="21" t="s">
        <v>555</v>
      </c>
      <c r="E620" s="13" t="s">
        <v>1365</v>
      </c>
      <c r="F620" s="13" t="s">
        <v>14</v>
      </c>
      <c r="G620" s="13" t="s">
        <v>1366</v>
      </c>
      <c r="H620" s="37" t="s">
        <v>16</v>
      </c>
      <c r="I620" s="13" t="s">
        <v>17</v>
      </c>
      <c r="J620" s="13" t="s">
        <v>26</v>
      </c>
      <c r="K620" s="13" t="s">
        <v>1168</v>
      </c>
    </row>
    <row r="621" spans="1:11" s="6" customFormat="1" ht="131.25" customHeight="1" x14ac:dyDescent="0.25">
      <c r="A621" s="7">
        <v>621</v>
      </c>
      <c r="B621" s="7"/>
      <c r="C621" s="13" t="s">
        <v>1028</v>
      </c>
      <c r="D621" s="21" t="s">
        <v>1276</v>
      </c>
      <c r="E621" s="13" t="s">
        <v>1367</v>
      </c>
      <c r="F621" s="13" t="s">
        <v>14</v>
      </c>
      <c r="G621" s="13" t="s">
        <v>1368</v>
      </c>
      <c r="H621" s="37" t="s">
        <v>16</v>
      </c>
      <c r="I621" s="13" t="s">
        <v>227</v>
      </c>
      <c r="J621" s="13" t="s">
        <v>1278</v>
      </c>
      <c r="K621" s="13" t="s">
        <v>554</v>
      </c>
    </row>
    <row r="622" spans="1:11" s="6" customFormat="1" ht="105" customHeight="1" x14ac:dyDescent="0.25">
      <c r="A622" s="7">
        <v>622</v>
      </c>
      <c r="B622" s="7"/>
      <c r="C622" s="13" t="s">
        <v>1028</v>
      </c>
      <c r="D622" s="21" t="s">
        <v>1276</v>
      </c>
      <c r="E622" s="13" t="s">
        <v>1369</v>
      </c>
      <c r="F622" s="13" t="s">
        <v>14</v>
      </c>
      <c r="G622" s="13" t="s">
        <v>1370</v>
      </c>
      <c r="H622" s="37" t="s">
        <v>16</v>
      </c>
      <c r="I622" s="13" t="s">
        <v>227</v>
      </c>
      <c r="J622" s="13" t="s">
        <v>1371</v>
      </c>
      <c r="K622" s="13" t="s">
        <v>1123</v>
      </c>
    </row>
    <row r="623" spans="1:11" s="6" customFormat="1" ht="105" customHeight="1" x14ac:dyDescent="0.25">
      <c r="A623" s="7">
        <v>623</v>
      </c>
      <c r="B623" s="7"/>
      <c r="C623" s="13" t="s">
        <v>1028</v>
      </c>
      <c r="D623" s="21" t="s">
        <v>1276</v>
      </c>
      <c r="E623" s="13" t="s">
        <v>1372</v>
      </c>
      <c r="F623" s="13" t="s">
        <v>14</v>
      </c>
      <c r="G623" s="13" t="s">
        <v>1373</v>
      </c>
      <c r="H623" s="37" t="s">
        <v>16</v>
      </c>
      <c r="I623" s="13" t="s">
        <v>227</v>
      </c>
      <c r="J623" s="13" t="s">
        <v>1374</v>
      </c>
      <c r="K623" s="13" t="s">
        <v>554</v>
      </c>
    </row>
    <row r="624" spans="1:11" s="6" customFormat="1" ht="153.75" customHeight="1" x14ac:dyDescent="0.25">
      <c r="A624" s="7">
        <v>624</v>
      </c>
      <c r="B624" s="7"/>
      <c r="C624" s="13" t="s">
        <v>1028</v>
      </c>
      <c r="D624" s="21" t="s">
        <v>1161</v>
      </c>
      <c r="E624" s="13" t="s">
        <v>1375</v>
      </c>
      <c r="F624" s="13" t="s">
        <v>14</v>
      </c>
      <c r="G624" s="13" t="s">
        <v>1376</v>
      </c>
      <c r="H624" s="37" t="s">
        <v>16</v>
      </c>
      <c r="I624" s="13" t="s">
        <v>35</v>
      </c>
      <c r="J624" s="13" t="s">
        <v>422</v>
      </c>
      <c r="K624" s="13" t="s">
        <v>1377</v>
      </c>
    </row>
    <row r="625" spans="1:11" s="6" customFormat="1" ht="116.25" customHeight="1" x14ac:dyDescent="0.25">
      <c r="A625" s="7">
        <v>625</v>
      </c>
      <c r="B625" s="7"/>
      <c r="C625" s="13" t="s">
        <v>1028</v>
      </c>
      <c r="D625" s="21" t="s">
        <v>1029</v>
      </c>
      <c r="E625" s="13" t="s">
        <v>1378</v>
      </c>
      <c r="F625" s="13" t="s">
        <v>14</v>
      </c>
      <c r="G625" s="13" t="s">
        <v>1379</v>
      </c>
      <c r="H625" s="37" t="s">
        <v>16</v>
      </c>
      <c r="I625" s="13" t="s">
        <v>35</v>
      </c>
      <c r="J625" s="13" t="s">
        <v>1031</v>
      </c>
      <c r="K625" s="13" t="s">
        <v>1380</v>
      </c>
    </row>
    <row r="626" spans="1:11" s="6" customFormat="1" ht="120" customHeight="1" x14ac:dyDescent="0.25">
      <c r="A626" s="7">
        <v>626</v>
      </c>
      <c r="B626" s="7"/>
      <c r="C626" s="13" t="s">
        <v>1028</v>
      </c>
      <c r="D626" s="21" t="s">
        <v>1029</v>
      </c>
      <c r="E626" s="13" t="s">
        <v>1381</v>
      </c>
      <c r="F626" s="13" t="s">
        <v>14</v>
      </c>
      <c r="G626" s="13" t="s">
        <v>1382</v>
      </c>
      <c r="H626" s="37" t="s">
        <v>16</v>
      </c>
      <c r="I626" s="13" t="s">
        <v>35</v>
      </c>
      <c r="J626" s="13" t="s">
        <v>1383</v>
      </c>
      <c r="K626" s="13" t="s">
        <v>1384</v>
      </c>
    </row>
    <row r="627" spans="1:11" s="6" customFormat="1" ht="90" customHeight="1" x14ac:dyDescent="0.25">
      <c r="A627" s="7">
        <v>627</v>
      </c>
      <c r="B627" s="7"/>
      <c r="C627" s="13" t="s">
        <v>11</v>
      </c>
      <c r="D627" s="21" t="s">
        <v>349</v>
      </c>
      <c r="E627" s="13" t="s">
        <v>1385</v>
      </c>
      <c r="F627" s="13" t="s">
        <v>14</v>
      </c>
      <c r="G627" s="13" t="s">
        <v>1386</v>
      </c>
      <c r="H627" s="37" t="s">
        <v>16</v>
      </c>
      <c r="I627" s="13"/>
      <c r="J627" s="13"/>
      <c r="K627" s="13"/>
    </row>
    <row r="628" spans="1:11" s="6" customFormat="1" ht="120" customHeight="1" x14ac:dyDescent="0.25">
      <c r="A628" s="7">
        <v>628</v>
      </c>
      <c r="B628" s="7"/>
      <c r="C628" s="13" t="s">
        <v>1028</v>
      </c>
      <c r="D628" s="21" t="s">
        <v>1029</v>
      </c>
      <c r="E628" s="13" t="s">
        <v>1365</v>
      </c>
      <c r="F628" s="13" t="s">
        <v>14</v>
      </c>
      <c r="G628" s="13" t="s">
        <v>1387</v>
      </c>
      <c r="H628" s="37" t="s">
        <v>16</v>
      </c>
      <c r="I628" s="13" t="s">
        <v>35</v>
      </c>
      <c r="J628" s="13" t="s">
        <v>1383</v>
      </c>
      <c r="K628" s="13" t="s">
        <v>1388</v>
      </c>
    </row>
    <row r="629" spans="1:11" s="6" customFormat="1" ht="120" customHeight="1" x14ac:dyDescent="0.25">
      <c r="A629" s="7">
        <v>629</v>
      </c>
      <c r="B629" s="7"/>
      <c r="C629" s="13" t="s">
        <v>1028</v>
      </c>
      <c r="D629" s="21" t="s">
        <v>1029</v>
      </c>
      <c r="E629" s="13" t="s">
        <v>1389</v>
      </c>
      <c r="F629" s="13" t="s">
        <v>14</v>
      </c>
      <c r="G629" s="13" t="s">
        <v>1390</v>
      </c>
      <c r="H629" s="37" t="s">
        <v>16</v>
      </c>
      <c r="I629" s="13" t="s">
        <v>35</v>
      </c>
      <c r="J629" s="13" t="s">
        <v>1383</v>
      </c>
      <c r="K629" s="13" t="s">
        <v>1391</v>
      </c>
    </row>
    <row r="630" spans="1:11" s="6" customFormat="1" ht="129" customHeight="1" x14ac:dyDescent="0.25">
      <c r="A630" s="7">
        <v>630</v>
      </c>
      <c r="B630" s="7"/>
      <c r="C630" s="13" t="s">
        <v>11</v>
      </c>
      <c r="D630" s="21" t="s">
        <v>1392</v>
      </c>
      <c r="E630" s="13" t="s">
        <v>1393</v>
      </c>
      <c r="F630" s="13" t="s">
        <v>14</v>
      </c>
      <c r="G630" s="13" t="s">
        <v>1394</v>
      </c>
      <c r="H630" s="37" t="s">
        <v>16</v>
      </c>
      <c r="I630" s="13" t="s">
        <v>35</v>
      </c>
      <c r="J630" s="13" t="s">
        <v>520</v>
      </c>
      <c r="K630" s="13" t="s">
        <v>1395</v>
      </c>
    </row>
    <row r="631" spans="1:11" s="6" customFormat="1" ht="120" customHeight="1" x14ac:dyDescent="0.25">
      <c r="A631" s="7">
        <v>631</v>
      </c>
      <c r="B631" s="7"/>
      <c r="C631" s="13" t="s">
        <v>1028</v>
      </c>
      <c r="D631" s="21" t="s">
        <v>1029</v>
      </c>
      <c r="E631" s="13" t="s">
        <v>1396</v>
      </c>
      <c r="F631" s="13" t="s">
        <v>14</v>
      </c>
      <c r="G631" s="13" t="s">
        <v>1397</v>
      </c>
      <c r="H631" s="37" t="s">
        <v>16</v>
      </c>
      <c r="I631" s="13" t="s">
        <v>35</v>
      </c>
      <c r="J631" s="13" t="s">
        <v>1383</v>
      </c>
      <c r="K631" s="13" t="s">
        <v>1229</v>
      </c>
    </row>
    <row r="632" spans="1:11" s="6" customFormat="1" ht="164.25" customHeight="1" x14ac:dyDescent="0.25">
      <c r="A632" s="7">
        <v>632</v>
      </c>
      <c r="B632" s="7"/>
      <c r="C632" s="13" t="s">
        <v>11</v>
      </c>
      <c r="D632" s="21" t="s">
        <v>887</v>
      </c>
      <c r="E632" s="13" t="s">
        <v>1398</v>
      </c>
      <c r="F632" s="13" t="s">
        <v>14</v>
      </c>
      <c r="G632" s="13" t="s">
        <v>1399</v>
      </c>
      <c r="H632" s="37" t="s">
        <v>16</v>
      </c>
      <c r="I632" s="13" t="s">
        <v>17</v>
      </c>
      <c r="J632" s="13" t="s">
        <v>26</v>
      </c>
      <c r="K632" s="13" t="s">
        <v>1400</v>
      </c>
    </row>
    <row r="633" spans="1:11" s="6" customFormat="1" ht="150.75" customHeight="1" x14ac:dyDescent="0.25">
      <c r="A633" s="7">
        <v>633</v>
      </c>
      <c r="B633" s="7"/>
      <c r="C633" s="13" t="s">
        <v>1401</v>
      </c>
      <c r="D633" s="21" t="s">
        <v>490</v>
      </c>
      <c r="E633" s="13" t="s">
        <v>1402</v>
      </c>
      <c r="F633" s="13" t="s">
        <v>14</v>
      </c>
      <c r="G633" s="13" t="s">
        <v>1403</v>
      </c>
      <c r="H633" s="37" t="s">
        <v>16</v>
      </c>
      <c r="I633" s="13" t="s">
        <v>35</v>
      </c>
      <c r="J633" s="13" t="s">
        <v>428</v>
      </c>
      <c r="K633" s="13" t="s">
        <v>972</v>
      </c>
    </row>
    <row r="634" spans="1:11" s="6" customFormat="1" ht="165" customHeight="1" x14ac:dyDescent="0.25">
      <c r="A634" s="25">
        <v>634</v>
      </c>
      <c r="B634" s="239" t="s">
        <v>2220</v>
      </c>
      <c r="C634" s="28" t="s">
        <v>1401</v>
      </c>
      <c r="D634" s="237" t="s">
        <v>490</v>
      </c>
      <c r="E634" s="28" t="s">
        <v>1404</v>
      </c>
      <c r="F634" s="28" t="s">
        <v>14</v>
      </c>
      <c r="G634" s="28" t="s">
        <v>1405</v>
      </c>
      <c r="H634" s="238" t="s">
        <v>16</v>
      </c>
      <c r="I634" s="28" t="s">
        <v>35</v>
      </c>
      <c r="J634" s="28" t="s">
        <v>428</v>
      </c>
      <c r="K634" s="28" t="s">
        <v>69</v>
      </c>
    </row>
    <row r="635" spans="1:11" s="6" customFormat="1" ht="120" customHeight="1" x14ac:dyDescent="0.25">
      <c r="A635" s="7">
        <v>635</v>
      </c>
      <c r="B635" s="7"/>
      <c r="C635" s="13" t="s">
        <v>1401</v>
      </c>
      <c r="D635" s="21" t="s">
        <v>490</v>
      </c>
      <c r="E635" s="13" t="s">
        <v>1406</v>
      </c>
      <c r="F635" s="13" t="s">
        <v>14</v>
      </c>
      <c r="G635" s="13" t="s">
        <v>1407</v>
      </c>
      <c r="H635" s="37" t="s">
        <v>16</v>
      </c>
      <c r="I635" s="13" t="s">
        <v>35</v>
      </c>
      <c r="J635" s="13" t="s">
        <v>958</v>
      </c>
      <c r="K635" s="13" t="s">
        <v>1408</v>
      </c>
    </row>
    <row r="636" spans="1:11" s="6" customFormat="1" ht="120" customHeight="1" x14ac:dyDescent="0.25">
      <c r="A636" s="7">
        <v>636</v>
      </c>
      <c r="B636" s="7"/>
      <c r="C636" s="13" t="s">
        <v>1028</v>
      </c>
      <c r="D636" s="21" t="s">
        <v>230</v>
      </c>
      <c r="E636" s="13" t="s">
        <v>219</v>
      </c>
      <c r="F636" s="13" t="s">
        <v>14</v>
      </c>
      <c r="G636" s="13" t="s">
        <v>1409</v>
      </c>
      <c r="H636" s="37" t="s">
        <v>16</v>
      </c>
      <c r="I636" s="13" t="s">
        <v>35</v>
      </c>
      <c r="J636" s="13" t="s">
        <v>1383</v>
      </c>
      <c r="K636" s="13" t="s">
        <v>1400</v>
      </c>
    </row>
    <row r="637" spans="1:11" s="6" customFormat="1" ht="120.75" customHeight="1" x14ac:dyDescent="0.25">
      <c r="A637" s="7">
        <v>637</v>
      </c>
      <c r="B637" s="7"/>
      <c r="C637" s="13" t="s">
        <v>11</v>
      </c>
      <c r="D637" s="21" t="s">
        <v>1133</v>
      </c>
      <c r="E637" s="13" t="s">
        <v>1410</v>
      </c>
      <c r="F637" s="13" t="s">
        <v>14</v>
      </c>
      <c r="G637" s="13" t="s">
        <v>1411</v>
      </c>
      <c r="H637" s="37" t="s">
        <v>16</v>
      </c>
      <c r="I637" s="13" t="s">
        <v>35</v>
      </c>
      <c r="J637" s="13" t="s">
        <v>422</v>
      </c>
      <c r="K637" s="13" t="s">
        <v>446</v>
      </c>
    </row>
    <row r="638" spans="1:11" s="6" customFormat="1" ht="180" customHeight="1" x14ac:dyDescent="0.25">
      <c r="A638" s="7">
        <v>638</v>
      </c>
      <c r="B638" s="7"/>
      <c r="C638" s="13" t="s">
        <v>11</v>
      </c>
      <c r="D638" s="21" t="s">
        <v>1412</v>
      </c>
      <c r="E638" s="13" t="s">
        <v>1413</v>
      </c>
      <c r="F638" s="13" t="s">
        <v>14</v>
      </c>
      <c r="G638" s="13" t="s">
        <v>1414</v>
      </c>
      <c r="H638" s="37" t="s">
        <v>16</v>
      </c>
      <c r="I638" s="13" t="s">
        <v>17</v>
      </c>
      <c r="J638" s="13" t="s">
        <v>26</v>
      </c>
      <c r="K638" s="13" t="s">
        <v>588</v>
      </c>
    </row>
    <row r="639" spans="1:11" s="6" customFormat="1" ht="201.75" customHeight="1" x14ac:dyDescent="0.25">
      <c r="A639" s="7">
        <v>639</v>
      </c>
      <c r="B639" s="7"/>
      <c r="C639" s="13" t="s">
        <v>11</v>
      </c>
      <c r="D639" s="21" t="s">
        <v>1043</v>
      </c>
      <c r="E639" s="13" t="s">
        <v>1415</v>
      </c>
      <c r="F639" s="13" t="s">
        <v>14</v>
      </c>
      <c r="G639" s="13" t="s">
        <v>1416</v>
      </c>
      <c r="H639" s="37" t="s">
        <v>16</v>
      </c>
      <c r="I639" s="13" t="s">
        <v>35</v>
      </c>
      <c r="J639" s="13" t="s">
        <v>1417</v>
      </c>
      <c r="K639" s="13" t="s">
        <v>19</v>
      </c>
    </row>
    <row r="640" spans="1:11" s="6" customFormat="1" ht="179.25" customHeight="1" x14ac:dyDescent="0.25">
      <c r="A640" s="7">
        <v>640</v>
      </c>
      <c r="B640" s="7"/>
      <c r="C640" s="13" t="s">
        <v>11</v>
      </c>
      <c r="D640" s="21" t="s">
        <v>12</v>
      </c>
      <c r="E640" s="13" t="s">
        <v>38</v>
      </c>
      <c r="F640" s="13" t="s">
        <v>14</v>
      </c>
      <c r="G640" s="13" t="s">
        <v>39</v>
      </c>
      <c r="H640" s="37" t="s">
        <v>16</v>
      </c>
      <c r="I640" s="13" t="s">
        <v>17</v>
      </c>
      <c r="J640" s="13" t="s">
        <v>40</v>
      </c>
      <c r="K640" s="13" t="s">
        <v>41</v>
      </c>
    </row>
    <row r="641" spans="1:11" s="6" customFormat="1" ht="179.25" customHeight="1" x14ac:dyDescent="0.25">
      <c r="A641" s="7">
        <v>641</v>
      </c>
      <c r="B641" s="7"/>
      <c r="C641" s="13" t="s">
        <v>11</v>
      </c>
      <c r="D641" s="21" t="s">
        <v>1418</v>
      </c>
      <c r="E641" s="13" t="s">
        <v>219</v>
      </c>
      <c r="F641" s="13" t="s">
        <v>14</v>
      </c>
      <c r="G641" s="13" t="s">
        <v>1419</v>
      </c>
      <c r="H641" s="37" t="s">
        <v>16</v>
      </c>
      <c r="I641" s="13" t="s">
        <v>35</v>
      </c>
      <c r="J641" s="13" t="s">
        <v>422</v>
      </c>
      <c r="K641" s="13" t="s">
        <v>385</v>
      </c>
    </row>
    <row r="642" spans="1:11" s="6" customFormat="1" ht="156" customHeight="1" x14ac:dyDescent="0.25">
      <c r="A642" s="7">
        <v>642</v>
      </c>
      <c r="B642" s="7"/>
      <c r="C642" s="13" t="s">
        <v>11</v>
      </c>
      <c r="D642" s="21" t="s">
        <v>275</v>
      </c>
      <c r="E642" s="13" t="s">
        <v>1420</v>
      </c>
      <c r="F642" s="13" t="s">
        <v>14</v>
      </c>
      <c r="G642" s="13" t="s">
        <v>1421</v>
      </c>
      <c r="H642" s="37" t="s">
        <v>16</v>
      </c>
      <c r="I642" s="13" t="s">
        <v>35</v>
      </c>
      <c r="J642" s="13" t="s">
        <v>1422</v>
      </c>
      <c r="K642" s="13" t="s">
        <v>1423</v>
      </c>
    </row>
    <row r="643" spans="1:11" s="6" customFormat="1" ht="175.5" customHeight="1" x14ac:dyDescent="0.25">
      <c r="A643" s="7">
        <v>643</v>
      </c>
      <c r="B643" s="7"/>
      <c r="C643" s="13" t="s">
        <v>11</v>
      </c>
      <c r="D643" s="21" t="s">
        <v>1424</v>
      </c>
      <c r="E643" s="13" t="s">
        <v>1381</v>
      </c>
      <c r="F643" s="13" t="s">
        <v>14</v>
      </c>
      <c r="G643" s="13" t="s">
        <v>1425</v>
      </c>
      <c r="H643" s="37" t="s">
        <v>16</v>
      </c>
      <c r="I643" s="13" t="s">
        <v>17</v>
      </c>
      <c r="J643" s="13" t="s">
        <v>26</v>
      </c>
      <c r="K643" s="13" t="s">
        <v>262</v>
      </c>
    </row>
    <row r="644" spans="1:11" s="6" customFormat="1" ht="120" customHeight="1" x14ac:dyDescent="0.25">
      <c r="A644" s="7">
        <v>644</v>
      </c>
      <c r="B644" s="7"/>
      <c r="C644" s="13" t="s">
        <v>11</v>
      </c>
      <c r="D644" s="21" t="s">
        <v>1426</v>
      </c>
      <c r="E644" s="13" t="s">
        <v>1385</v>
      </c>
      <c r="F644" s="13" t="s">
        <v>14</v>
      </c>
      <c r="G644" s="13" t="s">
        <v>1427</v>
      </c>
      <c r="H644" s="37" t="s">
        <v>16</v>
      </c>
      <c r="I644" s="13" t="s">
        <v>35</v>
      </c>
      <c r="J644" s="13" t="s">
        <v>422</v>
      </c>
      <c r="K644" s="13" t="s">
        <v>924</v>
      </c>
    </row>
    <row r="645" spans="1:11" s="6" customFormat="1" ht="153.75" customHeight="1" x14ac:dyDescent="0.25">
      <c r="A645" s="7">
        <v>645</v>
      </c>
      <c r="B645" s="7"/>
      <c r="C645" s="13" t="s">
        <v>11</v>
      </c>
      <c r="D645" s="21" t="s">
        <v>1099</v>
      </c>
      <c r="E645" s="13" t="s">
        <v>1428</v>
      </c>
      <c r="F645" s="13" t="s">
        <v>14</v>
      </c>
      <c r="G645" s="13" t="s">
        <v>1429</v>
      </c>
      <c r="H645" s="37" t="s">
        <v>16</v>
      </c>
      <c r="I645" s="13" t="s">
        <v>35</v>
      </c>
      <c r="J645" s="13" t="s">
        <v>428</v>
      </c>
      <c r="K645" s="13" t="s">
        <v>1430</v>
      </c>
    </row>
    <row r="646" spans="1:11" s="6" customFormat="1" ht="204.75" customHeight="1" x14ac:dyDescent="0.25">
      <c r="A646" s="7">
        <v>646</v>
      </c>
      <c r="B646" s="7"/>
      <c r="C646" s="13" t="s">
        <v>1264</v>
      </c>
      <c r="D646" s="21" t="s">
        <v>1431</v>
      </c>
      <c r="E646" s="13" t="s">
        <v>1432</v>
      </c>
      <c r="F646" s="13" t="s">
        <v>14</v>
      </c>
      <c r="G646" s="13" t="s">
        <v>1433</v>
      </c>
      <c r="H646" s="37" t="s">
        <v>16</v>
      </c>
      <c r="I646" s="13" t="s">
        <v>35</v>
      </c>
      <c r="J646" s="13" t="s">
        <v>428</v>
      </c>
      <c r="K646" s="13" t="s">
        <v>1434</v>
      </c>
    </row>
    <row r="647" spans="1:11" s="6" customFormat="1" ht="93.75" customHeight="1" x14ac:dyDescent="0.25">
      <c r="A647" s="7">
        <v>647</v>
      </c>
      <c r="B647" s="7"/>
      <c r="C647" s="13" t="s">
        <v>1089</v>
      </c>
      <c r="D647" s="21" t="s">
        <v>1435</v>
      </c>
      <c r="E647" s="13" t="s">
        <v>1436</v>
      </c>
      <c r="F647" s="13" t="s">
        <v>14</v>
      </c>
      <c r="G647" s="13" t="s">
        <v>1437</v>
      </c>
      <c r="H647" s="37" t="s">
        <v>16</v>
      </c>
      <c r="I647" s="13" t="s">
        <v>35</v>
      </c>
      <c r="J647" s="13" t="s">
        <v>1128</v>
      </c>
      <c r="K647" s="13" t="s">
        <v>757</v>
      </c>
    </row>
    <row r="648" spans="1:11" s="6" customFormat="1" ht="105" customHeight="1" x14ac:dyDescent="0.25">
      <c r="A648" s="7">
        <v>648</v>
      </c>
      <c r="B648" s="7"/>
      <c r="C648" s="13" t="s">
        <v>1089</v>
      </c>
      <c r="D648" s="21" t="s">
        <v>1435</v>
      </c>
      <c r="E648" s="13" t="s">
        <v>1438</v>
      </c>
      <c r="F648" s="13" t="s">
        <v>14</v>
      </c>
      <c r="G648" s="13" t="s">
        <v>1439</v>
      </c>
      <c r="H648" s="37" t="s">
        <v>16</v>
      </c>
      <c r="I648" s="13" t="s">
        <v>35</v>
      </c>
      <c r="J648" s="13" t="s">
        <v>1289</v>
      </c>
      <c r="K648" s="13" t="s">
        <v>781</v>
      </c>
    </row>
    <row r="649" spans="1:11" s="6" customFormat="1" ht="105" customHeight="1" x14ac:dyDescent="0.25">
      <c r="A649" s="7">
        <v>649</v>
      </c>
      <c r="B649" s="7"/>
      <c r="C649" s="13" t="s">
        <v>1089</v>
      </c>
      <c r="D649" s="21" t="s">
        <v>1435</v>
      </c>
      <c r="E649" s="13" t="s">
        <v>1440</v>
      </c>
      <c r="F649" s="13" t="s">
        <v>14</v>
      </c>
      <c r="G649" s="13" t="s">
        <v>1441</v>
      </c>
      <c r="H649" s="37" t="s">
        <v>16</v>
      </c>
      <c r="I649" s="13" t="s">
        <v>35</v>
      </c>
      <c r="J649" s="13" t="s">
        <v>1289</v>
      </c>
      <c r="K649" s="13" t="s">
        <v>781</v>
      </c>
    </row>
    <row r="650" spans="1:11" s="6" customFormat="1" ht="105" customHeight="1" x14ac:dyDescent="0.25">
      <c r="A650" s="7">
        <v>650</v>
      </c>
      <c r="B650" s="7"/>
      <c r="C650" s="13" t="s">
        <v>1089</v>
      </c>
      <c r="D650" s="21" t="s">
        <v>1435</v>
      </c>
      <c r="E650" s="13" t="s">
        <v>1442</v>
      </c>
      <c r="F650" s="13" t="s">
        <v>14</v>
      </c>
      <c r="G650" s="13" t="s">
        <v>1443</v>
      </c>
      <c r="H650" s="37" t="s">
        <v>16</v>
      </c>
      <c r="I650" s="13" t="s">
        <v>35</v>
      </c>
      <c r="J650" s="13" t="s">
        <v>1289</v>
      </c>
      <c r="K650" s="13" t="s">
        <v>521</v>
      </c>
    </row>
    <row r="651" spans="1:11" s="6" customFormat="1" ht="105" customHeight="1" x14ac:dyDescent="0.25">
      <c r="A651" s="7">
        <v>651</v>
      </c>
      <c r="B651" s="7"/>
      <c r="C651" s="13" t="s">
        <v>1089</v>
      </c>
      <c r="D651" s="21" t="s">
        <v>1435</v>
      </c>
      <c r="E651" s="13" t="s">
        <v>1444</v>
      </c>
      <c r="F651" s="13" t="s">
        <v>14</v>
      </c>
      <c r="G651" s="13" t="s">
        <v>1445</v>
      </c>
      <c r="H651" s="37" t="s">
        <v>16</v>
      </c>
      <c r="I651" s="13" t="s">
        <v>35</v>
      </c>
      <c r="J651" s="13" t="s">
        <v>1446</v>
      </c>
      <c r="K651" s="13" t="s">
        <v>1447</v>
      </c>
    </row>
    <row r="652" spans="1:11" s="6" customFormat="1" ht="202.5" customHeight="1" x14ac:dyDescent="0.25">
      <c r="A652" s="7">
        <v>652</v>
      </c>
      <c r="B652" s="7"/>
      <c r="C652" s="13" t="s">
        <v>11</v>
      </c>
      <c r="D652" s="21" t="s">
        <v>263</v>
      </c>
      <c r="E652" s="13" t="s">
        <v>1448</v>
      </c>
      <c r="F652" s="13" t="s">
        <v>14</v>
      </c>
      <c r="G652" s="13" t="s">
        <v>1449</v>
      </c>
      <c r="H652" s="37" t="s">
        <v>16</v>
      </c>
      <c r="I652" s="13" t="s">
        <v>17</v>
      </c>
      <c r="J652" s="13" t="s">
        <v>1450</v>
      </c>
      <c r="K652" s="13" t="s">
        <v>1451</v>
      </c>
    </row>
    <row r="653" spans="1:11" s="6" customFormat="1" ht="150.75" customHeight="1" x14ac:dyDescent="0.25">
      <c r="A653" s="7">
        <v>653</v>
      </c>
      <c r="B653" s="7"/>
      <c r="C653" s="13" t="s">
        <v>11</v>
      </c>
      <c r="D653" s="21" t="s">
        <v>263</v>
      </c>
      <c r="E653" s="13" t="s">
        <v>1452</v>
      </c>
      <c r="F653" s="13" t="s">
        <v>14</v>
      </c>
      <c r="G653" s="13" t="s">
        <v>1453</v>
      </c>
      <c r="H653" s="37" t="s">
        <v>16</v>
      </c>
      <c r="I653" s="13" t="s">
        <v>35</v>
      </c>
      <c r="J653" s="13" t="s">
        <v>1454</v>
      </c>
      <c r="K653" s="13" t="s">
        <v>518</v>
      </c>
    </row>
    <row r="654" spans="1:11" s="6" customFormat="1" ht="135.75" customHeight="1" x14ac:dyDescent="0.25">
      <c r="A654" s="7">
        <v>654</v>
      </c>
      <c r="B654" s="7"/>
      <c r="C654" s="13" t="s">
        <v>11</v>
      </c>
      <c r="D654" s="21" t="s">
        <v>1455</v>
      </c>
      <c r="E654" s="13" t="s">
        <v>1372</v>
      </c>
      <c r="F654" s="13" t="s">
        <v>14</v>
      </c>
      <c r="G654" s="13" t="s">
        <v>1456</v>
      </c>
      <c r="H654" s="37" t="s">
        <v>16</v>
      </c>
      <c r="I654" s="13" t="s">
        <v>17</v>
      </c>
      <c r="J654" s="13" t="s">
        <v>749</v>
      </c>
      <c r="K654" s="13" t="s">
        <v>784</v>
      </c>
    </row>
    <row r="655" spans="1:11" s="6" customFormat="1" ht="150" customHeight="1" x14ac:dyDescent="0.25">
      <c r="A655" s="7">
        <v>655</v>
      </c>
      <c r="B655" s="7"/>
      <c r="C655" s="13" t="s">
        <v>11</v>
      </c>
      <c r="D655" s="21" t="s">
        <v>1455</v>
      </c>
      <c r="E655" s="13" t="s">
        <v>1385</v>
      </c>
      <c r="F655" s="13" t="s">
        <v>14</v>
      </c>
      <c r="G655" s="13" t="s">
        <v>1457</v>
      </c>
      <c r="H655" s="37" t="s">
        <v>16</v>
      </c>
      <c r="I655" s="13" t="s">
        <v>17</v>
      </c>
      <c r="J655" s="13" t="s">
        <v>749</v>
      </c>
      <c r="K655" s="13" t="s">
        <v>784</v>
      </c>
    </row>
    <row r="656" spans="1:11" s="6" customFormat="1" ht="135" customHeight="1" x14ac:dyDescent="0.25">
      <c r="A656" s="7">
        <v>656</v>
      </c>
      <c r="B656" s="7"/>
      <c r="C656" s="13" t="s">
        <v>1458</v>
      </c>
      <c r="D656" s="21" t="s">
        <v>620</v>
      </c>
      <c r="E656" s="13" t="s">
        <v>1459</v>
      </c>
      <c r="F656" s="13" t="s">
        <v>14</v>
      </c>
      <c r="G656" s="13" t="s">
        <v>1460</v>
      </c>
      <c r="H656" s="37" t="s">
        <v>16</v>
      </c>
      <c r="I656" s="13" t="s">
        <v>227</v>
      </c>
      <c r="J656" s="13" t="s">
        <v>419</v>
      </c>
      <c r="K656" s="13" t="s">
        <v>1260</v>
      </c>
    </row>
    <row r="657" spans="1:11" s="6" customFormat="1" ht="120" customHeight="1" x14ac:dyDescent="0.25">
      <c r="A657" s="7">
        <v>657</v>
      </c>
      <c r="B657" s="7"/>
      <c r="C657" s="13" t="s">
        <v>1458</v>
      </c>
      <c r="D657" s="21" t="s">
        <v>620</v>
      </c>
      <c r="E657" s="13" t="s">
        <v>1461</v>
      </c>
      <c r="F657" s="13" t="s">
        <v>14</v>
      </c>
      <c r="G657" s="13" t="s">
        <v>1462</v>
      </c>
      <c r="H657" s="37" t="s">
        <v>16</v>
      </c>
      <c r="I657" s="13" t="s">
        <v>227</v>
      </c>
      <c r="J657" s="13" t="s">
        <v>419</v>
      </c>
      <c r="K657" s="13" t="s">
        <v>1244</v>
      </c>
    </row>
    <row r="658" spans="1:11" s="6" customFormat="1" ht="146.25" customHeight="1" x14ac:dyDescent="0.25">
      <c r="A658" s="7">
        <v>658</v>
      </c>
      <c r="B658" s="7"/>
      <c r="C658" s="13" t="s">
        <v>1458</v>
      </c>
      <c r="D658" s="21" t="s">
        <v>1115</v>
      </c>
      <c r="E658" s="13" t="s">
        <v>1463</v>
      </c>
      <c r="F658" s="13" t="s">
        <v>14</v>
      </c>
      <c r="G658" s="13" t="s">
        <v>1464</v>
      </c>
      <c r="H658" s="37" t="s">
        <v>16</v>
      </c>
      <c r="I658" s="13" t="s">
        <v>227</v>
      </c>
      <c r="J658" s="13" t="s">
        <v>450</v>
      </c>
      <c r="K658" s="13" t="s">
        <v>1260</v>
      </c>
    </row>
    <row r="659" spans="1:11" s="6" customFormat="1" ht="136.5" customHeight="1" x14ac:dyDescent="0.25">
      <c r="A659" s="7">
        <v>659</v>
      </c>
      <c r="B659" s="7"/>
      <c r="C659" s="13" t="s">
        <v>1356</v>
      </c>
      <c r="D659" s="21" t="s">
        <v>620</v>
      </c>
      <c r="E659" s="13" t="s">
        <v>1378</v>
      </c>
      <c r="F659" s="13" t="s">
        <v>14</v>
      </c>
      <c r="G659" s="13" t="s">
        <v>1465</v>
      </c>
      <c r="H659" s="37" t="s">
        <v>16</v>
      </c>
      <c r="I659" s="13" t="s">
        <v>35</v>
      </c>
      <c r="J659" s="13" t="s">
        <v>422</v>
      </c>
      <c r="K659" s="13" t="s">
        <v>1466</v>
      </c>
    </row>
    <row r="660" spans="1:11" s="6" customFormat="1" ht="135" customHeight="1" x14ac:dyDescent="0.25">
      <c r="A660" s="7">
        <v>660</v>
      </c>
      <c r="B660" s="7"/>
      <c r="C660" s="13" t="s">
        <v>1356</v>
      </c>
      <c r="D660" s="21" t="s">
        <v>620</v>
      </c>
      <c r="E660" s="13" t="s">
        <v>1467</v>
      </c>
      <c r="F660" s="13" t="s">
        <v>14</v>
      </c>
      <c r="G660" s="13" t="s">
        <v>1468</v>
      </c>
      <c r="H660" s="37" t="s">
        <v>16</v>
      </c>
      <c r="I660" s="13" t="s">
        <v>35</v>
      </c>
      <c r="J660" s="13" t="s">
        <v>422</v>
      </c>
      <c r="K660" s="13" t="s">
        <v>457</v>
      </c>
    </row>
    <row r="661" spans="1:11" s="6" customFormat="1" ht="140.25" customHeight="1" x14ac:dyDescent="0.25">
      <c r="A661" s="7">
        <v>661</v>
      </c>
      <c r="B661" s="7"/>
      <c r="C661" s="13" t="s">
        <v>1356</v>
      </c>
      <c r="D661" s="21" t="s">
        <v>620</v>
      </c>
      <c r="E661" s="13" t="s">
        <v>219</v>
      </c>
      <c r="F661" s="13" t="s">
        <v>14</v>
      </c>
      <c r="G661" s="13" t="s">
        <v>1469</v>
      </c>
      <c r="H661" s="37" t="s">
        <v>16</v>
      </c>
      <c r="I661" s="13" t="s">
        <v>35</v>
      </c>
      <c r="J661" s="13" t="s">
        <v>422</v>
      </c>
      <c r="K661" s="13" t="s">
        <v>623</v>
      </c>
    </row>
    <row r="662" spans="1:11" s="6" customFormat="1" ht="135" customHeight="1" x14ac:dyDescent="0.25">
      <c r="A662" s="7">
        <v>662</v>
      </c>
      <c r="B662" s="7"/>
      <c r="C662" s="13" t="s">
        <v>1356</v>
      </c>
      <c r="D662" s="21" t="s">
        <v>620</v>
      </c>
      <c r="E662" s="13" t="s">
        <v>1381</v>
      </c>
      <c r="F662" s="13" t="s">
        <v>14</v>
      </c>
      <c r="G662" s="13" t="s">
        <v>1470</v>
      </c>
      <c r="H662" s="37" t="s">
        <v>16</v>
      </c>
      <c r="I662" s="13" t="s">
        <v>35</v>
      </c>
      <c r="J662" s="13" t="s">
        <v>422</v>
      </c>
      <c r="K662" s="13" t="s">
        <v>1005</v>
      </c>
    </row>
    <row r="663" spans="1:11" s="6" customFormat="1" ht="120" customHeight="1" x14ac:dyDescent="0.25">
      <c r="A663" s="7">
        <v>663</v>
      </c>
      <c r="B663" s="7"/>
      <c r="C663" s="13" t="s">
        <v>1356</v>
      </c>
      <c r="D663" s="21" t="s">
        <v>620</v>
      </c>
      <c r="E663" s="13" t="s">
        <v>1369</v>
      </c>
      <c r="F663" s="13" t="s">
        <v>14</v>
      </c>
      <c r="G663" s="13" t="s">
        <v>1471</v>
      </c>
      <c r="H663" s="37" t="s">
        <v>16</v>
      </c>
      <c r="I663" s="13" t="s">
        <v>35</v>
      </c>
      <c r="J663" s="13" t="s">
        <v>520</v>
      </c>
      <c r="K663" s="13" t="s">
        <v>502</v>
      </c>
    </row>
    <row r="664" spans="1:11" s="6" customFormat="1" ht="120" customHeight="1" x14ac:dyDescent="0.25">
      <c r="A664" s="7">
        <v>664</v>
      </c>
      <c r="B664" s="7"/>
      <c r="C664" s="13" t="s">
        <v>1356</v>
      </c>
      <c r="D664" s="21" t="s">
        <v>620</v>
      </c>
      <c r="E664" s="13" t="s">
        <v>1420</v>
      </c>
      <c r="F664" s="13" t="s">
        <v>14</v>
      </c>
      <c r="G664" s="13" t="s">
        <v>1472</v>
      </c>
      <c r="H664" s="37" t="s">
        <v>16</v>
      </c>
      <c r="I664" s="13" t="s">
        <v>35</v>
      </c>
      <c r="J664" s="13" t="s">
        <v>520</v>
      </c>
      <c r="K664" s="13" t="s">
        <v>523</v>
      </c>
    </row>
    <row r="665" spans="1:11" s="6" customFormat="1" ht="120" customHeight="1" x14ac:dyDescent="0.25">
      <c r="A665" s="7">
        <v>665</v>
      </c>
      <c r="B665" s="7"/>
      <c r="C665" s="13" t="s">
        <v>1356</v>
      </c>
      <c r="D665" s="21" t="s">
        <v>620</v>
      </c>
      <c r="E665" s="13" t="s">
        <v>1473</v>
      </c>
      <c r="F665" s="13" t="s">
        <v>14</v>
      </c>
      <c r="G665" s="13" t="s">
        <v>1474</v>
      </c>
      <c r="H665" s="37" t="s">
        <v>16</v>
      </c>
      <c r="I665" s="13" t="s">
        <v>35</v>
      </c>
      <c r="J665" s="13" t="s">
        <v>1475</v>
      </c>
      <c r="K665" s="13" t="s">
        <v>1476</v>
      </c>
    </row>
    <row r="666" spans="1:11" s="6" customFormat="1" ht="108" customHeight="1" x14ac:dyDescent="0.25">
      <c r="A666" s="7">
        <v>666</v>
      </c>
      <c r="B666" s="7"/>
      <c r="C666" s="13" t="s">
        <v>1356</v>
      </c>
      <c r="D666" s="21" t="s">
        <v>508</v>
      </c>
      <c r="E666" s="13" t="s">
        <v>1477</v>
      </c>
      <c r="F666" s="13" t="s">
        <v>14</v>
      </c>
      <c r="G666" s="13" t="s">
        <v>1478</v>
      </c>
      <c r="H666" s="37" t="s">
        <v>16</v>
      </c>
      <c r="I666" s="13" t="s">
        <v>227</v>
      </c>
      <c r="J666" s="13" t="s">
        <v>419</v>
      </c>
      <c r="K666" s="13" t="s">
        <v>719</v>
      </c>
    </row>
    <row r="667" spans="1:11" s="6" customFormat="1" ht="172.5" customHeight="1" x14ac:dyDescent="0.25">
      <c r="A667" s="7">
        <v>667</v>
      </c>
      <c r="B667" s="7"/>
      <c r="C667" s="13" t="s">
        <v>11</v>
      </c>
      <c r="D667" s="21" t="s">
        <v>665</v>
      </c>
      <c r="E667" s="13" t="s">
        <v>1432</v>
      </c>
      <c r="F667" s="13" t="s">
        <v>14</v>
      </c>
      <c r="G667" s="13" t="s">
        <v>1479</v>
      </c>
      <c r="H667" s="37" t="s">
        <v>16</v>
      </c>
      <c r="I667" s="13" t="s">
        <v>17</v>
      </c>
      <c r="J667" s="13" t="s">
        <v>1480</v>
      </c>
      <c r="K667" s="13" t="s">
        <v>1156</v>
      </c>
    </row>
    <row r="668" spans="1:11" s="6" customFormat="1" ht="220.5" customHeight="1" x14ac:dyDescent="0.25">
      <c r="A668" s="7">
        <v>668</v>
      </c>
      <c r="B668" s="7"/>
      <c r="C668" s="13" t="s">
        <v>11</v>
      </c>
      <c r="D668" s="21" t="s">
        <v>665</v>
      </c>
      <c r="E668" s="13" t="s">
        <v>1481</v>
      </c>
      <c r="F668" s="13" t="s">
        <v>14</v>
      </c>
      <c r="G668" s="13" t="s">
        <v>1482</v>
      </c>
      <c r="H668" s="37" t="s">
        <v>16</v>
      </c>
      <c r="I668" s="13" t="s">
        <v>35</v>
      </c>
      <c r="J668" s="13" t="s">
        <v>1483</v>
      </c>
      <c r="K668" s="13" t="s">
        <v>1319</v>
      </c>
    </row>
    <row r="669" spans="1:11" s="6" customFormat="1" ht="189" customHeight="1" x14ac:dyDescent="0.25">
      <c r="A669" s="7">
        <v>669</v>
      </c>
      <c r="B669" s="7"/>
      <c r="C669" s="13" t="s">
        <v>11</v>
      </c>
      <c r="D669" s="21" t="s">
        <v>1484</v>
      </c>
      <c r="E669" s="13" t="s">
        <v>1420</v>
      </c>
      <c r="F669" s="13" t="s">
        <v>14</v>
      </c>
      <c r="G669" s="13" t="s">
        <v>1485</v>
      </c>
      <c r="H669" s="37" t="s">
        <v>16</v>
      </c>
      <c r="I669" s="13" t="s">
        <v>17</v>
      </c>
      <c r="J669" s="13" t="s">
        <v>26</v>
      </c>
      <c r="K669" s="13" t="s">
        <v>30</v>
      </c>
    </row>
    <row r="670" spans="1:11" s="6" customFormat="1" ht="182.25" customHeight="1" x14ac:dyDescent="0.25">
      <c r="A670" s="7">
        <v>670</v>
      </c>
      <c r="B670" s="7"/>
      <c r="C670" s="13" t="s">
        <v>11</v>
      </c>
      <c r="D670" s="21" t="s">
        <v>803</v>
      </c>
      <c r="E670" s="13" t="s">
        <v>1486</v>
      </c>
      <c r="F670" s="13" t="s">
        <v>14</v>
      </c>
      <c r="G670" s="13" t="s">
        <v>1487</v>
      </c>
      <c r="H670" s="37" t="s">
        <v>16</v>
      </c>
      <c r="I670" s="13" t="s">
        <v>17</v>
      </c>
      <c r="J670" s="13" t="s">
        <v>26</v>
      </c>
      <c r="K670" s="13" t="s">
        <v>1488</v>
      </c>
    </row>
    <row r="671" spans="1:11" s="6" customFormat="1" ht="169.5" customHeight="1" x14ac:dyDescent="0.25">
      <c r="A671" s="7">
        <v>671</v>
      </c>
      <c r="B671" s="7"/>
      <c r="C671" s="13" t="s">
        <v>1401</v>
      </c>
      <c r="D671" s="21" t="s">
        <v>490</v>
      </c>
      <c r="E671" s="13" t="s">
        <v>1489</v>
      </c>
      <c r="F671" s="13" t="s">
        <v>14</v>
      </c>
      <c r="G671" s="13" t="s">
        <v>1490</v>
      </c>
      <c r="H671" s="37" t="s">
        <v>16</v>
      </c>
      <c r="I671" s="13" t="s">
        <v>35</v>
      </c>
      <c r="J671" s="13" t="s">
        <v>428</v>
      </c>
      <c r="K671" s="13" t="s">
        <v>963</v>
      </c>
    </row>
    <row r="672" spans="1:11" s="6" customFormat="1" ht="165" customHeight="1" x14ac:dyDescent="0.25">
      <c r="A672" s="7">
        <v>672</v>
      </c>
      <c r="B672" s="7"/>
      <c r="C672" s="13" t="s">
        <v>1401</v>
      </c>
      <c r="D672" s="21" t="s">
        <v>490</v>
      </c>
      <c r="E672" s="13" t="s">
        <v>1491</v>
      </c>
      <c r="F672" s="13" t="s">
        <v>14</v>
      </c>
      <c r="G672" s="13" t="s">
        <v>1492</v>
      </c>
      <c r="H672" s="37" t="s">
        <v>16</v>
      </c>
      <c r="I672" s="13" t="s">
        <v>35</v>
      </c>
      <c r="J672" s="13" t="s">
        <v>428</v>
      </c>
      <c r="K672" s="13" t="s">
        <v>23</v>
      </c>
    </row>
    <row r="673" spans="1:11" s="6" customFormat="1" ht="165" customHeight="1" x14ac:dyDescent="0.25">
      <c r="A673" s="7">
        <v>673</v>
      </c>
      <c r="B673" s="7"/>
      <c r="C673" s="13" t="s">
        <v>1401</v>
      </c>
      <c r="D673" s="21" t="s">
        <v>490</v>
      </c>
      <c r="E673" s="13" t="s">
        <v>1493</v>
      </c>
      <c r="F673" s="13" t="s">
        <v>14</v>
      </c>
      <c r="G673" s="13" t="s">
        <v>1494</v>
      </c>
      <c r="H673" s="37" t="s">
        <v>16</v>
      </c>
      <c r="I673" s="13" t="s">
        <v>35</v>
      </c>
      <c r="J673" s="13" t="s">
        <v>428</v>
      </c>
      <c r="K673" s="13" t="s">
        <v>972</v>
      </c>
    </row>
    <row r="674" spans="1:11" s="6" customFormat="1" ht="183.75" customHeight="1" x14ac:dyDescent="0.25">
      <c r="A674" s="7">
        <v>674</v>
      </c>
      <c r="B674" s="7"/>
      <c r="C674" s="13" t="s">
        <v>1401</v>
      </c>
      <c r="D674" s="21" t="s">
        <v>1286</v>
      </c>
      <c r="E674" s="13" t="s">
        <v>1375</v>
      </c>
      <c r="F674" s="13" t="s">
        <v>14</v>
      </c>
      <c r="G674" s="13" t="s">
        <v>1495</v>
      </c>
      <c r="H674" s="37" t="s">
        <v>16</v>
      </c>
      <c r="I674" s="13" t="s">
        <v>35</v>
      </c>
      <c r="J674" s="13" t="s">
        <v>428</v>
      </c>
      <c r="K674" s="13" t="s">
        <v>253</v>
      </c>
    </row>
    <row r="675" spans="1:11" s="6" customFormat="1" ht="153.75" customHeight="1" x14ac:dyDescent="0.25">
      <c r="A675" s="7">
        <v>675</v>
      </c>
      <c r="B675" s="7"/>
      <c r="C675" s="13" t="s">
        <v>1401</v>
      </c>
      <c r="D675" s="21" t="s">
        <v>1496</v>
      </c>
      <c r="E675" s="13" t="s">
        <v>1375</v>
      </c>
      <c r="F675" s="13" t="s">
        <v>14</v>
      </c>
      <c r="G675" s="13" t="s">
        <v>1497</v>
      </c>
      <c r="H675" s="37" t="s">
        <v>16</v>
      </c>
      <c r="I675" s="13" t="s">
        <v>227</v>
      </c>
      <c r="J675" s="13" t="s">
        <v>940</v>
      </c>
      <c r="K675" s="13" t="s">
        <v>558</v>
      </c>
    </row>
    <row r="676" spans="1:11" s="6" customFormat="1" ht="150" customHeight="1" x14ac:dyDescent="0.25">
      <c r="A676" s="7">
        <v>676</v>
      </c>
      <c r="B676" s="7"/>
      <c r="C676" s="13" t="s">
        <v>1401</v>
      </c>
      <c r="D676" s="21" t="s">
        <v>1496</v>
      </c>
      <c r="E676" s="13" t="s">
        <v>1369</v>
      </c>
      <c r="F676" s="13" t="s">
        <v>14</v>
      </c>
      <c r="G676" s="13" t="s">
        <v>1498</v>
      </c>
      <c r="H676" s="37" t="s">
        <v>16</v>
      </c>
      <c r="I676" s="13" t="s">
        <v>227</v>
      </c>
      <c r="J676" s="13" t="s">
        <v>940</v>
      </c>
      <c r="K676" s="13" t="s">
        <v>510</v>
      </c>
    </row>
    <row r="677" spans="1:11" s="6" customFormat="1" ht="165.75" customHeight="1" x14ac:dyDescent="0.25">
      <c r="A677" s="7">
        <v>677</v>
      </c>
      <c r="B677" s="7"/>
      <c r="C677" s="13" t="s">
        <v>1401</v>
      </c>
      <c r="D677" s="21" t="s">
        <v>1286</v>
      </c>
      <c r="E677" s="13" t="s">
        <v>1499</v>
      </c>
      <c r="F677" s="13" t="s">
        <v>14</v>
      </c>
      <c r="G677" s="13" t="s">
        <v>1500</v>
      </c>
      <c r="H677" s="37" t="s">
        <v>16</v>
      </c>
      <c r="I677" s="13" t="s">
        <v>35</v>
      </c>
      <c r="J677" s="13" t="s">
        <v>428</v>
      </c>
      <c r="K677" s="13" t="s">
        <v>1322</v>
      </c>
    </row>
    <row r="678" spans="1:11" s="6" customFormat="1" ht="176.25" customHeight="1" x14ac:dyDescent="0.25">
      <c r="A678" s="7">
        <v>678</v>
      </c>
      <c r="B678" s="7"/>
      <c r="C678" s="13" t="s">
        <v>1264</v>
      </c>
      <c r="D678" s="21" t="s">
        <v>230</v>
      </c>
      <c r="E678" s="13" t="s">
        <v>1432</v>
      </c>
      <c r="F678" s="13" t="s">
        <v>14</v>
      </c>
      <c r="G678" s="13" t="s">
        <v>1501</v>
      </c>
      <c r="H678" s="37" t="s">
        <v>16</v>
      </c>
      <c r="I678" s="13" t="s">
        <v>35</v>
      </c>
      <c r="J678" s="13" t="s">
        <v>428</v>
      </c>
      <c r="K678" s="13" t="s">
        <v>1319</v>
      </c>
    </row>
    <row r="679" spans="1:11" s="6" customFormat="1" ht="168" customHeight="1" x14ac:dyDescent="0.25">
      <c r="A679" s="7">
        <v>679</v>
      </c>
      <c r="B679" s="7"/>
      <c r="C679" s="13" t="s">
        <v>11</v>
      </c>
      <c r="D679" s="21" t="s">
        <v>981</v>
      </c>
      <c r="E679" s="13" t="s">
        <v>1502</v>
      </c>
      <c r="F679" s="13" t="s">
        <v>14</v>
      </c>
      <c r="G679" s="13" t="s">
        <v>1503</v>
      </c>
      <c r="H679" s="37" t="s">
        <v>16</v>
      </c>
      <c r="I679" s="13" t="s">
        <v>35</v>
      </c>
      <c r="J679" s="13" t="s">
        <v>428</v>
      </c>
      <c r="K679" s="13" t="s">
        <v>1504</v>
      </c>
    </row>
    <row r="680" spans="1:11" s="6" customFormat="1" ht="132" customHeight="1" x14ac:dyDescent="0.25">
      <c r="A680" s="7">
        <v>680</v>
      </c>
      <c r="B680" s="7"/>
      <c r="C680" s="13" t="s">
        <v>11</v>
      </c>
      <c r="D680" s="21" t="s">
        <v>985</v>
      </c>
      <c r="E680" s="13" t="s">
        <v>1432</v>
      </c>
      <c r="F680" s="13" t="s">
        <v>14</v>
      </c>
      <c r="G680" s="13" t="s">
        <v>1505</v>
      </c>
      <c r="H680" s="37" t="s">
        <v>16</v>
      </c>
      <c r="I680" s="13" t="s">
        <v>35</v>
      </c>
      <c r="J680" s="13" t="s">
        <v>422</v>
      </c>
      <c r="K680" s="13" t="s">
        <v>645</v>
      </c>
    </row>
    <row r="681" spans="1:11" s="6" customFormat="1" ht="129" customHeight="1" x14ac:dyDescent="0.25">
      <c r="A681" s="7">
        <v>681</v>
      </c>
      <c r="B681" s="7"/>
      <c r="C681" s="13" t="s">
        <v>853</v>
      </c>
      <c r="D681" s="21" t="s">
        <v>634</v>
      </c>
      <c r="E681" s="13" t="s">
        <v>1467</v>
      </c>
      <c r="F681" s="13" t="s">
        <v>14</v>
      </c>
      <c r="G681" s="13" t="s">
        <v>1506</v>
      </c>
      <c r="H681" s="37" t="s">
        <v>16</v>
      </c>
      <c r="I681" s="13" t="s">
        <v>35</v>
      </c>
      <c r="J681" s="13" t="s">
        <v>520</v>
      </c>
      <c r="K681" s="13" t="s">
        <v>1507</v>
      </c>
    </row>
    <row r="682" spans="1:11" s="6" customFormat="1" ht="146.25" customHeight="1" x14ac:dyDescent="0.25">
      <c r="A682" s="7">
        <v>682</v>
      </c>
      <c r="B682" s="7"/>
      <c r="C682" s="13" t="s">
        <v>1508</v>
      </c>
      <c r="D682" s="21" t="s">
        <v>1509</v>
      </c>
      <c r="E682" s="13" t="s">
        <v>1432</v>
      </c>
      <c r="F682" s="13" t="s">
        <v>14</v>
      </c>
      <c r="G682" s="13" t="s">
        <v>1510</v>
      </c>
      <c r="H682" s="37" t="s">
        <v>16</v>
      </c>
      <c r="I682" s="13" t="s">
        <v>227</v>
      </c>
      <c r="J682" s="13" t="s">
        <v>419</v>
      </c>
      <c r="K682" s="13" t="s">
        <v>1511</v>
      </c>
    </row>
    <row r="683" spans="1:11" s="6" customFormat="1" ht="165" customHeight="1" x14ac:dyDescent="0.25">
      <c r="A683" s="7">
        <v>683</v>
      </c>
      <c r="B683" s="7"/>
      <c r="C683" s="13" t="s">
        <v>11</v>
      </c>
      <c r="D683" s="21" t="s">
        <v>1512</v>
      </c>
      <c r="E683" s="13" t="s">
        <v>1513</v>
      </c>
      <c r="F683" s="13" t="s">
        <v>14</v>
      </c>
      <c r="G683" s="13" t="s">
        <v>1514</v>
      </c>
      <c r="H683" s="37" t="s">
        <v>16</v>
      </c>
      <c r="I683" s="13" t="s">
        <v>35</v>
      </c>
      <c r="J683" s="13" t="s">
        <v>958</v>
      </c>
      <c r="K683" s="13" t="s">
        <v>1062</v>
      </c>
    </row>
    <row r="684" spans="1:11" s="6" customFormat="1" ht="90" customHeight="1" x14ac:dyDescent="0.25">
      <c r="A684" s="7">
        <v>684</v>
      </c>
      <c r="B684" s="7"/>
      <c r="C684" s="13" t="s">
        <v>11</v>
      </c>
      <c r="D684" s="21" t="s">
        <v>299</v>
      </c>
      <c r="E684" s="13" t="s">
        <v>1378</v>
      </c>
      <c r="F684" s="13" t="s">
        <v>14</v>
      </c>
      <c r="G684" s="13" t="s">
        <v>1167</v>
      </c>
      <c r="H684" s="37" t="s">
        <v>16</v>
      </c>
      <c r="I684" s="13"/>
      <c r="J684" s="13"/>
      <c r="K684" s="13"/>
    </row>
    <row r="685" spans="1:11" s="6" customFormat="1" ht="90" customHeight="1" x14ac:dyDescent="0.25">
      <c r="A685" s="7">
        <v>685</v>
      </c>
      <c r="B685" s="7"/>
      <c r="C685" s="13" t="s">
        <v>11</v>
      </c>
      <c r="D685" s="21" t="s">
        <v>981</v>
      </c>
      <c r="E685" s="13" t="s">
        <v>1515</v>
      </c>
      <c r="F685" s="13" t="s">
        <v>14</v>
      </c>
      <c r="G685" s="13" t="s">
        <v>1169</v>
      </c>
      <c r="H685" s="37" t="s">
        <v>16</v>
      </c>
      <c r="I685" s="13"/>
      <c r="J685" s="13"/>
      <c r="K685" s="13"/>
    </row>
    <row r="686" spans="1:11" s="6" customFormat="1" ht="160.5" customHeight="1" x14ac:dyDescent="0.25">
      <c r="A686" s="7">
        <v>686</v>
      </c>
      <c r="B686" s="7"/>
      <c r="C686" s="13" t="s">
        <v>11</v>
      </c>
      <c r="D686" s="21" t="s">
        <v>803</v>
      </c>
      <c r="E686" s="13" t="s">
        <v>1516</v>
      </c>
      <c r="F686" s="13" t="s">
        <v>14</v>
      </c>
      <c r="G686" s="13" t="s">
        <v>1517</v>
      </c>
      <c r="H686" s="37" t="s">
        <v>16</v>
      </c>
      <c r="I686" s="13" t="s">
        <v>35</v>
      </c>
      <c r="J686" s="13" t="s">
        <v>428</v>
      </c>
      <c r="K686" s="13" t="s">
        <v>775</v>
      </c>
    </row>
    <row r="687" spans="1:11" s="6" customFormat="1" ht="180.75" customHeight="1" x14ac:dyDescent="0.25">
      <c r="A687" s="7">
        <v>687</v>
      </c>
      <c r="B687" s="7"/>
      <c r="C687" s="13" t="s">
        <v>11</v>
      </c>
      <c r="D687" s="21" t="s">
        <v>967</v>
      </c>
      <c r="E687" s="13" t="s">
        <v>1518</v>
      </c>
      <c r="F687" s="13" t="s">
        <v>14</v>
      </c>
      <c r="G687" s="13" t="s">
        <v>1519</v>
      </c>
      <c r="H687" s="37" t="s">
        <v>16</v>
      </c>
      <c r="I687" s="13" t="s">
        <v>35</v>
      </c>
      <c r="J687" s="13" t="s">
        <v>428</v>
      </c>
      <c r="K687" s="13" t="s">
        <v>1520</v>
      </c>
    </row>
    <row r="688" spans="1:11" s="6" customFormat="1" ht="165" customHeight="1" x14ac:dyDescent="0.25">
      <c r="A688" s="7">
        <v>688</v>
      </c>
      <c r="B688" s="7"/>
      <c r="C688" s="13" t="s">
        <v>11</v>
      </c>
      <c r="D688" s="21" t="s">
        <v>967</v>
      </c>
      <c r="E688" s="13" t="s">
        <v>1521</v>
      </c>
      <c r="F688" s="13" t="s">
        <v>14</v>
      </c>
      <c r="G688" s="13" t="s">
        <v>1522</v>
      </c>
      <c r="H688" s="37" t="s">
        <v>16</v>
      </c>
      <c r="I688" s="13" t="s">
        <v>35</v>
      </c>
      <c r="J688" s="13" t="s">
        <v>428</v>
      </c>
      <c r="K688" s="13" t="s">
        <v>616</v>
      </c>
    </row>
    <row r="689" spans="1:13" s="6" customFormat="1" ht="180" customHeight="1" x14ac:dyDescent="0.25">
      <c r="A689" s="7">
        <v>689</v>
      </c>
      <c r="B689" s="7"/>
      <c r="C689" s="13"/>
      <c r="D689" s="21"/>
      <c r="E689" s="13"/>
      <c r="F689" s="13"/>
      <c r="G689" s="13"/>
      <c r="H689" s="37"/>
      <c r="I689" s="13"/>
      <c r="J689" s="13" t="s">
        <v>46</v>
      </c>
      <c r="K689" s="13"/>
      <c r="M689" s="6">
        <v>1</v>
      </c>
    </row>
    <row r="690" spans="1:13" s="6" customFormat="1" ht="134.25" customHeight="1" x14ac:dyDescent="0.25">
      <c r="A690" s="7">
        <v>690</v>
      </c>
      <c r="B690" s="7"/>
      <c r="C690" s="13" t="s">
        <v>1223</v>
      </c>
      <c r="D690" s="21" t="s">
        <v>937</v>
      </c>
      <c r="E690" s="13" t="s">
        <v>1523</v>
      </c>
      <c r="F690" s="13" t="s">
        <v>14</v>
      </c>
      <c r="G690" s="13" t="s">
        <v>1524</v>
      </c>
      <c r="H690" s="37" t="s">
        <v>16</v>
      </c>
      <c r="I690" s="13" t="s">
        <v>227</v>
      </c>
      <c r="J690" s="13" t="s">
        <v>450</v>
      </c>
      <c r="K690" s="13" t="s">
        <v>836</v>
      </c>
    </row>
    <row r="691" spans="1:13" s="6" customFormat="1" ht="145.5" customHeight="1" x14ac:dyDescent="0.25">
      <c r="A691" s="7">
        <v>691</v>
      </c>
      <c r="B691" s="7"/>
      <c r="C691" s="13" t="s">
        <v>11</v>
      </c>
      <c r="D691" s="21" t="s">
        <v>119</v>
      </c>
      <c r="E691" s="13" t="s">
        <v>1385</v>
      </c>
      <c r="F691" s="13" t="s">
        <v>14</v>
      </c>
      <c r="G691" s="13" t="s">
        <v>1525</v>
      </c>
      <c r="H691" s="37" t="s">
        <v>16</v>
      </c>
      <c r="I691" s="13" t="s">
        <v>35</v>
      </c>
      <c r="J691" s="13" t="s">
        <v>422</v>
      </c>
      <c r="K691" s="13" t="s">
        <v>274</v>
      </c>
    </row>
    <row r="692" spans="1:13" s="6" customFormat="1" ht="132.75" customHeight="1" x14ac:dyDescent="0.25">
      <c r="A692" s="7">
        <v>692</v>
      </c>
      <c r="B692" s="7"/>
      <c r="C692" s="13" t="s">
        <v>11</v>
      </c>
      <c r="D692" s="21" t="s">
        <v>1201</v>
      </c>
      <c r="E692" s="13" t="s">
        <v>1420</v>
      </c>
      <c r="F692" s="13" t="s">
        <v>14</v>
      </c>
      <c r="G692" s="13" t="s">
        <v>1526</v>
      </c>
      <c r="H692" s="37" t="s">
        <v>16</v>
      </c>
      <c r="I692" s="13" t="s">
        <v>35</v>
      </c>
      <c r="J692" s="13" t="s">
        <v>422</v>
      </c>
      <c r="K692" s="13" t="s">
        <v>602</v>
      </c>
    </row>
    <row r="693" spans="1:13" s="6" customFormat="1" ht="102.75" customHeight="1" x14ac:dyDescent="0.25">
      <c r="A693" s="7">
        <v>693</v>
      </c>
      <c r="B693" s="7"/>
      <c r="C693" s="13" t="s">
        <v>1527</v>
      </c>
      <c r="D693" s="21"/>
      <c r="E693" s="13" t="s">
        <v>1528</v>
      </c>
      <c r="F693" s="13" t="s">
        <v>14</v>
      </c>
      <c r="G693" s="13" t="s">
        <v>1529</v>
      </c>
      <c r="H693" s="37" t="s">
        <v>16</v>
      </c>
      <c r="I693" s="13" t="s">
        <v>35</v>
      </c>
      <c r="J693" s="13" t="s">
        <v>466</v>
      </c>
      <c r="K693" s="13" t="s">
        <v>157</v>
      </c>
    </row>
    <row r="694" spans="1:13" s="6" customFormat="1" ht="155.25" customHeight="1" x14ac:dyDescent="0.25">
      <c r="A694" s="7">
        <v>694</v>
      </c>
      <c r="B694" s="7"/>
      <c r="C694" s="13" t="s">
        <v>1530</v>
      </c>
      <c r="D694" s="21" t="s">
        <v>813</v>
      </c>
      <c r="E694" s="13" t="s">
        <v>1436</v>
      </c>
      <c r="F694" s="13" t="s">
        <v>14</v>
      </c>
      <c r="G694" s="13" t="s">
        <v>1531</v>
      </c>
      <c r="H694" s="37" t="s">
        <v>16</v>
      </c>
      <c r="I694" s="13" t="s">
        <v>35</v>
      </c>
      <c r="J694" s="13" t="s">
        <v>1031</v>
      </c>
      <c r="K694" s="13" t="s">
        <v>1532</v>
      </c>
    </row>
    <row r="695" spans="1:13" s="6" customFormat="1" ht="135" customHeight="1" x14ac:dyDescent="0.25">
      <c r="A695" s="7">
        <v>695</v>
      </c>
      <c r="B695" s="7"/>
      <c r="C695" s="13" t="s">
        <v>11</v>
      </c>
      <c r="D695" s="21" t="s">
        <v>1201</v>
      </c>
      <c r="E695" s="13" t="s">
        <v>1533</v>
      </c>
      <c r="F695" s="13" t="s">
        <v>14</v>
      </c>
      <c r="G695" s="13" t="s">
        <v>1534</v>
      </c>
      <c r="H695" s="37" t="s">
        <v>16</v>
      </c>
      <c r="I695" s="13" t="s">
        <v>35</v>
      </c>
      <c r="J695" s="13" t="s">
        <v>422</v>
      </c>
      <c r="K695" s="13" t="s">
        <v>616</v>
      </c>
    </row>
    <row r="696" spans="1:13" s="6" customFormat="1" ht="120" customHeight="1" x14ac:dyDescent="0.25">
      <c r="A696" s="7">
        <v>696</v>
      </c>
      <c r="B696" s="7"/>
      <c r="C696" s="13" t="s">
        <v>11</v>
      </c>
      <c r="D696" s="21" t="s">
        <v>287</v>
      </c>
      <c r="E696" s="13" t="s">
        <v>1535</v>
      </c>
      <c r="F696" s="13" t="s">
        <v>14</v>
      </c>
      <c r="G696" s="13" t="s">
        <v>1536</v>
      </c>
      <c r="H696" s="37" t="s">
        <v>16</v>
      </c>
      <c r="I696" s="13" t="s">
        <v>35</v>
      </c>
      <c r="J696" s="13" t="s">
        <v>830</v>
      </c>
      <c r="K696" s="13" t="s">
        <v>274</v>
      </c>
    </row>
    <row r="697" spans="1:13" s="6" customFormat="1" ht="135" customHeight="1" x14ac:dyDescent="0.25">
      <c r="A697" s="7">
        <v>697</v>
      </c>
      <c r="B697" s="7"/>
      <c r="C697" s="13" t="s">
        <v>11</v>
      </c>
      <c r="D697" s="21" t="s">
        <v>127</v>
      </c>
      <c r="E697" s="13" t="s">
        <v>1372</v>
      </c>
      <c r="F697" s="13" t="s">
        <v>14</v>
      </c>
      <c r="G697" s="13" t="s">
        <v>1537</v>
      </c>
      <c r="H697" s="37" t="s">
        <v>16</v>
      </c>
      <c r="I697" s="13" t="s">
        <v>35</v>
      </c>
      <c r="J697" s="13" t="s">
        <v>640</v>
      </c>
      <c r="K697" s="13" t="s">
        <v>420</v>
      </c>
    </row>
    <row r="698" spans="1:13" s="6" customFormat="1" ht="168" customHeight="1" x14ac:dyDescent="0.25">
      <c r="A698" s="7">
        <v>698</v>
      </c>
      <c r="B698" s="7"/>
      <c r="C698" s="13" t="s">
        <v>11</v>
      </c>
      <c r="D698" s="21" t="s">
        <v>51</v>
      </c>
      <c r="E698" s="13" t="s">
        <v>1538</v>
      </c>
      <c r="F698" s="13" t="s">
        <v>14</v>
      </c>
      <c r="G698" s="13" t="s">
        <v>1539</v>
      </c>
      <c r="H698" s="37" t="s">
        <v>16</v>
      </c>
      <c r="I698" s="13" t="s">
        <v>17</v>
      </c>
      <c r="J698" s="13" t="s">
        <v>26</v>
      </c>
      <c r="K698" s="13" t="s">
        <v>588</v>
      </c>
    </row>
    <row r="699" spans="1:13" s="6" customFormat="1" ht="150.75" customHeight="1" x14ac:dyDescent="0.25">
      <c r="A699" s="7">
        <v>699</v>
      </c>
      <c r="B699" s="7"/>
      <c r="C699" s="13" t="s">
        <v>1540</v>
      </c>
      <c r="D699" s="21" t="s">
        <v>1286</v>
      </c>
      <c r="E699" s="13" t="s">
        <v>1541</v>
      </c>
      <c r="F699" s="13" t="s">
        <v>14</v>
      </c>
      <c r="G699" s="13" t="s">
        <v>1542</v>
      </c>
      <c r="H699" s="37" t="s">
        <v>16</v>
      </c>
      <c r="I699" s="13" t="s">
        <v>35</v>
      </c>
      <c r="J699" s="13" t="s">
        <v>428</v>
      </c>
      <c r="K699" s="13" t="s">
        <v>1543</v>
      </c>
    </row>
    <row r="700" spans="1:13" s="6" customFormat="1" ht="165" customHeight="1" x14ac:dyDescent="0.25">
      <c r="A700" s="7">
        <v>700</v>
      </c>
      <c r="B700" s="7"/>
      <c r="C700" s="13" t="s">
        <v>1203</v>
      </c>
      <c r="D700" s="21" t="s">
        <v>1176</v>
      </c>
      <c r="E700" s="13" t="s">
        <v>1467</v>
      </c>
      <c r="F700" s="13" t="s">
        <v>14</v>
      </c>
      <c r="G700" s="13" t="s">
        <v>1544</v>
      </c>
      <c r="H700" s="37" t="s">
        <v>16</v>
      </c>
      <c r="I700" s="13" t="s">
        <v>227</v>
      </c>
      <c r="J700" s="13" t="s">
        <v>450</v>
      </c>
      <c r="K700" s="13" t="s">
        <v>104</v>
      </c>
    </row>
    <row r="701" spans="1:13" s="6" customFormat="1" ht="146.25" customHeight="1" x14ac:dyDescent="0.25">
      <c r="A701" s="7">
        <v>701</v>
      </c>
      <c r="B701" s="7"/>
      <c r="C701" s="13" t="s">
        <v>11</v>
      </c>
      <c r="D701" s="21" t="s">
        <v>275</v>
      </c>
      <c r="E701" s="13" t="s">
        <v>1545</v>
      </c>
      <c r="F701" s="13" t="s">
        <v>14</v>
      </c>
      <c r="G701" s="13" t="s">
        <v>1546</v>
      </c>
      <c r="H701" s="37" t="s">
        <v>16</v>
      </c>
      <c r="I701" s="13" t="s">
        <v>17</v>
      </c>
      <c r="J701" s="13" t="s">
        <v>749</v>
      </c>
      <c r="K701" s="13" t="s">
        <v>1547</v>
      </c>
    </row>
    <row r="702" spans="1:13" s="6" customFormat="1" ht="135" customHeight="1" x14ac:dyDescent="0.25">
      <c r="A702" s="7">
        <v>702</v>
      </c>
      <c r="B702" s="7"/>
      <c r="C702" s="13" t="s">
        <v>11</v>
      </c>
      <c r="D702" s="21" t="s">
        <v>119</v>
      </c>
      <c r="E702" s="13" t="s">
        <v>1432</v>
      </c>
      <c r="F702" s="13" t="s">
        <v>14</v>
      </c>
      <c r="G702" s="13" t="s">
        <v>1548</v>
      </c>
      <c r="H702" s="37" t="s">
        <v>16</v>
      </c>
      <c r="I702" s="13" t="s">
        <v>35</v>
      </c>
      <c r="J702" s="13" t="s">
        <v>422</v>
      </c>
      <c r="K702" s="13" t="s">
        <v>309</v>
      </c>
    </row>
    <row r="703" spans="1:13" s="6" customFormat="1" ht="55.5" customHeight="1" x14ac:dyDescent="0.25">
      <c r="A703" s="7"/>
      <c r="B703" s="7"/>
      <c r="C703" s="13"/>
      <c r="D703" s="21"/>
      <c r="E703" s="13"/>
      <c r="F703" s="13"/>
      <c r="G703" s="13"/>
      <c r="H703" s="37"/>
      <c r="I703" s="24"/>
      <c r="J703" s="13" t="s">
        <v>46</v>
      </c>
      <c r="K703" s="24"/>
      <c r="M703" s="6">
        <v>1</v>
      </c>
    </row>
    <row r="704" spans="1:13" s="6" customFormat="1" ht="180" customHeight="1" x14ac:dyDescent="0.25">
      <c r="A704" s="7"/>
      <c r="B704" s="7"/>
      <c r="C704" s="13"/>
      <c r="D704" s="21"/>
      <c r="E704" s="13"/>
      <c r="F704" s="13"/>
      <c r="G704" s="13"/>
      <c r="H704" s="37"/>
      <c r="I704" s="24"/>
      <c r="J704" s="13" t="s">
        <v>46</v>
      </c>
      <c r="K704" s="13" t="s">
        <v>1549</v>
      </c>
      <c r="M704" s="6">
        <v>1</v>
      </c>
    </row>
    <row r="705" spans="1:13" s="6" customFormat="1" ht="143.25" customHeight="1" x14ac:dyDescent="0.25">
      <c r="A705" s="7"/>
      <c r="B705" s="7"/>
      <c r="C705" s="13" t="s">
        <v>1550</v>
      </c>
      <c r="D705" s="21" t="s">
        <v>961</v>
      </c>
      <c r="E705" s="13" t="s">
        <v>1551</v>
      </c>
      <c r="F705" s="13" t="s">
        <v>14</v>
      </c>
      <c r="G705" s="13" t="s">
        <v>1552</v>
      </c>
      <c r="H705" s="37" t="s">
        <v>16</v>
      </c>
      <c r="I705" s="24">
        <v>6.7</v>
      </c>
      <c r="J705" s="13" t="s">
        <v>422</v>
      </c>
      <c r="K705" s="24" t="s">
        <v>1232</v>
      </c>
    </row>
    <row r="706" spans="1:13" s="6" customFormat="1" ht="190.5" customHeight="1" x14ac:dyDescent="0.25">
      <c r="A706" s="7"/>
      <c r="B706" s="7"/>
      <c r="C706" s="13" t="s">
        <v>1264</v>
      </c>
      <c r="D706" s="21" t="s">
        <v>751</v>
      </c>
      <c r="E706" s="13" t="s">
        <v>1523</v>
      </c>
      <c r="F706" s="13" t="s">
        <v>14</v>
      </c>
      <c r="G706" s="13" t="s">
        <v>1553</v>
      </c>
      <c r="H706" s="37" t="s">
        <v>16</v>
      </c>
      <c r="I706" s="24">
        <v>5.6</v>
      </c>
      <c r="J706" s="13" t="s">
        <v>1118</v>
      </c>
      <c r="K706" s="24" t="s">
        <v>1554</v>
      </c>
    </row>
    <row r="707" spans="1:13" s="6" customFormat="1" ht="105" customHeight="1" x14ac:dyDescent="0.25">
      <c r="A707" s="7"/>
      <c r="B707" s="1" t="s">
        <v>1555</v>
      </c>
      <c r="C707" s="13" t="s">
        <v>1297</v>
      </c>
      <c r="D707" s="21"/>
      <c r="E707" s="13" t="s">
        <v>1556</v>
      </c>
      <c r="F707" s="13" t="s">
        <v>14</v>
      </c>
      <c r="G707" s="13" t="s">
        <v>1557</v>
      </c>
      <c r="H707" s="37" t="s">
        <v>16</v>
      </c>
      <c r="I707" s="24">
        <v>6.7</v>
      </c>
      <c r="J707" s="13" t="s">
        <v>1558</v>
      </c>
      <c r="K707" s="24" t="s">
        <v>1559</v>
      </c>
    </row>
    <row r="708" spans="1:13" s="6" customFormat="1" ht="105" customHeight="1" x14ac:dyDescent="0.25">
      <c r="A708" s="7"/>
      <c r="B708" s="7"/>
      <c r="C708" s="13"/>
      <c r="D708" s="21"/>
      <c r="E708" s="13"/>
      <c r="F708" s="13"/>
      <c r="G708" s="13"/>
      <c r="H708" s="37"/>
      <c r="I708" s="24"/>
      <c r="J708" s="13" t="s">
        <v>1560</v>
      </c>
      <c r="K708" s="24">
        <v>2025</v>
      </c>
      <c r="M708" s="6">
        <v>1</v>
      </c>
    </row>
    <row r="709" spans="1:13" s="6" customFormat="1" ht="285" customHeight="1" x14ac:dyDescent="0.25">
      <c r="A709" s="7"/>
      <c r="B709" s="7"/>
      <c r="C709" s="13"/>
      <c r="D709" s="21"/>
      <c r="E709" s="13"/>
      <c r="F709" s="13"/>
      <c r="G709" s="13"/>
      <c r="H709" s="37"/>
      <c r="I709" s="24"/>
      <c r="J709" s="13" t="s">
        <v>1561</v>
      </c>
      <c r="K709" s="24" t="s">
        <v>891</v>
      </c>
      <c r="M709" s="6">
        <v>1</v>
      </c>
    </row>
    <row r="710" spans="1:13" s="6" customFormat="1" ht="105" customHeight="1" x14ac:dyDescent="0.25">
      <c r="A710" s="7"/>
      <c r="B710" s="7"/>
      <c r="C710" s="13"/>
      <c r="D710" s="21"/>
      <c r="E710" s="13"/>
      <c r="F710" s="13"/>
      <c r="G710" s="13"/>
      <c r="H710" s="37"/>
      <c r="I710" s="24"/>
      <c r="J710" s="13" t="s">
        <v>1562</v>
      </c>
      <c r="K710" s="24" t="s">
        <v>1563</v>
      </c>
      <c r="M710" s="6">
        <v>1</v>
      </c>
    </row>
    <row r="711" spans="1:13" s="6" customFormat="1" ht="15" customHeight="1" x14ac:dyDescent="0.25">
      <c r="A711" s="7"/>
      <c r="B711" s="7"/>
      <c r="C711" s="13"/>
      <c r="D711" s="21"/>
      <c r="E711" s="13"/>
      <c r="F711" s="13"/>
      <c r="G711" s="13"/>
      <c r="H711" s="37"/>
      <c r="I711" s="24"/>
      <c r="J711" s="13"/>
      <c r="K711" s="24"/>
      <c r="M711" s="6">
        <v>1</v>
      </c>
    </row>
    <row r="712" spans="1:13" s="6" customFormat="1" ht="210" customHeight="1" x14ac:dyDescent="0.25">
      <c r="A712" s="7"/>
      <c r="B712" s="7"/>
      <c r="C712" s="13"/>
      <c r="D712" s="21"/>
      <c r="E712" s="13"/>
      <c r="F712" s="13"/>
      <c r="G712" s="13"/>
      <c r="H712" s="37"/>
      <c r="I712" s="24"/>
      <c r="J712" s="13" t="s">
        <v>1564</v>
      </c>
      <c r="K712" s="24" t="s">
        <v>47</v>
      </c>
      <c r="M712" s="6">
        <v>1</v>
      </c>
    </row>
    <row r="713" spans="1:13" s="6" customFormat="1" ht="180" customHeight="1" x14ac:dyDescent="0.25">
      <c r="A713" s="7"/>
      <c r="B713" s="7"/>
      <c r="C713" s="13"/>
      <c r="D713" s="21"/>
      <c r="E713" s="13"/>
      <c r="F713" s="13"/>
      <c r="G713" s="13"/>
      <c r="H713" s="37"/>
      <c r="I713" s="24"/>
      <c r="J713" s="13" t="s">
        <v>1565</v>
      </c>
      <c r="K713" s="24" t="s">
        <v>1566</v>
      </c>
      <c r="M713" s="6">
        <v>1</v>
      </c>
    </row>
    <row r="714" spans="1:13" s="6" customFormat="1" ht="180" customHeight="1" x14ac:dyDescent="0.25">
      <c r="A714" s="7"/>
      <c r="B714" s="7"/>
      <c r="C714" s="13"/>
      <c r="D714" s="21"/>
      <c r="E714" s="13"/>
      <c r="F714" s="13"/>
      <c r="G714" s="13"/>
      <c r="H714" s="37"/>
      <c r="I714" s="24"/>
      <c r="J714" s="13" t="s">
        <v>1565</v>
      </c>
      <c r="K714" s="1" t="s">
        <v>1567</v>
      </c>
      <c r="M714" s="6">
        <v>1</v>
      </c>
    </row>
    <row r="715" spans="1:13" s="6" customFormat="1" ht="150" x14ac:dyDescent="0.25">
      <c r="A715" s="7">
        <v>13</v>
      </c>
      <c r="B715" s="7"/>
      <c r="C715" s="13" t="s">
        <v>11</v>
      </c>
      <c r="D715" s="21" t="s">
        <v>1568</v>
      </c>
      <c r="E715" s="13" t="s">
        <v>1372</v>
      </c>
      <c r="F715" s="16" t="s">
        <v>76</v>
      </c>
      <c r="G715" s="13" t="s">
        <v>1569</v>
      </c>
      <c r="H715" s="37" t="s">
        <v>45</v>
      </c>
      <c r="I715" s="24">
        <v>6.7</v>
      </c>
      <c r="J715" s="13" t="s">
        <v>46</v>
      </c>
      <c r="K715" s="13" t="s">
        <v>47</v>
      </c>
      <c r="M715" s="6">
        <v>1</v>
      </c>
    </row>
    <row r="716" spans="1:13" s="6" customFormat="1" ht="180" customHeight="1" x14ac:dyDescent="0.25">
      <c r="A716" s="7">
        <v>14</v>
      </c>
      <c r="B716" s="7"/>
      <c r="C716" s="13" t="s">
        <v>11</v>
      </c>
      <c r="D716" s="21" t="s">
        <v>430</v>
      </c>
      <c r="E716" s="13" t="s">
        <v>1362</v>
      </c>
      <c r="F716" s="13" t="s">
        <v>1570</v>
      </c>
      <c r="G716" s="13" t="s">
        <v>1571</v>
      </c>
      <c r="H716" s="37" t="s">
        <v>1572</v>
      </c>
      <c r="I716" s="24">
        <v>6.7</v>
      </c>
      <c r="J716" s="13" t="s">
        <v>46</v>
      </c>
      <c r="K716" s="13" t="s">
        <v>47</v>
      </c>
      <c r="M716" s="6">
        <v>1</v>
      </c>
    </row>
    <row r="717" spans="1:13" s="6" customFormat="1" ht="180" customHeight="1" x14ac:dyDescent="0.25">
      <c r="A717" s="7">
        <v>15</v>
      </c>
      <c r="B717" s="7"/>
      <c r="C717" s="13" t="s">
        <v>11</v>
      </c>
      <c r="D717" s="21" t="s">
        <v>430</v>
      </c>
      <c r="E717" s="13" t="s">
        <v>1573</v>
      </c>
      <c r="F717" s="13" t="s">
        <v>1570</v>
      </c>
      <c r="G717" s="13" t="s">
        <v>1574</v>
      </c>
      <c r="H717" s="37" t="s">
        <v>1572</v>
      </c>
      <c r="I717" s="24">
        <v>7</v>
      </c>
      <c r="J717" s="13" t="s">
        <v>46</v>
      </c>
      <c r="K717" s="13" t="s">
        <v>47</v>
      </c>
    </row>
    <row r="718" spans="1:13" s="6" customFormat="1" ht="180" customHeight="1" x14ac:dyDescent="0.25">
      <c r="A718" s="7">
        <v>16</v>
      </c>
      <c r="B718" s="7"/>
      <c r="C718" s="13" t="s">
        <v>11</v>
      </c>
      <c r="D718" s="21" t="s">
        <v>1575</v>
      </c>
      <c r="E718" s="13" t="s">
        <v>1420</v>
      </c>
      <c r="F718" s="13" t="s">
        <v>1570</v>
      </c>
      <c r="G718" s="13" t="s">
        <v>1574</v>
      </c>
      <c r="H718" s="37" t="s">
        <v>1572</v>
      </c>
      <c r="I718" s="24">
        <v>7</v>
      </c>
      <c r="J718" s="13" t="s">
        <v>46</v>
      </c>
      <c r="K718" s="13" t="s">
        <v>47</v>
      </c>
    </row>
    <row r="719" spans="1:13" s="6" customFormat="1" ht="180" customHeight="1" x14ac:dyDescent="0.25">
      <c r="A719" s="7">
        <v>17</v>
      </c>
      <c r="B719" s="7"/>
      <c r="C719" s="13" t="s">
        <v>11</v>
      </c>
      <c r="D719" s="21" t="s">
        <v>406</v>
      </c>
      <c r="E719" s="13" t="s">
        <v>1576</v>
      </c>
      <c r="F719" s="13" t="s">
        <v>1570</v>
      </c>
      <c r="G719" s="13" t="s">
        <v>1577</v>
      </c>
      <c r="H719" s="37" t="s">
        <v>1572</v>
      </c>
      <c r="I719" s="24">
        <v>7</v>
      </c>
      <c r="J719" s="13" t="s">
        <v>46</v>
      </c>
      <c r="K719" s="13" t="s">
        <v>47</v>
      </c>
    </row>
    <row r="720" spans="1:13" s="6" customFormat="1" ht="75" x14ac:dyDescent="0.25">
      <c r="A720" s="7"/>
      <c r="B720" s="7" t="s">
        <v>2217</v>
      </c>
      <c r="C720" s="13" t="s">
        <v>2218</v>
      </c>
      <c r="D720" s="21" t="s">
        <v>620</v>
      </c>
      <c r="E720" s="13" t="s">
        <v>1515</v>
      </c>
      <c r="F720" s="13" t="s">
        <v>14</v>
      </c>
      <c r="G720" s="13" t="s">
        <v>2219</v>
      </c>
      <c r="H720" s="37" t="s">
        <v>16</v>
      </c>
      <c r="I720" s="24"/>
      <c r="J720" s="13"/>
      <c r="K720" s="24"/>
    </row>
    <row r="721" spans="1:11" s="6" customFormat="1" ht="60" x14ac:dyDescent="0.25">
      <c r="A721" s="7"/>
      <c r="B721" s="7"/>
      <c r="C721" s="13" t="s">
        <v>2221</v>
      </c>
      <c r="D721" s="21" t="s">
        <v>2108</v>
      </c>
      <c r="E721" s="13" t="s">
        <v>2222</v>
      </c>
      <c r="F721" s="13"/>
      <c r="G721" s="13"/>
      <c r="H721" s="37"/>
      <c r="I721" s="24"/>
      <c r="J721" s="13" t="s">
        <v>2223</v>
      </c>
      <c r="K721" s="24"/>
    </row>
    <row r="722" spans="1:11" s="6" customFormat="1" ht="30" x14ac:dyDescent="0.25">
      <c r="A722" s="7">
        <v>1076</v>
      </c>
      <c r="B722" s="7"/>
      <c r="C722" s="13" t="s">
        <v>2221</v>
      </c>
      <c r="D722" s="21" t="s">
        <v>2224</v>
      </c>
      <c r="E722" s="13" t="s">
        <v>1385</v>
      </c>
      <c r="F722" s="13"/>
      <c r="G722" s="13" t="s">
        <v>2225</v>
      </c>
      <c r="H722" s="37" t="s">
        <v>16</v>
      </c>
      <c r="I722" s="24"/>
      <c r="J722" s="13"/>
      <c r="K722" s="24"/>
    </row>
    <row r="723" spans="1:11" s="6" customFormat="1" x14ac:dyDescent="0.25">
      <c r="A723" s="7"/>
      <c r="B723" s="7" t="s">
        <v>2228</v>
      </c>
      <c r="C723" s="13" t="s">
        <v>2221</v>
      </c>
      <c r="D723" s="21" t="s">
        <v>299</v>
      </c>
      <c r="E723" s="13" t="s">
        <v>2226</v>
      </c>
      <c r="F723" s="13"/>
      <c r="G723" s="13"/>
      <c r="H723" s="37"/>
      <c r="I723" s="24"/>
      <c r="J723" s="13" t="s">
        <v>2227</v>
      </c>
      <c r="K723" s="24">
        <v>2019</v>
      </c>
    </row>
    <row r="724" spans="1:11" s="6" customFormat="1" ht="30" x14ac:dyDescent="0.25">
      <c r="A724" s="7"/>
      <c r="B724" s="245">
        <v>43565</v>
      </c>
      <c r="C724" s="89" t="s">
        <v>2221</v>
      </c>
      <c r="D724" s="21" t="s">
        <v>263</v>
      </c>
      <c r="E724" s="13" t="s">
        <v>1436</v>
      </c>
      <c r="F724" s="13" t="s">
        <v>2232</v>
      </c>
      <c r="G724" s="13" t="s">
        <v>2234</v>
      </c>
      <c r="H724" s="37" t="s">
        <v>16</v>
      </c>
      <c r="I724" s="24"/>
      <c r="J724" s="13" t="s">
        <v>2235</v>
      </c>
      <c r="K724" s="24"/>
    </row>
    <row r="725" spans="1:11" s="6" customFormat="1" ht="75" x14ac:dyDescent="0.25">
      <c r="A725" s="7"/>
      <c r="B725" s="245">
        <v>43580</v>
      </c>
      <c r="C725" s="13" t="s">
        <v>2237</v>
      </c>
      <c r="D725" s="21" t="s">
        <v>2238</v>
      </c>
      <c r="E725" s="13" t="s">
        <v>2282</v>
      </c>
      <c r="F725" s="13" t="s">
        <v>14</v>
      </c>
      <c r="G725" s="13" t="s">
        <v>1557</v>
      </c>
      <c r="H725" s="37" t="s">
        <v>16</v>
      </c>
      <c r="I725" s="24"/>
      <c r="J725" s="13" t="s">
        <v>2239</v>
      </c>
      <c r="K725" s="24"/>
    </row>
    <row r="726" spans="1:11" s="6" customFormat="1" ht="75" x14ac:dyDescent="0.25">
      <c r="A726" s="7"/>
      <c r="B726" s="245">
        <v>43580</v>
      </c>
      <c r="C726" s="89" t="s">
        <v>2256</v>
      </c>
      <c r="D726" s="21" t="s">
        <v>230</v>
      </c>
      <c r="E726" s="13" t="s">
        <v>2240</v>
      </c>
      <c r="F726" s="89" t="s">
        <v>14</v>
      </c>
      <c r="G726" s="13" t="s">
        <v>2242</v>
      </c>
      <c r="H726" s="37" t="s">
        <v>16</v>
      </c>
      <c r="I726" s="24"/>
      <c r="J726" s="89" t="s">
        <v>2239</v>
      </c>
      <c r="K726" s="24"/>
    </row>
    <row r="727" spans="1:11" s="6" customFormat="1" ht="75" x14ac:dyDescent="0.25">
      <c r="A727" s="7"/>
      <c r="B727" s="245">
        <v>43580</v>
      </c>
      <c r="C727" s="13" t="s">
        <v>2241</v>
      </c>
      <c r="D727" s="21" t="s">
        <v>569</v>
      </c>
      <c r="E727" s="13" t="s">
        <v>1372</v>
      </c>
      <c r="F727" s="89" t="s">
        <v>14</v>
      </c>
      <c r="G727" s="13" t="s">
        <v>2243</v>
      </c>
      <c r="H727" s="37" t="s">
        <v>16</v>
      </c>
      <c r="I727" s="24"/>
      <c r="J727" s="89" t="s">
        <v>2239</v>
      </c>
      <c r="K727" s="24"/>
    </row>
    <row r="728" spans="1:11" s="6" customFormat="1" ht="75" x14ac:dyDescent="0.25">
      <c r="A728" s="7"/>
      <c r="B728" s="245">
        <v>43577</v>
      </c>
      <c r="C728" s="13" t="s">
        <v>2244</v>
      </c>
      <c r="D728" s="21" t="s">
        <v>2245</v>
      </c>
      <c r="E728" s="13" t="s">
        <v>1436</v>
      </c>
      <c r="F728" s="89" t="s">
        <v>14</v>
      </c>
      <c r="G728" s="13"/>
      <c r="H728" s="37"/>
      <c r="I728" s="24"/>
      <c r="J728" s="89" t="s">
        <v>2239</v>
      </c>
      <c r="K728" s="24"/>
    </row>
    <row r="729" spans="1:11" s="6" customFormat="1" ht="75" x14ac:dyDescent="0.25">
      <c r="A729" s="7"/>
      <c r="B729" s="245">
        <v>43577</v>
      </c>
      <c r="C729" s="89" t="s">
        <v>2244</v>
      </c>
      <c r="D729" s="21" t="s">
        <v>2246</v>
      </c>
      <c r="E729" s="13" t="s">
        <v>1432</v>
      </c>
      <c r="F729" s="89" t="s">
        <v>14</v>
      </c>
      <c r="G729" s="13"/>
      <c r="H729" s="37"/>
      <c r="I729" s="24"/>
      <c r="J729" s="89" t="s">
        <v>2239</v>
      </c>
      <c r="K729" s="24"/>
    </row>
    <row r="730" spans="1:11" s="6" customFormat="1" ht="75" x14ac:dyDescent="0.25">
      <c r="A730" s="7"/>
      <c r="B730" s="245">
        <v>43577</v>
      </c>
      <c r="C730" s="13" t="s">
        <v>2247</v>
      </c>
      <c r="D730" s="21" t="s">
        <v>1133</v>
      </c>
      <c r="E730" s="13" t="s">
        <v>2248</v>
      </c>
      <c r="F730" s="89" t="s">
        <v>14</v>
      </c>
      <c r="G730" s="13"/>
      <c r="H730" s="37"/>
      <c r="I730" s="24"/>
      <c r="J730" s="89" t="s">
        <v>2239</v>
      </c>
      <c r="K730" s="24"/>
    </row>
    <row r="731" spans="1:11" s="6" customFormat="1" ht="75" x14ac:dyDescent="0.25">
      <c r="A731" s="7"/>
      <c r="B731" s="245">
        <v>43577</v>
      </c>
      <c r="C731" s="89" t="s">
        <v>2247</v>
      </c>
      <c r="D731" s="21" t="s">
        <v>70</v>
      </c>
      <c r="E731" s="13" t="s">
        <v>2249</v>
      </c>
      <c r="F731" s="89" t="s">
        <v>14</v>
      </c>
      <c r="G731" s="13"/>
      <c r="H731" s="37"/>
      <c r="I731" s="24"/>
      <c r="J731" s="89" t="s">
        <v>2239</v>
      </c>
      <c r="K731" s="24"/>
    </row>
    <row r="732" spans="1:11" s="6" customFormat="1" ht="75" x14ac:dyDescent="0.25">
      <c r="A732" s="7"/>
      <c r="B732" s="245">
        <v>43577</v>
      </c>
      <c r="C732" s="13" t="s">
        <v>2250</v>
      </c>
      <c r="D732" s="21" t="s">
        <v>2251</v>
      </c>
      <c r="E732" s="13" t="s">
        <v>2252</v>
      </c>
      <c r="F732" s="89" t="s">
        <v>14</v>
      </c>
      <c r="G732" s="13"/>
      <c r="H732" s="37"/>
      <c r="I732" s="24"/>
      <c r="J732" s="89" t="s">
        <v>2239</v>
      </c>
      <c r="K732" s="24"/>
    </row>
    <row r="733" spans="1:11" s="6" customFormat="1" ht="75" x14ac:dyDescent="0.25">
      <c r="A733" s="7"/>
      <c r="B733" s="245">
        <v>43577</v>
      </c>
      <c r="C733" s="13" t="s">
        <v>2253</v>
      </c>
      <c r="D733" s="21" t="s">
        <v>999</v>
      </c>
      <c r="E733" s="13" t="s">
        <v>1367</v>
      </c>
      <c r="F733" s="89" t="s">
        <v>14</v>
      </c>
      <c r="G733" s="13"/>
      <c r="H733" s="37"/>
      <c r="I733" s="24"/>
      <c r="J733" s="89" t="s">
        <v>2239</v>
      </c>
      <c r="K733" s="24"/>
    </row>
    <row r="734" spans="1:11" s="6" customFormat="1" ht="75" x14ac:dyDescent="0.25">
      <c r="A734" s="7"/>
      <c r="B734" s="245">
        <v>43577</v>
      </c>
      <c r="C734" s="89" t="s">
        <v>2253</v>
      </c>
      <c r="D734" s="21" t="s">
        <v>2254</v>
      </c>
      <c r="E734" s="13" t="s">
        <v>219</v>
      </c>
      <c r="F734" s="89" t="s">
        <v>14</v>
      </c>
      <c r="G734" s="13"/>
      <c r="H734" s="37"/>
      <c r="I734" s="24"/>
      <c r="J734" s="89" t="s">
        <v>2239</v>
      </c>
      <c r="K734" s="24"/>
    </row>
    <row r="735" spans="1:11" s="6" customFormat="1" ht="75" x14ac:dyDescent="0.25">
      <c r="A735" s="7"/>
      <c r="B735" s="245">
        <v>43577</v>
      </c>
      <c r="C735" s="89" t="s">
        <v>2253</v>
      </c>
      <c r="D735" s="21" t="s">
        <v>2255</v>
      </c>
      <c r="E735" s="13" t="s">
        <v>1365</v>
      </c>
      <c r="F735" s="89" t="s">
        <v>14</v>
      </c>
      <c r="G735" s="13"/>
      <c r="H735" s="37"/>
      <c r="I735" s="24"/>
      <c r="J735" s="89" t="s">
        <v>2239</v>
      </c>
      <c r="K735" s="24"/>
    </row>
    <row r="736" spans="1:11" s="6" customFormat="1" ht="75" x14ac:dyDescent="0.25">
      <c r="A736" s="7"/>
      <c r="B736" s="245">
        <v>43577</v>
      </c>
      <c r="C736" s="13" t="s">
        <v>2256</v>
      </c>
      <c r="D736" s="21" t="s">
        <v>1029</v>
      </c>
      <c r="E736" s="13" t="s">
        <v>2257</v>
      </c>
      <c r="F736" s="89" t="s">
        <v>14</v>
      </c>
      <c r="G736" s="13"/>
      <c r="H736" s="37"/>
      <c r="I736" s="24"/>
      <c r="J736" s="89" t="s">
        <v>2239</v>
      </c>
      <c r="K736" s="24"/>
    </row>
    <row r="737" spans="1:11" s="6" customFormat="1" ht="75" x14ac:dyDescent="0.25">
      <c r="A737" s="7"/>
      <c r="B737" s="245">
        <v>43577</v>
      </c>
      <c r="C737" s="89" t="s">
        <v>2256</v>
      </c>
      <c r="D737" s="21" t="s">
        <v>2258</v>
      </c>
      <c r="E737" s="13" t="s">
        <v>2259</v>
      </c>
      <c r="F737" s="89" t="s">
        <v>14</v>
      </c>
      <c r="G737" s="13"/>
      <c r="H737" s="37"/>
      <c r="I737" s="24"/>
      <c r="J737" s="89" t="s">
        <v>2239</v>
      </c>
      <c r="K737" s="24"/>
    </row>
    <row r="738" spans="1:11" s="6" customFormat="1" ht="75" x14ac:dyDescent="0.25">
      <c r="A738" s="7"/>
      <c r="B738" s="245">
        <v>43577</v>
      </c>
      <c r="C738" s="89" t="s">
        <v>2256</v>
      </c>
      <c r="D738" s="21" t="s">
        <v>263</v>
      </c>
      <c r="E738" s="13" t="s">
        <v>1385</v>
      </c>
      <c r="F738" s="89" t="s">
        <v>14</v>
      </c>
      <c r="G738" s="13"/>
      <c r="H738" s="37"/>
      <c r="I738" s="24"/>
      <c r="J738" s="89" t="s">
        <v>2239</v>
      </c>
      <c r="K738" s="24"/>
    </row>
    <row r="739" spans="1:11" s="6" customFormat="1" ht="75" x14ac:dyDescent="0.25">
      <c r="A739" s="7"/>
      <c r="B739" s="245">
        <v>43577</v>
      </c>
      <c r="C739" s="89" t="s">
        <v>2256</v>
      </c>
      <c r="D739" s="21" t="s">
        <v>1276</v>
      </c>
      <c r="E739" s="13" t="s">
        <v>2260</v>
      </c>
      <c r="F739" s="89" t="s">
        <v>14</v>
      </c>
      <c r="G739" s="13"/>
      <c r="H739" s="37"/>
      <c r="I739" s="24"/>
      <c r="J739" s="89" t="s">
        <v>2239</v>
      </c>
      <c r="K739" s="24"/>
    </row>
    <row r="740" spans="1:11" s="6" customFormat="1" ht="75" x14ac:dyDescent="0.25">
      <c r="A740" s="7"/>
      <c r="B740" s="245">
        <v>43577</v>
      </c>
      <c r="C740" s="13" t="s">
        <v>2261</v>
      </c>
      <c r="D740" s="21" t="s">
        <v>2262</v>
      </c>
      <c r="E740" s="13" t="s">
        <v>2226</v>
      </c>
      <c r="F740" s="89" t="s">
        <v>14</v>
      </c>
      <c r="G740" s="13"/>
      <c r="H740" s="37"/>
      <c r="I740" s="24"/>
      <c r="J740" s="89" t="s">
        <v>2239</v>
      </c>
      <c r="K740" s="24"/>
    </row>
    <row r="741" spans="1:11" s="6" customFormat="1" ht="75" x14ac:dyDescent="0.25">
      <c r="A741" s="7"/>
      <c r="B741" s="245">
        <v>43577</v>
      </c>
      <c r="C741" s="89" t="s">
        <v>2261</v>
      </c>
      <c r="D741" s="21" t="s">
        <v>751</v>
      </c>
      <c r="E741" s="13" t="s">
        <v>1523</v>
      </c>
      <c r="F741" s="89" t="s">
        <v>14</v>
      </c>
      <c r="G741" s="13"/>
      <c r="H741" s="37"/>
      <c r="I741" s="24"/>
      <c r="J741" s="89" t="s">
        <v>2239</v>
      </c>
      <c r="K741" s="24"/>
    </row>
    <row r="742" spans="1:11" s="6" customFormat="1" ht="75" x14ac:dyDescent="0.25">
      <c r="A742" s="7"/>
      <c r="B742" s="245">
        <v>43577</v>
      </c>
      <c r="C742" s="89" t="s">
        <v>2261</v>
      </c>
      <c r="D742" s="21" t="s">
        <v>2263</v>
      </c>
      <c r="E742" s="13" t="s">
        <v>2264</v>
      </c>
      <c r="F742" s="89" t="s">
        <v>14</v>
      </c>
      <c r="G742" s="13"/>
      <c r="H742" s="37"/>
      <c r="I742" s="24"/>
      <c r="J742" s="89" t="s">
        <v>2239</v>
      </c>
      <c r="K742" s="24"/>
    </row>
    <row r="743" spans="1:11" s="6" customFormat="1" ht="75" x14ac:dyDescent="0.25">
      <c r="A743" s="7"/>
      <c r="B743" s="245">
        <v>43577</v>
      </c>
      <c r="C743" s="13" t="s">
        <v>2265</v>
      </c>
      <c r="D743" s="21" t="s">
        <v>101</v>
      </c>
      <c r="E743" s="13" t="s">
        <v>2266</v>
      </c>
      <c r="F743" s="89" t="s">
        <v>14</v>
      </c>
      <c r="G743" s="13"/>
      <c r="H743" s="37"/>
      <c r="I743" s="24"/>
      <c r="J743" s="89" t="s">
        <v>2239</v>
      </c>
      <c r="K743" s="24"/>
    </row>
    <row r="744" spans="1:11" s="6" customFormat="1" ht="75" x14ac:dyDescent="0.25">
      <c r="A744" s="7"/>
      <c r="B744" s="245">
        <v>43577</v>
      </c>
      <c r="C744" s="89" t="s">
        <v>2265</v>
      </c>
      <c r="D744" s="21" t="s">
        <v>1337</v>
      </c>
      <c r="E744" s="13" t="s">
        <v>2267</v>
      </c>
      <c r="F744" s="89" t="s">
        <v>14</v>
      </c>
      <c r="G744" s="13"/>
      <c r="H744" s="37"/>
      <c r="I744" s="24"/>
      <c r="J744" s="89" t="s">
        <v>2239</v>
      </c>
      <c r="K744" s="24"/>
    </row>
    <row r="745" spans="1:11" s="6" customFormat="1" ht="30" x14ac:dyDescent="0.25">
      <c r="A745" s="7"/>
      <c r="B745" s="245">
        <v>43579</v>
      </c>
      <c r="C745" s="13" t="s">
        <v>2241</v>
      </c>
      <c r="D745" s="21" t="s">
        <v>78</v>
      </c>
      <c r="E745" s="13" t="s">
        <v>2052</v>
      </c>
      <c r="F745" s="13" t="s">
        <v>2232</v>
      </c>
      <c r="G745" s="13" t="s">
        <v>2268</v>
      </c>
      <c r="H745" s="37" t="s">
        <v>16</v>
      </c>
      <c r="I745" s="24"/>
      <c r="J745" s="13" t="s">
        <v>2269</v>
      </c>
      <c r="K745" s="24"/>
    </row>
    <row r="746" spans="1:11" s="6" customFormat="1" ht="75" x14ac:dyDescent="0.25">
      <c r="A746" s="7"/>
      <c r="B746" s="245">
        <v>43584</v>
      </c>
      <c r="C746" s="89" t="s">
        <v>2241</v>
      </c>
      <c r="D746" s="21" t="s">
        <v>263</v>
      </c>
      <c r="E746" s="13" t="s">
        <v>1436</v>
      </c>
      <c r="F746" s="13" t="s">
        <v>14</v>
      </c>
      <c r="G746" s="13" t="s">
        <v>2270</v>
      </c>
      <c r="H746" s="37" t="s">
        <v>2271</v>
      </c>
      <c r="I746" s="24"/>
      <c r="J746" s="13" t="s">
        <v>2239</v>
      </c>
      <c r="K746" s="24"/>
    </row>
    <row r="747" spans="1:11" s="6" customFormat="1" ht="75" x14ac:dyDescent="0.25">
      <c r="A747" s="7"/>
      <c r="B747" s="245">
        <v>43598</v>
      </c>
      <c r="C747" s="89" t="s">
        <v>2241</v>
      </c>
      <c r="D747" s="21" t="s">
        <v>442</v>
      </c>
      <c r="E747" s="13" t="s">
        <v>2273</v>
      </c>
      <c r="F747" s="89" t="s">
        <v>14</v>
      </c>
      <c r="G747" s="13" t="s">
        <v>2274</v>
      </c>
      <c r="H747" s="37" t="s">
        <v>16</v>
      </c>
      <c r="I747" s="24"/>
      <c r="J747" s="89" t="s">
        <v>2239</v>
      </c>
      <c r="K747" s="24"/>
    </row>
    <row r="748" spans="1:11" s="6" customFormat="1" ht="75" x14ac:dyDescent="0.25">
      <c r="A748" s="7"/>
      <c r="B748" s="245">
        <v>43577</v>
      </c>
      <c r="C748" s="13" t="s">
        <v>2275</v>
      </c>
      <c r="D748" s="21" t="s">
        <v>2276</v>
      </c>
      <c r="E748" s="13" t="s">
        <v>1369</v>
      </c>
      <c r="F748" s="89" t="s">
        <v>14</v>
      </c>
      <c r="G748" s="13"/>
      <c r="H748" s="37"/>
      <c r="I748" s="24"/>
      <c r="J748" s="89" t="s">
        <v>2239</v>
      </c>
      <c r="K748" s="24"/>
    </row>
    <row r="749" spans="1:11" s="6" customFormat="1" ht="75" x14ac:dyDescent="0.25">
      <c r="A749" s="7"/>
      <c r="B749" s="245">
        <v>43577</v>
      </c>
      <c r="C749" s="89" t="s">
        <v>2275</v>
      </c>
      <c r="D749" s="21" t="s">
        <v>1144</v>
      </c>
      <c r="E749" s="13" t="s">
        <v>2277</v>
      </c>
      <c r="F749" s="89" t="s">
        <v>14</v>
      </c>
      <c r="G749" s="13"/>
      <c r="H749" s="37"/>
      <c r="I749" s="24"/>
      <c r="J749" s="89" t="s">
        <v>2239</v>
      </c>
      <c r="K749" s="24"/>
    </row>
    <row r="750" spans="1:11" s="6" customFormat="1" ht="75" x14ac:dyDescent="0.25">
      <c r="A750" s="7"/>
      <c r="B750" s="245">
        <v>43577</v>
      </c>
      <c r="C750" s="89" t="s">
        <v>2275</v>
      </c>
      <c r="D750" s="21" t="s">
        <v>844</v>
      </c>
      <c r="E750" s="13" t="s">
        <v>2278</v>
      </c>
      <c r="F750" s="89" t="s">
        <v>14</v>
      </c>
      <c r="G750" s="13"/>
      <c r="H750" s="37"/>
      <c r="I750" s="24"/>
      <c r="J750" s="89" t="s">
        <v>2239</v>
      </c>
      <c r="K750" s="24"/>
    </row>
    <row r="751" spans="1:11" s="6" customFormat="1" ht="75" x14ac:dyDescent="0.25">
      <c r="A751" s="7"/>
      <c r="B751" s="245">
        <v>43577</v>
      </c>
      <c r="C751" s="89" t="s">
        <v>2275</v>
      </c>
      <c r="D751" s="21" t="s">
        <v>1286</v>
      </c>
      <c r="E751" s="13" t="s">
        <v>2279</v>
      </c>
      <c r="F751" s="89" t="s">
        <v>14</v>
      </c>
      <c r="G751" s="13"/>
      <c r="H751" s="37"/>
      <c r="I751" s="24"/>
      <c r="J751" s="89" t="s">
        <v>2239</v>
      </c>
      <c r="K751" s="24"/>
    </row>
    <row r="752" spans="1:11" s="6" customFormat="1" ht="75" x14ac:dyDescent="0.25">
      <c r="A752" s="7"/>
      <c r="B752" s="245">
        <v>43577</v>
      </c>
      <c r="C752" s="89" t="s">
        <v>2275</v>
      </c>
      <c r="D752" s="21" t="s">
        <v>1105</v>
      </c>
      <c r="E752" s="13" t="s">
        <v>2280</v>
      </c>
      <c r="F752" s="89" t="s">
        <v>14</v>
      </c>
      <c r="G752" s="13"/>
      <c r="H752" s="37"/>
      <c r="I752" s="24"/>
      <c r="J752" s="89" t="s">
        <v>2239</v>
      </c>
      <c r="K752" s="24"/>
    </row>
    <row r="753" spans="1:11" s="6" customFormat="1" ht="75" x14ac:dyDescent="0.25">
      <c r="A753" s="7"/>
      <c r="B753" s="245">
        <v>43577</v>
      </c>
      <c r="C753" s="89" t="s">
        <v>2275</v>
      </c>
      <c r="D753" s="21" t="s">
        <v>1435</v>
      </c>
      <c r="E753" s="13" t="s">
        <v>2281</v>
      </c>
      <c r="F753" s="89" t="s">
        <v>14</v>
      </c>
      <c r="G753" s="13"/>
      <c r="H753" s="38"/>
      <c r="I753" s="24"/>
      <c r="J753" s="89" t="s">
        <v>2239</v>
      </c>
      <c r="K753" s="24"/>
    </row>
    <row r="754" spans="1:11" s="6" customFormat="1" ht="75" x14ac:dyDescent="0.25">
      <c r="A754" s="7"/>
      <c r="B754" s="245">
        <v>43577</v>
      </c>
      <c r="C754" s="13" t="s">
        <v>2283</v>
      </c>
      <c r="D754" s="21" t="s">
        <v>879</v>
      </c>
      <c r="E754" s="13" t="s">
        <v>2284</v>
      </c>
      <c r="F754" s="89" t="s">
        <v>14</v>
      </c>
      <c r="G754" s="13"/>
      <c r="H754" s="37"/>
      <c r="I754" s="24"/>
      <c r="J754" s="89" t="s">
        <v>2239</v>
      </c>
      <c r="K754" s="24"/>
    </row>
    <row r="755" spans="1:11" s="6" customFormat="1" ht="75" x14ac:dyDescent="0.25">
      <c r="A755" s="7"/>
      <c r="B755" s="245">
        <v>43577</v>
      </c>
      <c r="C755" s="89" t="s">
        <v>2283</v>
      </c>
      <c r="D755" s="21" t="s">
        <v>230</v>
      </c>
      <c r="E755" s="13" t="s">
        <v>2285</v>
      </c>
      <c r="F755" s="89" t="s">
        <v>14</v>
      </c>
      <c r="G755" s="13"/>
      <c r="H755" s="37"/>
      <c r="I755" s="24"/>
      <c r="J755" s="89" t="s">
        <v>2239</v>
      </c>
      <c r="K755" s="24"/>
    </row>
    <row r="756" spans="1:11" s="6" customFormat="1" ht="75" x14ac:dyDescent="0.25">
      <c r="A756" s="7"/>
      <c r="B756" s="245">
        <v>43577</v>
      </c>
      <c r="C756" s="89" t="s">
        <v>2283</v>
      </c>
      <c r="D756" s="21" t="s">
        <v>121</v>
      </c>
      <c r="E756" s="13" t="s">
        <v>2286</v>
      </c>
      <c r="F756" s="89" t="s">
        <v>14</v>
      </c>
      <c r="G756" s="13"/>
      <c r="H756" s="37"/>
      <c r="I756" s="24"/>
      <c r="J756" s="89" t="s">
        <v>2239</v>
      </c>
      <c r="K756" s="24"/>
    </row>
    <row r="757" spans="1:11" s="6" customFormat="1" ht="75" x14ac:dyDescent="0.25">
      <c r="A757" s="7"/>
      <c r="B757" s="245">
        <v>43577</v>
      </c>
      <c r="C757" s="89" t="s">
        <v>2283</v>
      </c>
      <c r="D757" s="21" t="s">
        <v>210</v>
      </c>
      <c r="E757" s="13" t="s">
        <v>1372</v>
      </c>
      <c r="F757" s="89" t="s">
        <v>14</v>
      </c>
      <c r="G757" s="13"/>
      <c r="H757" s="37"/>
      <c r="I757" s="24"/>
      <c r="J757" s="89" t="s">
        <v>2239</v>
      </c>
      <c r="K757" s="24"/>
    </row>
    <row r="758" spans="1:11" s="6" customFormat="1" ht="75" x14ac:dyDescent="0.25">
      <c r="A758" s="7"/>
      <c r="B758" s="245">
        <v>43571</v>
      </c>
      <c r="C758" s="13" t="s">
        <v>2287</v>
      </c>
      <c r="D758" s="21" t="s">
        <v>299</v>
      </c>
      <c r="E758" s="13" t="s">
        <v>1467</v>
      </c>
      <c r="F758" s="89" t="s">
        <v>14</v>
      </c>
      <c r="G758" s="13"/>
      <c r="H758" s="37"/>
      <c r="I758" s="24"/>
      <c r="J758" s="89" t="s">
        <v>2239</v>
      </c>
      <c r="K758" s="24"/>
    </row>
    <row r="759" spans="1:11" s="6" customFormat="1" ht="30" x14ac:dyDescent="0.25">
      <c r="A759" s="7"/>
      <c r="B759" s="245">
        <v>43610</v>
      </c>
      <c r="C759" s="13" t="s">
        <v>2290</v>
      </c>
      <c r="D759" s="21" t="s">
        <v>2291</v>
      </c>
      <c r="E759" s="13" t="s">
        <v>1385</v>
      </c>
      <c r="F759" s="13" t="s">
        <v>2292</v>
      </c>
      <c r="G759" s="13"/>
      <c r="H759" s="37"/>
      <c r="I759" s="24"/>
      <c r="J759" s="13" t="s">
        <v>2293</v>
      </c>
      <c r="K759" s="24"/>
    </row>
    <row r="760" spans="1:11" s="6" customFormat="1" ht="75" x14ac:dyDescent="0.25">
      <c r="A760" s="7"/>
      <c r="B760" s="245">
        <v>43613</v>
      </c>
      <c r="C760" s="13" t="s">
        <v>2241</v>
      </c>
      <c r="D760" s="21" t="s">
        <v>78</v>
      </c>
      <c r="E760" s="13" t="s">
        <v>2052</v>
      </c>
      <c r="F760" s="13" t="s">
        <v>14</v>
      </c>
      <c r="G760" s="13"/>
      <c r="H760" s="37"/>
      <c r="I760" s="24"/>
      <c r="J760" s="13" t="s">
        <v>2239</v>
      </c>
      <c r="K760" s="24"/>
    </row>
    <row r="761" spans="1:11" s="6" customFormat="1" ht="45" x14ac:dyDescent="0.25">
      <c r="A761" s="7"/>
      <c r="B761" s="245">
        <v>43633</v>
      </c>
      <c r="C761" s="13" t="s">
        <v>2298</v>
      </c>
      <c r="D761" s="21" t="s">
        <v>2291</v>
      </c>
      <c r="E761" s="13" t="s">
        <v>2299</v>
      </c>
      <c r="F761" s="13"/>
      <c r="G761" s="13"/>
      <c r="H761" s="37"/>
      <c r="I761" s="24"/>
      <c r="J761" s="13" t="s">
        <v>2300</v>
      </c>
      <c r="K761" s="24"/>
    </row>
    <row r="762" spans="1:11" s="6" customFormat="1" ht="75" x14ac:dyDescent="0.25">
      <c r="A762" s="7"/>
      <c r="B762" s="245">
        <v>43643</v>
      </c>
      <c r="C762" s="13" t="s">
        <v>2301</v>
      </c>
      <c r="D762" s="21" t="s">
        <v>620</v>
      </c>
      <c r="E762" s="13" t="s">
        <v>1459</v>
      </c>
      <c r="F762" s="89" t="s">
        <v>14</v>
      </c>
      <c r="G762" s="13"/>
      <c r="H762" s="37"/>
      <c r="I762" s="24"/>
      <c r="J762" s="13" t="s">
        <v>2239</v>
      </c>
      <c r="K762" s="24"/>
    </row>
    <row r="763" spans="1:11" s="6" customFormat="1" ht="30" x14ac:dyDescent="0.25">
      <c r="A763" s="7"/>
      <c r="B763" s="245">
        <v>43583</v>
      </c>
      <c r="C763" s="13" t="s">
        <v>2221</v>
      </c>
      <c r="D763" s="21" t="s">
        <v>555</v>
      </c>
      <c r="E763" s="13" t="s">
        <v>1365</v>
      </c>
      <c r="F763" s="13" t="s">
        <v>2302</v>
      </c>
      <c r="G763" s="13"/>
      <c r="H763" s="37" t="s">
        <v>16</v>
      </c>
      <c r="I763" s="24"/>
      <c r="J763" s="13" t="s">
        <v>2303</v>
      </c>
      <c r="K763" s="24"/>
    </row>
    <row r="764" spans="1:11" s="6" customFormat="1" ht="30" x14ac:dyDescent="0.25">
      <c r="A764" s="7"/>
      <c r="B764" s="245">
        <v>43583</v>
      </c>
      <c r="C764" s="89" t="s">
        <v>2221</v>
      </c>
      <c r="D764" s="21" t="s">
        <v>263</v>
      </c>
      <c r="E764" s="13" t="s">
        <v>2304</v>
      </c>
      <c r="F764" s="89" t="s">
        <v>2302</v>
      </c>
      <c r="G764" s="13"/>
      <c r="H764" s="37" t="s">
        <v>2271</v>
      </c>
      <c r="I764" s="24"/>
      <c r="J764" s="89" t="s">
        <v>2303</v>
      </c>
      <c r="K764" s="24"/>
    </row>
    <row r="765" spans="1:11" s="6" customFormat="1" ht="30" x14ac:dyDescent="0.25">
      <c r="A765" s="7"/>
      <c r="B765" s="245">
        <v>43657</v>
      </c>
      <c r="C765" s="89" t="s">
        <v>2221</v>
      </c>
      <c r="D765" s="21" t="s">
        <v>2305</v>
      </c>
      <c r="E765" s="13" t="s">
        <v>1365</v>
      </c>
      <c r="F765" s="13" t="s">
        <v>2302</v>
      </c>
      <c r="G765" s="13"/>
      <c r="H765" s="37" t="s">
        <v>2306</v>
      </c>
      <c r="I765" s="24"/>
      <c r="J765" s="89" t="s">
        <v>2303</v>
      </c>
      <c r="K765" s="24"/>
    </row>
    <row r="766" spans="1:11" s="6" customFormat="1" ht="75" x14ac:dyDescent="0.25">
      <c r="A766" s="7"/>
      <c r="B766" s="245">
        <v>43657</v>
      </c>
      <c r="C766" s="89" t="s">
        <v>2221</v>
      </c>
      <c r="D766" s="21" t="s">
        <v>700</v>
      </c>
      <c r="E766" s="13" t="s">
        <v>2307</v>
      </c>
      <c r="F766" s="89" t="s">
        <v>14</v>
      </c>
      <c r="G766" s="13"/>
      <c r="H766" s="37" t="s">
        <v>2308</v>
      </c>
      <c r="I766" s="24"/>
      <c r="J766" s="13" t="s">
        <v>2309</v>
      </c>
      <c r="K766" s="24"/>
    </row>
    <row r="767" spans="1:11" s="6" customFormat="1" ht="60" x14ac:dyDescent="0.25">
      <c r="A767" s="7"/>
      <c r="B767" s="7"/>
      <c r="C767" s="13" t="s">
        <v>2221</v>
      </c>
      <c r="D767" s="21" t="s">
        <v>2317</v>
      </c>
      <c r="E767" s="13" t="s">
        <v>1385</v>
      </c>
      <c r="F767" s="21" t="s">
        <v>2316</v>
      </c>
      <c r="G767" s="13" t="s">
        <v>2318</v>
      </c>
      <c r="H767" s="37" t="s">
        <v>16</v>
      </c>
      <c r="I767" s="24"/>
      <c r="J767" s="13" t="s">
        <v>2309</v>
      </c>
      <c r="K767" s="24"/>
    </row>
    <row r="768" spans="1:11" s="6" customFormat="1" ht="75" x14ac:dyDescent="0.25">
      <c r="A768" s="7"/>
      <c r="B768" s="245">
        <v>43728</v>
      </c>
      <c r="C768" s="89" t="s">
        <v>2324</v>
      </c>
      <c r="D768" s="21" t="s">
        <v>2325</v>
      </c>
      <c r="E768" s="13" t="s">
        <v>1389</v>
      </c>
      <c r="F768" s="89" t="s">
        <v>14</v>
      </c>
      <c r="G768" s="13" t="s">
        <v>2326</v>
      </c>
      <c r="H768" s="37" t="s">
        <v>2271</v>
      </c>
      <c r="I768" s="24"/>
      <c r="J768" s="89" t="s">
        <v>2309</v>
      </c>
      <c r="K768" s="24"/>
    </row>
    <row r="769" spans="1:11" s="6" customFormat="1" ht="75" x14ac:dyDescent="0.25">
      <c r="A769" s="7"/>
      <c r="B769" s="245">
        <v>43728</v>
      </c>
      <c r="C769" s="89" t="s">
        <v>2324</v>
      </c>
      <c r="D769" s="21" t="s">
        <v>2325</v>
      </c>
      <c r="E769" s="89" t="s">
        <v>1393</v>
      </c>
      <c r="F769" s="89" t="s">
        <v>14</v>
      </c>
      <c r="G769" s="89" t="s">
        <v>2327</v>
      </c>
      <c r="H769" s="37" t="s">
        <v>2306</v>
      </c>
      <c r="I769" s="24"/>
      <c r="J769" s="89" t="s">
        <v>2309</v>
      </c>
      <c r="K769" s="24"/>
    </row>
    <row r="770" spans="1:11" s="6" customFormat="1" ht="75" x14ac:dyDescent="0.25">
      <c r="A770" s="7"/>
      <c r="B770" s="7"/>
      <c r="C770" s="13" t="s">
        <v>2221</v>
      </c>
      <c r="D770" s="21" t="s">
        <v>101</v>
      </c>
      <c r="E770" s="13" t="s">
        <v>1389</v>
      </c>
      <c r="F770" s="89" t="s">
        <v>14</v>
      </c>
      <c r="G770" s="13"/>
      <c r="H770" s="37" t="s">
        <v>16</v>
      </c>
      <c r="I770" s="24"/>
      <c r="J770" s="24" t="s">
        <v>2239</v>
      </c>
      <c r="K770" s="24"/>
    </row>
    <row r="771" spans="1:11" s="6" customFormat="1" ht="75" x14ac:dyDescent="0.25">
      <c r="A771" s="7"/>
      <c r="B771" s="245">
        <v>43817</v>
      </c>
      <c r="C771" s="13" t="s">
        <v>2221</v>
      </c>
      <c r="D771" s="21" t="s">
        <v>2342</v>
      </c>
      <c r="E771" s="13" t="s">
        <v>1362</v>
      </c>
      <c r="F771" s="89" t="s">
        <v>14</v>
      </c>
      <c r="G771" s="13"/>
      <c r="H771" s="37" t="s">
        <v>16</v>
      </c>
      <c r="I771" s="24"/>
      <c r="J771" s="24" t="s">
        <v>2239</v>
      </c>
      <c r="K771" s="24"/>
    </row>
    <row r="772" spans="1:11" s="6" customFormat="1" ht="30" x14ac:dyDescent="0.25">
      <c r="A772" s="7"/>
      <c r="B772" s="7"/>
      <c r="C772" s="13"/>
      <c r="D772" s="21"/>
      <c r="E772" s="13"/>
      <c r="F772" s="13"/>
      <c r="G772" s="13"/>
      <c r="H772" s="37" t="s">
        <v>16</v>
      </c>
      <c r="I772" s="24"/>
      <c r="J772" s="24"/>
      <c r="K772" s="24"/>
    </row>
    <row r="773" spans="1:11" s="6" customFormat="1" ht="30" x14ac:dyDescent="0.25">
      <c r="A773" s="7"/>
      <c r="B773" s="7"/>
      <c r="C773" s="39"/>
      <c r="D773" s="40"/>
      <c r="E773" s="40"/>
      <c r="F773" s="40"/>
      <c r="G773" s="40"/>
      <c r="H773" s="37" t="s">
        <v>16</v>
      </c>
      <c r="I773" s="24"/>
      <c r="J773" s="24"/>
      <c r="K773" s="24"/>
    </row>
    <row r="774" spans="1:11" s="6" customFormat="1" ht="30" x14ac:dyDescent="0.25">
      <c r="A774" s="7"/>
      <c r="B774" s="7"/>
      <c r="C774" s="39"/>
      <c r="D774" s="40"/>
      <c r="E774" s="40"/>
      <c r="F774" s="40"/>
      <c r="G774" s="40"/>
      <c r="H774" s="37" t="s">
        <v>16</v>
      </c>
      <c r="I774" s="24"/>
      <c r="J774" s="24"/>
      <c r="K774" s="24"/>
    </row>
    <row r="775" spans="1:11" s="6" customFormat="1" ht="30" x14ac:dyDescent="0.25">
      <c r="A775" s="7"/>
      <c r="B775" s="7"/>
      <c r="C775" s="39"/>
      <c r="D775" s="40"/>
      <c r="E775" s="40"/>
      <c r="F775" s="40"/>
      <c r="G775" s="40"/>
      <c r="H775" s="37" t="s">
        <v>16</v>
      </c>
      <c r="I775" s="24"/>
      <c r="J775" s="24"/>
      <c r="K775" s="24"/>
    </row>
    <row r="776" spans="1:11" s="6" customFormat="1" ht="30" x14ac:dyDescent="0.25">
      <c r="A776" s="7"/>
      <c r="B776" s="7"/>
      <c r="C776" s="39"/>
      <c r="D776" s="40"/>
      <c r="E776" s="40"/>
      <c r="F776" s="40"/>
      <c r="G776" s="40"/>
      <c r="H776" s="37" t="s">
        <v>16</v>
      </c>
      <c r="I776" s="24"/>
      <c r="J776" s="24"/>
      <c r="K776" s="24"/>
    </row>
    <row r="777" spans="1:11" s="6" customFormat="1" ht="30" x14ac:dyDescent="0.25">
      <c r="A777" s="7"/>
      <c r="B777" s="7"/>
      <c r="C777" s="39"/>
      <c r="D777" s="40"/>
      <c r="E777" s="40"/>
      <c r="F777" s="40"/>
      <c r="G777" s="40"/>
      <c r="H777" s="37" t="s">
        <v>16</v>
      </c>
      <c r="I777" s="24"/>
      <c r="J777" s="24"/>
      <c r="K777" s="24"/>
    </row>
    <row r="778" spans="1:11" s="6" customFormat="1" ht="30" x14ac:dyDescent="0.25">
      <c r="A778" s="7"/>
      <c r="B778" s="7"/>
      <c r="C778" s="39"/>
      <c r="D778" s="40"/>
      <c r="E778" s="40"/>
      <c r="F778" s="40"/>
      <c r="G778" s="40"/>
      <c r="H778" s="37" t="s">
        <v>16</v>
      </c>
      <c r="I778" s="24"/>
      <c r="J778" s="24"/>
      <c r="K778" s="24"/>
    </row>
    <row r="779" spans="1:11" s="6" customFormat="1" ht="30" x14ac:dyDescent="0.25">
      <c r="A779" s="7"/>
      <c r="B779" s="7"/>
      <c r="C779" s="39"/>
      <c r="D779" s="40"/>
      <c r="E779" s="40"/>
      <c r="F779" s="40"/>
      <c r="G779" s="40"/>
      <c r="H779" s="37" t="s">
        <v>16</v>
      </c>
      <c r="I779" s="24"/>
      <c r="J779" s="24"/>
      <c r="K779" s="24"/>
    </row>
    <row r="780" spans="1:11" s="6" customFormat="1" ht="30" x14ac:dyDescent="0.25">
      <c r="A780" s="7"/>
      <c r="B780" s="7"/>
      <c r="C780" s="39"/>
      <c r="D780" s="40"/>
      <c r="E780" s="40"/>
      <c r="F780" s="40"/>
      <c r="G780" s="40"/>
      <c r="H780" s="37" t="s">
        <v>16</v>
      </c>
      <c r="I780" s="24"/>
      <c r="J780" s="24"/>
      <c r="K780" s="24"/>
    </row>
    <row r="781" spans="1:11" s="6" customFormat="1" ht="30" x14ac:dyDescent="0.25">
      <c r="A781" s="7"/>
      <c r="B781" s="7"/>
      <c r="C781" s="39"/>
      <c r="D781" s="40"/>
      <c r="E781" s="40"/>
      <c r="F781" s="40"/>
      <c r="G781" s="40"/>
      <c r="H781" s="37" t="s">
        <v>16</v>
      </c>
      <c r="I781" s="24"/>
      <c r="J781" s="24"/>
      <c r="K781" s="24"/>
    </row>
    <row r="782" spans="1:11" s="6" customFormat="1" ht="30" x14ac:dyDescent="0.25">
      <c r="A782" s="7"/>
      <c r="B782" s="7"/>
      <c r="C782" s="39"/>
      <c r="D782" s="40"/>
      <c r="E782" s="40"/>
      <c r="F782" s="40"/>
      <c r="G782" s="40"/>
      <c r="H782" s="37" t="s">
        <v>16</v>
      </c>
      <c r="I782" s="24"/>
      <c r="J782" s="24"/>
      <c r="K782" s="24"/>
    </row>
    <row r="783" spans="1:11" s="6" customFormat="1" ht="30" x14ac:dyDescent="0.25">
      <c r="A783" s="7"/>
      <c r="B783" s="7"/>
      <c r="C783" s="39"/>
      <c r="D783" s="40"/>
      <c r="E783" s="40"/>
      <c r="F783" s="40"/>
      <c r="G783" s="40"/>
      <c r="H783" s="37" t="s">
        <v>16</v>
      </c>
      <c r="I783" s="24"/>
      <c r="J783" s="24"/>
      <c r="K783" s="24"/>
    </row>
    <row r="784" spans="1:11" s="6" customFormat="1" ht="30" x14ac:dyDescent="0.25">
      <c r="A784" s="7"/>
      <c r="B784" s="7"/>
      <c r="C784" s="39"/>
      <c r="D784" s="40"/>
      <c r="E784" s="40"/>
      <c r="F784" s="40"/>
      <c r="G784" s="40"/>
      <c r="H784" s="37" t="s">
        <v>16</v>
      </c>
      <c r="I784" s="24"/>
      <c r="J784" s="24"/>
      <c r="K784" s="24"/>
    </row>
    <row r="785" spans="1:11" s="6" customFormat="1" ht="30" x14ac:dyDescent="0.25">
      <c r="A785" s="7"/>
      <c r="B785" s="7"/>
      <c r="C785" s="39"/>
      <c r="D785" s="40"/>
      <c r="E785" s="40"/>
      <c r="F785" s="40"/>
      <c r="G785" s="40"/>
      <c r="H785" s="37" t="s">
        <v>16</v>
      </c>
      <c r="I785" s="24"/>
      <c r="J785" s="24"/>
      <c r="K785" s="24"/>
    </row>
    <row r="786" spans="1:11" s="6" customFormat="1" ht="30" x14ac:dyDescent="0.25">
      <c r="A786" s="7"/>
      <c r="B786" s="7"/>
      <c r="C786" s="39"/>
      <c r="D786" s="40"/>
      <c r="E786" s="40"/>
      <c r="F786" s="40"/>
      <c r="G786" s="40"/>
      <c r="H786" s="37" t="s">
        <v>16</v>
      </c>
      <c r="I786" s="24"/>
      <c r="J786" s="24"/>
      <c r="K786" s="24"/>
    </row>
    <row r="787" spans="1:11" s="6" customFormat="1" ht="30" x14ac:dyDescent="0.25">
      <c r="A787" s="7"/>
      <c r="B787" s="7"/>
      <c r="C787" s="39"/>
      <c r="D787" s="40"/>
      <c r="E787" s="40"/>
      <c r="F787" s="40"/>
      <c r="G787" s="40"/>
      <c r="H787" s="37" t="s">
        <v>16</v>
      </c>
      <c r="I787" s="24"/>
      <c r="J787" s="24"/>
      <c r="K787" s="24"/>
    </row>
    <row r="788" spans="1:11" s="6" customFormat="1" ht="30" x14ac:dyDescent="0.25">
      <c r="A788" s="7"/>
      <c r="B788" s="7"/>
      <c r="C788" s="39"/>
      <c r="D788" s="40"/>
      <c r="E788" s="40"/>
      <c r="F788" s="40"/>
      <c r="G788" s="40"/>
      <c r="H788" s="37" t="s">
        <v>16</v>
      </c>
      <c r="I788" s="24"/>
      <c r="J788" s="24"/>
      <c r="K788" s="24"/>
    </row>
    <row r="789" spans="1:11" s="6" customFormat="1" ht="30" x14ac:dyDescent="0.25">
      <c r="A789" s="7"/>
      <c r="B789" s="7"/>
      <c r="C789" s="39"/>
      <c r="D789" s="40"/>
      <c r="E789" s="40"/>
      <c r="F789" s="40"/>
      <c r="G789" s="40"/>
      <c r="H789" s="37" t="s">
        <v>16</v>
      </c>
      <c r="I789" s="24"/>
      <c r="J789" s="24"/>
      <c r="K789" s="24"/>
    </row>
    <row r="790" spans="1:11" s="6" customFormat="1" ht="30" x14ac:dyDescent="0.25">
      <c r="A790" s="7"/>
      <c r="B790" s="7"/>
      <c r="C790" s="39"/>
      <c r="D790" s="40"/>
      <c r="E790" s="40"/>
      <c r="F790" s="40"/>
      <c r="G790" s="40"/>
      <c r="H790" s="37" t="s">
        <v>16</v>
      </c>
      <c r="I790" s="24"/>
      <c r="J790" s="24"/>
      <c r="K790" s="24"/>
    </row>
    <row r="791" spans="1:11" s="6" customFormat="1" ht="30" x14ac:dyDescent="0.25">
      <c r="A791" s="7"/>
      <c r="B791" s="7"/>
      <c r="C791" s="39"/>
      <c r="D791" s="40"/>
      <c r="E791" s="40"/>
      <c r="F791" s="40"/>
      <c r="G791" s="40"/>
      <c r="H791" s="37" t="s">
        <v>16</v>
      </c>
      <c r="I791" s="24"/>
      <c r="J791" s="24"/>
      <c r="K791" s="24"/>
    </row>
    <row r="792" spans="1:11" s="6" customFormat="1" ht="30" x14ac:dyDescent="0.25">
      <c r="A792" s="7"/>
      <c r="B792" s="7"/>
      <c r="C792" s="39"/>
      <c r="D792" s="40"/>
      <c r="E792" s="40"/>
      <c r="F792" s="40"/>
      <c r="G792" s="40"/>
      <c r="H792" s="37" t="s">
        <v>16</v>
      </c>
      <c r="I792" s="24"/>
      <c r="J792" s="24"/>
      <c r="K792" s="24"/>
    </row>
    <row r="793" spans="1:11" s="6" customFormat="1" ht="30" x14ac:dyDescent="0.25">
      <c r="A793" s="7"/>
      <c r="B793" s="7"/>
      <c r="C793" s="39"/>
      <c r="D793" s="40"/>
      <c r="E793" s="40"/>
      <c r="F793" s="40"/>
      <c r="G793" s="40"/>
      <c r="H793" s="37" t="s">
        <v>16</v>
      </c>
      <c r="I793" s="24"/>
      <c r="J793" s="24"/>
      <c r="K793" s="24"/>
    </row>
    <row r="794" spans="1:11" s="6" customFormat="1" x14ac:dyDescent="0.25">
      <c r="A794" s="7"/>
      <c r="B794" s="7"/>
      <c r="C794" s="39"/>
      <c r="D794" s="40"/>
      <c r="E794" s="40"/>
      <c r="F794" s="40"/>
      <c r="G794" s="40"/>
      <c r="H794" s="40"/>
      <c r="I794" s="24"/>
      <c r="J794" s="24"/>
      <c r="K794" s="24"/>
    </row>
    <row r="795" spans="1:11" s="6" customFormat="1" x14ac:dyDescent="0.25">
      <c r="A795" s="7"/>
      <c r="B795" s="7"/>
      <c r="C795" s="39"/>
      <c r="D795" s="40"/>
      <c r="E795" s="40"/>
      <c r="F795" s="40"/>
      <c r="G795" s="40"/>
      <c r="H795" s="40"/>
      <c r="I795" s="24"/>
      <c r="J795" s="24"/>
      <c r="K795" s="24"/>
    </row>
    <row r="796" spans="1:11" s="6" customFormat="1" x14ac:dyDescent="0.25">
      <c r="A796" s="7"/>
      <c r="B796" s="7"/>
      <c r="C796" s="39"/>
      <c r="D796" s="40"/>
      <c r="E796" s="40"/>
      <c r="F796" s="40"/>
      <c r="G796" s="40"/>
      <c r="H796" s="40"/>
      <c r="I796" s="24"/>
      <c r="J796" s="24"/>
      <c r="K796" s="24"/>
    </row>
    <row r="797" spans="1:11" s="6" customFormat="1" x14ac:dyDescent="0.25">
      <c r="A797" s="7"/>
      <c r="B797" s="7"/>
      <c r="C797" s="39"/>
      <c r="D797" s="40"/>
      <c r="E797" s="40"/>
      <c r="F797" s="40"/>
      <c r="G797" s="40"/>
      <c r="H797" s="40"/>
      <c r="I797" s="24"/>
      <c r="J797" s="24"/>
      <c r="K797" s="24"/>
    </row>
    <row r="798" spans="1:11" s="6" customFormat="1" x14ac:dyDescent="0.25">
      <c r="A798" s="7"/>
      <c r="B798" s="7"/>
      <c r="C798" s="39"/>
      <c r="D798" s="40"/>
      <c r="E798" s="40"/>
      <c r="F798" s="40"/>
      <c r="G798" s="40"/>
      <c r="H798" s="40"/>
      <c r="I798" s="24"/>
      <c r="J798" s="24"/>
      <c r="K798" s="24"/>
    </row>
    <row r="799" spans="1:11" s="6" customFormat="1" x14ac:dyDescent="0.25">
      <c r="A799" s="7"/>
      <c r="B799" s="7"/>
      <c r="C799" s="39"/>
      <c r="D799" s="40"/>
      <c r="E799" s="40"/>
      <c r="F799" s="40"/>
      <c r="G799" s="40"/>
      <c r="H799" s="40"/>
      <c r="I799" s="24"/>
      <c r="J799" s="24"/>
      <c r="K799" s="24"/>
    </row>
    <row r="800" spans="1:11" s="6" customFormat="1" x14ac:dyDescent="0.25">
      <c r="A800" s="7"/>
      <c r="B800" s="7"/>
      <c r="C800" s="39"/>
      <c r="D800" s="40"/>
      <c r="E800" s="40"/>
      <c r="F800" s="40"/>
      <c r="G800" s="40"/>
      <c r="H800" s="40"/>
      <c r="I800" s="24"/>
      <c r="J800" s="24"/>
      <c r="K800" s="24"/>
    </row>
    <row r="801" spans="1:11" s="6" customFormat="1" x14ac:dyDescent="0.25">
      <c r="A801" s="7"/>
      <c r="B801" s="7"/>
      <c r="C801" s="39"/>
      <c r="D801" s="40"/>
      <c r="E801" s="40"/>
      <c r="F801" s="40"/>
      <c r="G801" s="40"/>
      <c r="H801" s="40"/>
      <c r="I801" s="24"/>
      <c r="J801" s="24"/>
      <c r="K801" s="24"/>
    </row>
    <row r="802" spans="1:11" s="6" customFormat="1" x14ac:dyDescent="0.25">
      <c r="A802" s="7"/>
      <c r="B802" s="7"/>
      <c r="C802" s="39"/>
      <c r="D802" s="40"/>
      <c r="E802" s="40"/>
      <c r="F802" s="40"/>
      <c r="G802" s="40"/>
      <c r="H802" s="40"/>
      <c r="I802" s="24"/>
      <c r="J802" s="24"/>
      <c r="K802" s="24"/>
    </row>
    <row r="803" spans="1:11" s="6" customFormat="1" x14ac:dyDescent="0.25">
      <c r="A803" s="7"/>
      <c r="B803" s="7"/>
      <c r="C803" s="39"/>
      <c r="D803" s="40"/>
      <c r="E803" s="40"/>
      <c r="F803" s="40"/>
      <c r="G803" s="40"/>
      <c r="H803" s="40"/>
      <c r="I803" s="24"/>
      <c r="J803" s="24"/>
      <c r="K803" s="24"/>
    </row>
    <row r="804" spans="1:11" s="6" customFormat="1" x14ac:dyDescent="0.25">
      <c r="A804" s="7"/>
      <c r="B804" s="7"/>
      <c r="C804" s="39"/>
      <c r="D804" s="40"/>
      <c r="E804" s="40"/>
      <c r="F804" s="40"/>
      <c r="G804" s="40"/>
      <c r="H804" s="40"/>
      <c r="I804" s="24"/>
      <c r="J804" s="24"/>
      <c r="K804" s="24"/>
    </row>
    <row r="805" spans="1:11" s="6" customFormat="1" x14ac:dyDescent="0.25">
      <c r="A805" s="7"/>
      <c r="B805" s="7"/>
      <c r="C805" s="39"/>
      <c r="D805" s="40"/>
      <c r="E805" s="40"/>
      <c r="F805" s="40"/>
      <c r="G805" s="40"/>
      <c r="H805" s="40"/>
      <c r="I805" s="24"/>
      <c r="J805" s="24"/>
      <c r="K805" s="24"/>
    </row>
    <row r="806" spans="1:11" s="6" customFormat="1" x14ac:dyDescent="0.25">
      <c r="A806" s="7"/>
      <c r="B806" s="7"/>
      <c r="C806" s="39"/>
      <c r="D806" s="40"/>
      <c r="E806" s="40"/>
      <c r="F806" s="40"/>
      <c r="G806" s="40"/>
      <c r="H806" s="40"/>
      <c r="I806" s="24"/>
      <c r="J806" s="24"/>
      <c r="K806" s="24"/>
    </row>
    <row r="807" spans="1:11" s="6" customFormat="1" x14ac:dyDescent="0.25">
      <c r="A807" s="7"/>
      <c r="B807" s="7"/>
      <c r="C807" s="39"/>
      <c r="D807" s="40"/>
      <c r="E807" s="40"/>
      <c r="F807" s="40"/>
      <c r="G807" s="40"/>
      <c r="H807" s="40"/>
      <c r="I807" s="24"/>
      <c r="J807" s="24"/>
      <c r="K807" s="24"/>
    </row>
    <row r="808" spans="1:11" s="6" customFormat="1" x14ac:dyDescent="0.25">
      <c r="A808" s="7"/>
      <c r="B808" s="7"/>
      <c r="C808" s="39"/>
      <c r="D808" s="40"/>
      <c r="E808" s="40"/>
      <c r="F808" s="40"/>
      <c r="G808" s="40"/>
      <c r="H808" s="40"/>
      <c r="I808" s="24"/>
      <c r="J808" s="24"/>
      <c r="K808" s="24"/>
    </row>
    <row r="809" spans="1:11" s="6" customFormat="1" x14ac:dyDescent="0.25">
      <c r="A809" s="7"/>
      <c r="B809" s="7"/>
      <c r="C809" s="39"/>
      <c r="D809" s="40"/>
      <c r="E809" s="40"/>
      <c r="F809" s="40"/>
      <c r="G809" s="40"/>
      <c r="H809" s="40"/>
      <c r="I809" s="24"/>
      <c r="J809" s="24"/>
      <c r="K809" s="24"/>
    </row>
    <row r="810" spans="1:11" s="6" customFormat="1" x14ac:dyDescent="0.25">
      <c r="A810" s="7"/>
      <c r="B810" s="7"/>
      <c r="C810" s="39"/>
      <c r="D810" s="40"/>
      <c r="E810" s="40"/>
      <c r="F810" s="40"/>
      <c r="G810" s="40"/>
      <c r="H810" s="40"/>
      <c r="I810" s="24"/>
      <c r="J810" s="24"/>
      <c r="K810" s="24"/>
    </row>
    <row r="811" spans="1:11" s="6" customFormat="1" x14ac:dyDescent="0.25">
      <c r="A811" s="7"/>
      <c r="B811" s="7"/>
      <c r="C811" s="39"/>
      <c r="D811" s="40"/>
      <c r="E811" s="40"/>
      <c r="F811" s="40"/>
      <c r="G811" s="40"/>
      <c r="H811" s="40"/>
      <c r="I811" s="24"/>
      <c r="J811" s="24"/>
      <c r="K811" s="24"/>
    </row>
    <row r="812" spans="1:11" s="6" customFormat="1" x14ac:dyDescent="0.25">
      <c r="A812" s="7"/>
      <c r="B812" s="7"/>
      <c r="C812" s="39"/>
      <c r="D812" s="40"/>
      <c r="E812" s="40"/>
      <c r="F812" s="40"/>
      <c r="G812" s="40"/>
      <c r="H812" s="40"/>
      <c r="I812" s="24"/>
      <c r="J812" s="24"/>
      <c r="K812" s="24"/>
    </row>
    <row r="813" spans="1:11" s="6" customFormat="1" x14ac:dyDescent="0.25">
      <c r="A813" s="7"/>
      <c r="B813" s="7"/>
      <c r="C813" s="39"/>
      <c r="D813" s="40"/>
      <c r="E813" s="40"/>
      <c r="F813" s="40"/>
      <c r="G813" s="40"/>
      <c r="H813" s="40"/>
      <c r="I813" s="24"/>
      <c r="J813" s="24"/>
      <c r="K813" s="24"/>
    </row>
    <row r="814" spans="1:11" s="6" customFormat="1" x14ac:dyDescent="0.25">
      <c r="A814" s="7"/>
      <c r="B814" s="7"/>
      <c r="C814" s="39"/>
      <c r="D814" s="40"/>
      <c r="E814" s="40"/>
      <c r="F814" s="40"/>
      <c r="G814" s="40"/>
      <c r="H814" s="40"/>
      <c r="I814" s="24"/>
      <c r="J814" s="24"/>
      <c r="K814" s="24"/>
    </row>
    <row r="815" spans="1:11" s="6" customFormat="1" x14ac:dyDescent="0.25">
      <c r="A815" s="7"/>
      <c r="B815" s="7"/>
      <c r="C815" s="39"/>
      <c r="D815" s="40"/>
      <c r="E815" s="40"/>
      <c r="F815" s="40"/>
      <c r="G815" s="40"/>
      <c r="H815" s="40"/>
      <c r="I815" s="24"/>
      <c r="J815" s="24"/>
      <c r="K815" s="24"/>
    </row>
    <row r="816" spans="1:11" s="6" customFormat="1" x14ac:dyDescent="0.25">
      <c r="A816" s="7"/>
      <c r="B816" s="7"/>
      <c r="C816" s="39"/>
      <c r="D816" s="40"/>
      <c r="E816" s="40"/>
      <c r="F816" s="40"/>
      <c r="G816" s="40"/>
      <c r="H816" s="40"/>
      <c r="I816" s="24"/>
      <c r="J816" s="24"/>
      <c r="K816" s="24"/>
    </row>
    <row r="817" spans="1:11" s="6" customFormat="1" x14ac:dyDescent="0.25">
      <c r="A817" s="7"/>
      <c r="B817" s="7"/>
      <c r="C817" s="39"/>
      <c r="D817" s="40"/>
      <c r="E817" s="40"/>
      <c r="F817" s="40"/>
      <c r="G817" s="40"/>
      <c r="H817" s="40"/>
      <c r="I817" s="24"/>
      <c r="J817" s="24"/>
      <c r="K817" s="24"/>
    </row>
    <row r="818" spans="1:11" s="6" customFormat="1" x14ac:dyDescent="0.25">
      <c r="A818" s="7"/>
      <c r="B818" s="7"/>
      <c r="C818" s="39"/>
      <c r="D818" s="40"/>
      <c r="E818" s="40"/>
      <c r="F818" s="40"/>
      <c r="G818" s="40"/>
      <c r="H818" s="40"/>
      <c r="I818" s="24"/>
      <c r="J818" s="24"/>
      <c r="K818" s="24"/>
    </row>
    <row r="819" spans="1:11" s="6" customFormat="1" x14ac:dyDescent="0.25">
      <c r="A819" s="7"/>
      <c r="B819" s="7"/>
      <c r="C819" s="39"/>
      <c r="D819" s="40"/>
      <c r="E819" s="40"/>
      <c r="F819" s="40"/>
      <c r="G819" s="40"/>
      <c r="H819" s="40"/>
      <c r="I819" s="24"/>
      <c r="J819" s="24"/>
      <c r="K819" s="24"/>
    </row>
    <row r="820" spans="1:11" s="6" customFormat="1" x14ac:dyDescent="0.25">
      <c r="A820" s="7"/>
      <c r="B820" s="7"/>
      <c r="C820" s="39"/>
      <c r="D820" s="40"/>
      <c r="E820" s="40"/>
      <c r="F820" s="40"/>
      <c r="G820" s="40"/>
      <c r="H820" s="40"/>
      <c r="I820" s="24"/>
      <c r="J820" s="24"/>
      <c r="K820" s="24"/>
    </row>
    <row r="821" spans="1:11" s="6" customFormat="1" x14ac:dyDescent="0.25">
      <c r="A821" s="7"/>
      <c r="B821" s="7"/>
      <c r="C821" s="39"/>
      <c r="D821" s="40"/>
      <c r="E821" s="40"/>
      <c r="F821" s="40"/>
      <c r="G821" s="40"/>
      <c r="H821" s="40"/>
      <c r="I821" s="24"/>
      <c r="J821" s="24"/>
      <c r="K821" s="24"/>
    </row>
    <row r="822" spans="1:11" s="6" customFormat="1" x14ac:dyDescent="0.25">
      <c r="A822" s="7"/>
      <c r="B822" s="7"/>
      <c r="C822" s="39"/>
      <c r="D822" s="40"/>
      <c r="E822" s="40"/>
      <c r="F822" s="40"/>
      <c r="G822" s="40"/>
      <c r="H822" s="40"/>
      <c r="I822" s="24"/>
      <c r="J822" s="24"/>
      <c r="K822" s="24"/>
    </row>
    <row r="823" spans="1:11" s="6" customFormat="1" x14ac:dyDescent="0.25">
      <c r="A823" s="7"/>
      <c r="B823" s="7"/>
      <c r="C823" s="39"/>
      <c r="D823" s="40"/>
      <c r="E823" s="40"/>
      <c r="F823" s="40"/>
      <c r="G823" s="40"/>
      <c r="H823" s="40"/>
      <c r="I823" s="24"/>
      <c r="J823" s="24"/>
      <c r="K823" s="24"/>
    </row>
    <row r="824" spans="1:11" s="6" customFormat="1" x14ac:dyDescent="0.25">
      <c r="A824" s="7"/>
      <c r="B824" s="7"/>
      <c r="C824" s="39"/>
      <c r="D824" s="40"/>
      <c r="E824" s="40"/>
      <c r="F824" s="40"/>
      <c r="G824" s="40"/>
      <c r="H824" s="40"/>
      <c r="I824" s="24"/>
      <c r="J824" s="24"/>
      <c r="K824" s="24"/>
    </row>
    <row r="825" spans="1:11" s="6" customFormat="1" x14ac:dyDescent="0.25">
      <c r="A825" s="7"/>
      <c r="B825" s="7"/>
      <c r="C825" s="39"/>
      <c r="D825" s="40"/>
      <c r="E825" s="40"/>
      <c r="F825" s="40"/>
      <c r="G825" s="40"/>
      <c r="H825" s="40"/>
      <c r="I825" s="24"/>
      <c r="J825" s="24"/>
      <c r="K825" s="24"/>
    </row>
    <row r="826" spans="1:11" s="6" customFormat="1" x14ac:dyDescent="0.25">
      <c r="A826" s="7"/>
      <c r="B826" s="7"/>
      <c r="C826" s="39"/>
      <c r="D826" s="40"/>
      <c r="E826" s="40"/>
      <c r="F826" s="40"/>
      <c r="G826" s="40"/>
      <c r="H826" s="40"/>
      <c r="I826" s="24"/>
      <c r="J826" s="24"/>
      <c r="K826" s="24"/>
    </row>
    <row r="827" spans="1:11" s="6" customFormat="1" x14ac:dyDescent="0.25">
      <c r="A827" s="7"/>
      <c r="B827" s="7"/>
      <c r="C827" s="39"/>
      <c r="D827" s="40"/>
      <c r="E827" s="40"/>
      <c r="F827" s="40"/>
      <c r="G827" s="40"/>
      <c r="H827" s="40"/>
      <c r="I827" s="24"/>
      <c r="J827" s="24"/>
      <c r="K827" s="24"/>
    </row>
    <row r="828" spans="1:11" s="6" customFormat="1" x14ac:dyDescent="0.25">
      <c r="A828" s="7"/>
      <c r="B828" s="7"/>
      <c r="C828" s="39"/>
      <c r="D828" s="40"/>
      <c r="E828" s="40"/>
      <c r="F828" s="40"/>
      <c r="G828" s="40"/>
      <c r="H828" s="40"/>
      <c r="I828" s="24"/>
      <c r="J828" s="24"/>
      <c r="K828" s="24"/>
    </row>
    <row r="829" spans="1:11" s="6" customFormat="1" x14ac:dyDescent="0.25">
      <c r="A829" s="7"/>
      <c r="B829" s="7"/>
      <c r="C829" s="39"/>
      <c r="D829" s="40"/>
      <c r="E829" s="40"/>
      <c r="F829" s="40"/>
      <c r="G829" s="40"/>
      <c r="H829" s="40"/>
      <c r="I829" s="24"/>
      <c r="J829" s="24"/>
      <c r="K829" s="24"/>
    </row>
  </sheetData>
  <autoFilter ref="B1:K793">
    <sortState ref="B330:K470">
      <sortCondition ref="D1:D793"/>
    </sortState>
  </autoFilter>
  <dataConsolidate topLabels="1">
    <dataRefs count="2">
      <dataRef ref="A2:K42" sheet="об" r:id="rId1"/>
      <dataRef ref="A2:K706" sheet="РЕЕСТР уведомлений" r:id="rId2"/>
    </dataRefs>
  </dataConsolidate>
  <pageMargins left="0.23622047244094491" right="0.23622047244094491" top="0.74803149606299213" bottom="0.74803149606299213" header="0.31496062992125984" footer="0.31496062992125984"/>
  <pageSetup scale="6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1183"/>
  <sheetViews>
    <sheetView zoomScale="90" zoomScaleNormal="90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A441" sqref="A441:XFD441"/>
    </sheetView>
  </sheetViews>
  <sheetFormatPr defaultRowHeight="15" x14ac:dyDescent="0.25"/>
  <cols>
    <col min="1" max="1" width="6.5" style="53" customWidth="1"/>
    <col min="2" max="2" width="24.1640625" style="53" customWidth="1"/>
    <col min="3" max="3" width="14.6640625" style="53" customWidth="1"/>
    <col min="4" max="4" width="8.83203125" style="42" customWidth="1"/>
    <col min="5" max="5" width="22.33203125" style="42" customWidth="1"/>
    <col min="6" max="6" width="23.33203125" style="42" customWidth="1"/>
    <col min="7" max="7" width="19.33203125" style="42" customWidth="1"/>
    <col min="8" max="8" width="16.83203125" style="42" customWidth="1"/>
    <col min="9" max="9" width="14.83203125" style="42" customWidth="1"/>
    <col min="10" max="10" width="13.83203125" style="42" hidden="1" customWidth="1"/>
    <col min="11" max="11" width="18.1640625" style="42" customWidth="1"/>
    <col min="12" max="14" width="13.83203125" style="42" customWidth="1"/>
    <col min="15" max="15" width="13.83203125" style="218" customWidth="1"/>
    <col min="16" max="18" width="13.83203125" style="42" customWidth="1"/>
    <col min="19" max="20" width="11.5" style="41" customWidth="1"/>
    <col min="21" max="21" width="15.33203125" style="41" customWidth="1"/>
    <col min="22" max="23" width="15.5" style="41" customWidth="1"/>
    <col min="24" max="24" width="16" style="41" customWidth="1"/>
    <col min="25" max="25" width="13.1640625" style="41" customWidth="1"/>
    <col min="26" max="26" width="16" style="41" customWidth="1"/>
    <col min="27" max="27" width="11.6640625" style="41" customWidth="1"/>
    <col min="28" max="28" width="11.33203125" style="42" bestFit="1" customWidth="1"/>
    <col min="29" max="29" width="12.83203125" style="42" customWidth="1"/>
    <col min="30" max="30" width="12" style="42" bestFit="1" customWidth="1"/>
    <col min="31" max="31" width="15" style="42" customWidth="1"/>
    <col min="32" max="32" width="12.5" style="42" customWidth="1"/>
    <col min="33" max="33" width="14" style="42" customWidth="1"/>
    <col min="34" max="34" width="17.33203125" style="42" bestFit="1" customWidth="1"/>
    <col min="35" max="35" width="13.6640625" style="42" customWidth="1"/>
    <col min="36" max="36" width="12.6640625" style="42" customWidth="1"/>
    <col min="37" max="37" width="17.33203125" style="42" bestFit="1" customWidth="1"/>
    <col min="38" max="38" width="12.6640625" style="42" bestFit="1" customWidth="1"/>
    <col min="39" max="39" width="9.33203125" style="42"/>
    <col min="40" max="42" width="13.33203125" style="42" bestFit="1" customWidth="1"/>
    <col min="43" max="16384" width="9.33203125" style="42"/>
  </cols>
  <sheetData>
    <row r="1" spans="1:42" ht="157.15" customHeight="1" thickBot="1" x14ac:dyDescent="0.3">
      <c r="A1" s="44" t="s">
        <v>0</v>
      </c>
      <c r="B1" s="45" t="s">
        <v>1578</v>
      </c>
      <c r="C1" s="45" t="s">
        <v>3</v>
      </c>
      <c r="D1" s="45" t="s">
        <v>1579</v>
      </c>
      <c r="E1" s="45" t="s">
        <v>5</v>
      </c>
      <c r="F1" s="45" t="s">
        <v>6</v>
      </c>
      <c r="G1" s="45" t="s">
        <v>1580</v>
      </c>
      <c r="H1" s="45" t="s">
        <v>1581</v>
      </c>
      <c r="I1" s="45" t="s">
        <v>1582</v>
      </c>
      <c r="J1" s="45" t="s">
        <v>1583</v>
      </c>
      <c r="K1" s="67" t="s">
        <v>1584</v>
      </c>
      <c r="L1" s="68" t="s">
        <v>2124</v>
      </c>
      <c r="M1" s="82" t="s">
        <v>2125</v>
      </c>
      <c r="N1" s="83" t="s">
        <v>2170</v>
      </c>
      <c r="O1" s="207" t="s">
        <v>2152</v>
      </c>
      <c r="P1" s="78" t="s">
        <v>1585</v>
      </c>
      <c r="Q1" s="46" t="s">
        <v>2169</v>
      </c>
      <c r="R1" s="79" t="s">
        <v>1586</v>
      </c>
      <c r="S1" s="80" t="s">
        <v>2155</v>
      </c>
      <c r="T1" s="47" t="s">
        <v>1587</v>
      </c>
      <c r="U1" s="81" t="s">
        <v>2156</v>
      </c>
      <c r="V1" s="47" t="s">
        <v>1587</v>
      </c>
      <c r="W1" s="81" t="s">
        <v>2157</v>
      </c>
      <c r="X1" s="47" t="s">
        <v>2171</v>
      </c>
      <c r="Y1" s="81" t="s">
        <v>2158</v>
      </c>
      <c r="Z1" s="47" t="s">
        <v>2172</v>
      </c>
      <c r="AA1" s="81" t="s">
        <v>2159</v>
      </c>
      <c r="AB1" s="47" t="s">
        <v>2173</v>
      </c>
      <c r="AC1" s="47" t="s">
        <v>2160</v>
      </c>
      <c r="AD1" s="47" t="s">
        <v>1587</v>
      </c>
      <c r="AE1" s="47" t="s">
        <v>2161</v>
      </c>
      <c r="AF1" s="47" t="s">
        <v>1587</v>
      </c>
      <c r="AG1" s="47" t="s">
        <v>2162</v>
      </c>
      <c r="AH1" s="47" t="s">
        <v>1587</v>
      </c>
      <c r="AI1" s="47" t="s">
        <v>2163</v>
      </c>
      <c r="AJ1" s="47" t="s">
        <v>1587</v>
      </c>
      <c r="AK1" s="47" t="s">
        <v>2164</v>
      </c>
      <c r="AL1" s="47" t="s">
        <v>2165</v>
      </c>
      <c r="AM1" s="47" t="s">
        <v>2166</v>
      </c>
      <c r="AN1" s="47" t="s">
        <v>2168</v>
      </c>
      <c r="AO1" s="47" t="s">
        <v>2167</v>
      </c>
      <c r="AP1" s="48" t="s">
        <v>2168</v>
      </c>
    </row>
    <row r="2" spans="1:42" s="94" customFormat="1" ht="30" hidden="1" customHeight="1" thickBot="1" x14ac:dyDescent="0.3">
      <c r="A2" s="482"/>
      <c r="B2" s="480"/>
      <c r="C2" s="480"/>
      <c r="D2" s="480"/>
      <c r="E2" s="480"/>
      <c r="F2" s="480"/>
      <c r="G2" s="480"/>
      <c r="H2" s="480"/>
      <c r="I2" s="480"/>
      <c r="J2" s="486"/>
      <c r="K2" s="487"/>
      <c r="L2" s="91"/>
      <c r="M2" s="91"/>
      <c r="N2" s="92"/>
      <c r="O2" s="489"/>
      <c r="P2" s="93"/>
      <c r="Q2" s="491"/>
      <c r="R2" s="492"/>
      <c r="S2" s="494" t="s">
        <v>1588</v>
      </c>
      <c r="T2" s="495"/>
      <c r="U2" s="498" t="s">
        <v>1589</v>
      </c>
      <c r="V2" s="499"/>
      <c r="W2" s="498" t="s">
        <v>1590</v>
      </c>
      <c r="X2" s="499"/>
      <c r="Y2" s="484" t="s">
        <v>1591</v>
      </c>
      <c r="Z2" s="485"/>
      <c r="AA2" s="502" t="s">
        <v>1592</v>
      </c>
      <c r="AB2" s="485"/>
      <c r="AC2" s="502" t="s">
        <v>1593</v>
      </c>
      <c r="AD2" s="485"/>
      <c r="AE2" s="484" t="s">
        <v>1594</v>
      </c>
      <c r="AF2" s="507"/>
      <c r="AG2" s="502" t="s">
        <v>1595</v>
      </c>
      <c r="AH2" s="485"/>
      <c r="AI2" s="502" t="s">
        <v>1596</v>
      </c>
      <c r="AJ2" s="485"/>
      <c r="AK2" s="502" t="s">
        <v>1597</v>
      </c>
      <c r="AL2" s="485"/>
      <c r="AM2" s="502" t="s">
        <v>1598</v>
      </c>
      <c r="AN2" s="485"/>
      <c r="AO2" s="502" t="s">
        <v>1599</v>
      </c>
      <c r="AP2" s="485"/>
    </row>
    <row r="3" spans="1:42" s="94" customFormat="1" ht="15" hidden="1" customHeight="1" thickBot="1" x14ac:dyDescent="0.3">
      <c r="A3" s="483"/>
      <c r="B3" s="481"/>
      <c r="C3" s="481"/>
      <c r="D3" s="481"/>
      <c r="E3" s="481"/>
      <c r="F3" s="481"/>
      <c r="G3" s="481"/>
      <c r="H3" s="481"/>
      <c r="I3" s="481"/>
      <c r="J3" s="481"/>
      <c r="K3" s="488"/>
      <c r="L3" s="95"/>
      <c r="M3" s="95"/>
      <c r="N3" s="95"/>
      <c r="O3" s="490"/>
      <c r="P3" s="96"/>
      <c r="Q3" s="481"/>
      <c r="R3" s="493"/>
      <c r="S3" s="496"/>
      <c r="T3" s="497"/>
      <c r="U3" s="500"/>
      <c r="V3" s="501"/>
      <c r="W3" s="500"/>
      <c r="X3" s="501"/>
      <c r="Y3" s="97"/>
      <c r="Z3" s="98"/>
      <c r="AA3" s="98"/>
      <c r="AB3" s="98"/>
      <c r="AC3" s="98"/>
      <c r="AD3" s="99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</row>
    <row r="4" spans="1:42" s="94" customFormat="1" ht="50.25" hidden="1" customHeight="1" x14ac:dyDescent="0.25">
      <c r="A4" s="503">
        <v>1</v>
      </c>
      <c r="B4" s="505" t="s">
        <v>11</v>
      </c>
      <c r="C4" s="505" t="s">
        <v>239</v>
      </c>
      <c r="D4" s="505">
        <v>56</v>
      </c>
      <c r="E4" s="505" t="s">
        <v>2201</v>
      </c>
      <c r="F4" s="505" t="s">
        <v>1600</v>
      </c>
      <c r="G4" s="505" t="s">
        <v>1601</v>
      </c>
      <c r="H4" s="505">
        <v>42566</v>
      </c>
      <c r="I4" s="505" t="s">
        <v>1602</v>
      </c>
      <c r="J4" s="508"/>
      <c r="K4" s="509">
        <v>1302107.6299999999</v>
      </c>
      <c r="L4" s="100"/>
      <c r="M4" s="100"/>
      <c r="N4" s="100">
        <v>1432743.03</v>
      </c>
      <c r="O4" s="511"/>
      <c r="P4" s="101">
        <v>965332.35</v>
      </c>
      <c r="Q4" s="503"/>
      <c r="R4" s="508"/>
      <c r="S4" s="504"/>
      <c r="T4" s="504"/>
      <c r="U4" s="504">
        <v>25906.19</v>
      </c>
      <c r="V4" s="504">
        <v>32709.88</v>
      </c>
      <c r="W4" s="504"/>
      <c r="X4" s="504"/>
      <c r="Y4" s="506"/>
      <c r="Z4" s="506"/>
      <c r="AA4" s="506"/>
      <c r="AB4" s="506">
        <v>40545.339999999997</v>
      </c>
      <c r="AC4" s="506"/>
      <c r="AD4" s="506"/>
      <c r="AE4" s="506"/>
      <c r="AF4" s="506">
        <v>35933.42</v>
      </c>
      <c r="AG4" s="506"/>
      <c r="AH4" s="506"/>
      <c r="AI4" s="506"/>
      <c r="AJ4" s="506">
        <v>45361.8</v>
      </c>
      <c r="AK4" s="506"/>
      <c r="AL4" s="506"/>
      <c r="AM4" s="506"/>
      <c r="AN4" s="506"/>
      <c r="AO4" s="506"/>
      <c r="AP4" s="506"/>
    </row>
    <row r="5" spans="1:42" s="94" customFormat="1" ht="15" hidden="1" customHeight="1" x14ac:dyDescent="0.25">
      <c r="A5" s="504"/>
      <c r="B5" s="506"/>
      <c r="C5" s="506"/>
      <c r="D5" s="506"/>
      <c r="E5" s="506"/>
      <c r="F5" s="506"/>
      <c r="G5" s="506"/>
      <c r="H5" s="506"/>
      <c r="I5" s="506"/>
      <c r="J5" s="506"/>
      <c r="K5" s="510"/>
      <c r="L5" s="102">
        <v>6.7</v>
      </c>
      <c r="M5" s="102"/>
      <c r="N5" s="102"/>
      <c r="O5" s="512"/>
      <c r="P5" s="103"/>
      <c r="Q5" s="504"/>
      <c r="R5" s="513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</row>
    <row r="6" spans="1:42" s="94" customFormat="1" ht="90" hidden="1" customHeight="1" x14ac:dyDescent="0.25">
      <c r="A6" s="104">
        <v>2</v>
      </c>
      <c r="B6" s="105" t="s">
        <v>11</v>
      </c>
      <c r="C6" s="106" t="s">
        <v>1603</v>
      </c>
      <c r="D6" s="106">
        <v>1</v>
      </c>
      <c r="E6" s="105" t="s">
        <v>1604</v>
      </c>
      <c r="F6" s="107" t="s">
        <v>1605</v>
      </c>
      <c r="G6" s="107" t="s">
        <v>45</v>
      </c>
      <c r="H6" s="107"/>
      <c r="I6" s="107">
        <v>42901</v>
      </c>
      <c r="J6" s="108"/>
      <c r="K6" s="109">
        <v>1623.5519999999999</v>
      </c>
      <c r="L6" s="110">
        <v>6.7</v>
      </c>
      <c r="M6" s="110"/>
      <c r="N6" s="110"/>
      <c r="O6" s="208"/>
      <c r="P6" s="111"/>
      <c r="Q6" s="108"/>
      <c r="R6" s="108"/>
      <c r="S6" s="111"/>
      <c r="T6" s="108"/>
      <c r="U6" s="108"/>
      <c r="V6" s="107"/>
      <c r="W6" s="201"/>
      <c r="X6" s="107"/>
      <c r="Y6" s="201"/>
      <c r="Z6" s="107"/>
      <c r="AA6" s="108"/>
      <c r="AB6" s="108"/>
      <c r="AC6" s="112"/>
      <c r="AD6" s="112"/>
      <c r="AE6" s="112"/>
      <c r="AF6" s="112"/>
      <c r="AG6" s="112"/>
      <c r="AH6" s="112"/>
      <c r="AI6" s="112"/>
      <c r="AJ6" s="108"/>
      <c r="AK6" s="108"/>
      <c r="AL6" s="108"/>
      <c r="AM6" s="108"/>
      <c r="AN6" s="108"/>
      <c r="AO6" s="108"/>
    </row>
    <row r="7" spans="1:42" s="94" customFormat="1" ht="30" hidden="1" x14ac:dyDescent="0.25">
      <c r="A7" s="104">
        <v>3</v>
      </c>
      <c r="B7" s="107" t="s">
        <v>11</v>
      </c>
      <c r="C7" s="113" t="s">
        <v>1603</v>
      </c>
      <c r="D7" s="113">
        <v>15</v>
      </c>
      <c r="E7" s="107" t="s">
        <v>2012</v>
      </c>
      <c r="F7" s="113" t="s">
        <v>1606</v>
      </c>
      <c r="G7" s="107" t="s">
        <v>1601</v>
      </c>
      <c r="H7" s="113">
        <v>42446</v>
      </c>
      <c r="I7" s="113">
        <v>42442</v>
      </c>
      <c r="J7" s="113"/>
      <c r="K7" s="114">
        <v>1132301.76</v>
      </c>
      <c r="L7" s="110">
        <v>6.7</v>
      </c>
      <c r="M7" s="115"/>
      <c r="N7" s="115"/>
      <c r="O7" s="208"/>
      <c r="P7" s="111"/>
      <c r="Q7" s="108"/>
      <c r="R7" s="108"/>
      <c r="S7" s="116">
        <v>19378.759999999998</v>
      </c>
      <c r="T7" s="111">
        <v>24129.01</v>
      </c>
      <c r="U7" s="116">
        <v>19378.759999999998</v>
      </c>
      <c r="V7" s="108">
        <v>18367.37</v>
      </c>
      <c r="W7" s="116">
        <v>19378.759999999998</v>
      </c>
      <c r="X7" s="107">
        <v>33478.15</v>
      </c>
      <c r="Y7" s="107"/>
      <c r="Z7" s="107"/>
      <c r="AA7" s="108"/>
      <c r="AB7" s="108"/>
      <c r="AC7" s="112">
        <v>1968603</v>
      </c>
      <c r="AD7" s="112">
        <v>14899.34</v>
      </c>
      <c r="AE7" s="112">
        <v>20321.990000000002</v>
      </c>
      <c r="AF7" s="112">
        <v>14316</v>
      </c>
      <c r="AG7" s="112"/>
      <c r="AH7" s="112">
        <v>14457.9</v>
      </c>
      <c r="AI7" s="112"/>
      <c r="AJ7" s="112"/>
      <c r="AK7" s="112"/>
      <c r="AL7" s="108">
        <v>18398.93</v>
      </c>
      <c r="AM7" s="108"/>
      <c r="AN7" s="108">
        <v>18718.41</v>
      </c>
      <c r="AO7" s="108"/>
    </row>
    <row r="8" spans="1:42" s="94" customFormat="1" ht="30" hidden="1" x14ac:dyDescent="0.25">
      <c r="A8" s="104">
        <v>4</v>
      </c>
      <c r="B8" s="107" t="s">
        <v>11</v>
      </c>
      <c r="C8" s="113" t="s">
        <v>1603</v>
      </c>
      <c r="D8" s="113">
        <v>13</v>
      </c>
      <c r="E8" s="107" t="s">
        <v>2012</v>
      </c>
      <c r="F8" s="113" t="s">
        <v>1607</v>
      </c>
      <c r="G8" s="107" t="s">
        <v>1601</v>
      </c>
      <c r="H8" s="113">
        <v>42446</v>
      </c>
      <c r="I8" s="113">
        <v>42442</v>
      </c>
      <c r="J8" s="113"/>
      <c r="K8" s="114">
        <v>1217888.72</v>
      </c>
      <c r="L8" s="110">
        <v>6.7</v>
      </c>
      <c r="M8" s="115"/>
      <c r="N8" s="115"/>
      <c r="O8" s="208"/>
      <c r="P8" s="111"/>
      <c r="Q8" s="108"/>
      <c r="R8" s="108"/>
      <c r="S8" s="116">
        <v>19277.240000000002</v>
      </c>
      <c r="T8" s="111">
        <v>22374.58</v>
      </c>
      <c r="U8" s="116">
        <v>19277.240000000002</v>
      </c>
      <c r="V8" s="108">
        <v>19455.87</v>
      </c>
      <c r="W8" s="116">
        <v>19277.240000000002</v>
      </c>
      <c r="X8" s="107">
        <v>31804.35</v>
      </c>
      <c r="Y8" s="107"/>
      <c r="Z8" s="107"/>
      <c r="AA8" s="108"/>
      <c r="AB8" s="108"/>
      <c r="AC8" s="112">
        <v>19588.259999999998</v>
      </c>
      <c r="AD8" s="112">
        <v>14581.76</v>
      </c>
      <c r="AE8" s="112">
        <v>20221.13</v>
      </c>
      <c r="AF8" s="112">
        <v>13787.15</v>
      </c>
      <c r="AG8" s="112"/>
      <c r="AH8" s="112">
        <v>15753.39</v>
      </c>
      <c r="AI8" s="112"/>
      <c r="AJ8" s="112"/>
      <c r="AK8" s="112"/>
      <c r="AL8" s="108">
        <v>16175.79</v>
      </c>
      <c r="AM8" s="108"/>
      <c r="AN8" s="108">
        <v>15920.89</v>
      </c>
      <c r="AO8" s="108"/>
    </row>
    <row r="9" spans="1:42" s="94" customFormat="1" ht="30" hidden="1" x14ac:dyDescent="0.25">
      <c r="A9" s="104">
        <v>5</v>
      </c>
      <c r="B9" s="107" t="s">
        <v>11</v>
      </c>
      <c r="C9" s="113" t="s">
        <v>259</v>
      </c>
      <c r="D9" s="113">
        <v>26</v>
      </c>
      <c r="E9" s="107" t="s">
        <v>2012</v>
      </c>
      <c r="F9" s="113" t="s">
        <v>1608</v>
      </c>
      <c r="G9" s="107" t="s">
        <v>1601</v>
      </c>
      <c r="H9" s="113">
        <v>42439</v>
      </c>
      <c r="I9" s="113">
        <v>42436</v>
      </c>
      <c r="J9" s="113"/>
      <c r="K9" s="114">
        <v>2001579.12</v>
      </c>
      <c r="L9" s="115">
        <v>6.7</v>
      </c>
      <c r="M9" s="115"/>
      <c r="N9" s="115"/>
      <c r="O9" s="226" t="s">
        <v>2213</v>
      </c>
      <c r="P9" s="111"/>
      <c r="Q9" s="108"/>
      <c r="R9" s="108"/>
      <c r="S9" s="116">
        <v>32056.15</v>
      </c>
      <c r="T9" s="111">
        <v>77688.58</v>
      </c>
      <c r="U9" s="116">
        <v>32056.15</v>
      </c>
      <c r="V9" s="108">
        <v>36715.279999999999</v>
      </c>
      <c r="W9" s="116">
        <v>32056.15</v>
      </c>
      <c r="X9" s="107">
        <v>28342.82</v>
      </c>
      <c r="Y9" s="107"/>
      <c r="Z9" s="107"/>
      <c r="AA9" s="108"/>
      <c r="AB9" s="108"/>
      <c r="AC9" s="112">
        <v>32582.48</v>
      </c>
      <c r="AD9" s="112">
        <v>28052.32</v>
      </c>
      <c r="AE9" s="112">
        <v>33635.050000000003</v>
      </c>
      <c r="AF9" s="112">
        <v>27878.84</v>
      </c>
      <c r="AG9" s="112"/>
      <c r="AH9" s="112">
        <v>19905.28</v>
      </c>
      <c r="AI9" s="112"/>
      <c r="AJ9" s="112"/>
      <c r="AK9" s="112"/>
      <c r="AL9" s="108">
        <v>42740.49</v>
      </c>
      <c r="AM9" s="108"/>
      <c r="AN9" s="108">
        <v>37210.699999999997</v>
      </c>
      <c r="AO9" s="108"/>
    </row>
    <row r="10" spans="1:42" s="94" customFormat="1" ht="90" hidden="1" customHeight="1" x14ac:dyDescent="0.25">
      <c r="A10" s="117">
        <v>6</v>
      </c>
      <c r="B10" s="118" t="s">
        <v>11</v>
      </c>
      <c r="C10" s="113" t="s">
        <v>75</v>
      </c>
      <c r="D10" s="113">
        <v>46</v>
      </c>
      <c r="E10" s="105" t="s">
        <v>2199</v>
      </c>
      <c r="F10" s="113" t="s">
        <v>77</v>
      </c>
      <c r="G10" s="107" t="s">
        <v>45</v>
      </c>
      <c r="H10" s="113">
        <v>42236</v>
      </c>
      <c r="I10" s="113" t="s">
        <v>1609</v>
      </c>
      <c r="J10" s="113"/>
      <c r="K10" s="114">
        <v>1476312.7</v>
      </c>
      <c r="L10" s="115">
        <v>7</v>
      </c>
      <c r="M10" s="115"/>
      <c r="N10" s="115">
        <v>1845394.21</v>
      </c>
      <c r="O10" s="208"/>
      <c r="P10" s="111">
        <v>1122655.1399999999</v>
      </c>
      <c r="Q10" s="108"/>
      <c r="R10" s="108"/>
      <c r="S10" s="107">
        <v>33978.74</v>
      </c>
      <c r="T10" s="107">
        <v>22483.09</v>
      </c>
      <c r="U10" s="243">
        <v>33978.74</v>
      </c>
      <c r="V10" s="107">
        <v>53338.94</v>
      </c>
      <c r="W10" s="107"/>
      <c r="X10" s="107"/>
      <c r="Y10" s="107"/>
      <c r="Z10" s="107"/>
      <c r="AA10" s="108">
        <v>33978.74</v>
      </c>
      <c r="AB10" s="108">
        <v>28257.81</v>
      </c>
      <c r="AC10" s="108"/>
      <c r="AD10" s="112"/>
      <c r="AE10" s="112"/>
      <c r="AF10" s="112"/>
      <c r="AG10" s="112"/>
      <c r="AH10" s="112"/>
      <c r="AI10" s="112"/>
      <c r="AJ10" s="108"/>
      <c r="AK10" s="108"/>
      <c r="AL10" s="108"/>
      <c r="AM10" s="108"/>
      <c r="AN10" s="108"/>
      <c r="AO10" s="108"/>
    </row>
    <row r="11" spans="1:42" s="94" customFormat="1" ht="58.5" hidden="1" customHeight="1" x14ac:dyDescent="0.25">
      <c r="A11" s="506" t="s">
        <v>2133</v>
      </c>
      <c r="B11" s="107" t="s">
        <v>11</v>
      </c>
      <c r="C11" s="113" t="s">
        <v>672</v>
      </c>
      <c r="D11" s="113">
        <v>27</v>
      </c>
      <c r="E11" s="107" t="s">
        <v>2201</v>
      </c>
      <c r="F11" s="113" t="s">
        <v>1610</v>
      </c>
      <c r="G11" s="113" t="s">
        <v>1601</v>
      </c>
      <c r="H11" s="113">
        <v>42566</v>
      </c>
      <c r="I11" s="113" t="s">
        <v>1611</v>
      </c>
      <c r="J11" s="113"/>
      <c r="K11" s="114">
        <v>1738506.6</v>
      </c>
      <c r="L11" s="115">
        <v>6.7</v>
      </c>
      <c r="M11" s="115"/>
      <c r="N11" s="115">
        <v>1891603.62</v>
      </c>
      <c r="O11" s="265" t="s">
        <v>2310</v>
      </c>
      <c r="P11" s="111">
        <v>191289.58</v>
      </c>
      <c r="Q11" s="108"/>
      <c r="R11" s="108"/>
      <c r="S11" s="108"/>
      <c r="T11" s="108"/>
      <c r="U11" s="108">
        <v>31020.34</v>
      </c>
      <c r="V11" s="107">
        <v>27307.68</v>
      </c>
      <c r="W11" s="108">
        <v>31020.34</v>
      </c>
      <c r="X11" s="107"/>
      <c r="Y11" s="108">
        <v>31020.34</v>
      </c>
      <c r="Z11" s="107"/>
      <c r="AA11" s="108">
        <v>31020.34</v>
      </c>
      <c r="AB11" s="108">
        <v>22702.89</v>
      </c>
      <c r="AC11" s="108"/>
      <c r="AD11" s="112"/>
      <c r="AE11" s="112"/>
      <c r="AF11" s="112">
        <v>27237.49</v>
      </c>
      <c r="AG11" s="112"/>
      <c r="AH11" s="112"/>
      <c r="AI11" s="112"/>
      <c r="AJ11" s="108">
        <v>30087.26</v>
      </c>
      <c r="AK11" s="108"/>
      <c r="AL11" s="108"/>
      <c r="AM11" s="108"/>
      <c r="AN11" s="108"/>
      <c r="AO11" s="108"/>
    </row>
    <row r="12" spans="1:42" s="94" customFormat="1" ht="45" hidden="1" customHeight="1" x14ac:dyDescent="0.25">
      <c r="A12" s="506"/>
      <c r="B12" s="107" t="s">
        <v>1612</v>
      </c>
      <c r="C12" s="113" t="s">
        <v>1613</v>
      </c>
      <c r="D12" s="113">
        <v>5</v>
      </c>
      <c r="E12" s="107" t="s">
        <v>1614</v>
      </c>
      <c r="F12" s="113" t="s">
        <v>1615</v>
      </c>
      <c r="G12" s="113" t="s">
        <v>1601</v>
      </c>
      <c r="H12" s="113">
        <v>42566</v>
      </c>
      <c r="I12" s="113" t="s">
        <v>1616</v>
      </c>
      <c r="J12" s="113"/>
      <c r="K12" s="114">
        <v>843080.44</v>
      </c>
      <c r="L12" s="115"/>
      <c r="M12" s="115"/>
      <c r="N12" s="115"/>
      <c r="O12" s="208"/>
      <c r="P12" s="111"/>
      <c r="Q12" s="108"/>
      <c r="R12" s="108"/>
      <c r="S12" s="108"/>
      <c r="T12" s="108"/>
      <c r="U12" s="108">
        <v>13353.03</v>
      </c>
      <c r="V12" s="107">
        <v>21690.880000000001</v>
      </c>
      <c r="W12" s="108">
        <v>13353.03</v>
      </c>
      <c r="X12" s="107">
        <v>9269.3799999999992</v>
      </c>
      <c r="Y12" s="108">
        <v>13353.03</v>
      </c>
      <c r="Z12" s="107">
        <v>13561.69</v>
      </c>
      <c r="AA12" s="108">
        <v>13353.03</v>
      </c>
      <c r="AB12" s="108">
        <v>13568</v>
      </c>
      <c r="AC12" s="112"/>
      <c r="AD12" s="108"/>
      <c r="AE12" s="108"/>
      <c r="AF12" s="108">
        <v>14872.13</v>
      </c>
      <c r="AG12" s="108"/>
      <c r="AH12" s="108">
        <v>14260.63</v>
      </c>
      <c r="AI12" s="108"/>
      <c r="AJ12" s="108">
        <v>13066.62</v>
      </c>
      <c r="AK12" s="108"/>
      <c r="AL12" s="108">
        <v>13348.47</v>
      </c>
      <c r="AM12" s="108"/>
      <c r="AN12" s="108">
        <v>56550.54</v>
      </c>
      <c r="AO12" s="108"/>
    </row>
    <row r="13" spans="1:42" s="94" customFormat="1" ht="90" hidden="1" customHeight="1" x14ac:dyDescent="0.25">
      <c r="A13" s="119">
        <v>8</v>
      </c>
      <c r="B13" s="120" t="s">
        <v>11</v>
      </c>
      <c r="C13" s="113" t="s">
        <v>57</v>
      </c>
      <c r="D13" s="113">
        <v>16</v>
      </c>
      <c r="E13" s="105" t="s">
        <v>2200</v>
      </c>
      <c r="F13" s="113" t="s">
        <v>58</v>
      </c>
      <c r="G13" s="121" t="s">
        <v>45</v>
      </c>
      <c r="H13" s="113">
        <v>42258</v>
      </c>
      <c r="I13" s="113" t="s">
        <v>1617</v>
      </c>
      <c r="J13" s="113"/>
      <c r="K13" s="114">
        <v>1229221.55</v>
      </c>
      <c r="L13" s="115">
        <v>6.7</v>
      </c>
      <c r="M13" s="115"/>
      <c r="N13" s="115">
        <v>1351955.26</v>
      </c>
      <c r="O13" s="208"/>
      <c r="P13" s="111">
        <v>331180.65000000002</v>
      </c>
      <c r="Q13" s="108"/>
      <c r="R13" s="108"/>
      <c r="S13" s="107">
        <v>24868.11</v>
      </c>
      <c r="T13" s="108">
        <v>20193.349999999999</v>
      </c>
      <c r="U13" s="243">
        <v>24868.11</v>
      </c>
      <c r="V13" s="107">
        <v>20280.68</v>
      </c>
      <c r="W13" s="261">
        <v>24868.11</v>
      </c>
      <c r="X13" s="107"/>
      <c r="Y13" s="261">
        <v>24868.11</v>
      </c>
      <c r="Z13" s="107"/>
      <c r="AA13" s="261">
        <v>24868.11</v>
      </c>
      <c r="AB13" s="108">
        <v>18907.03</v>
      </c>
      <c r="AC13" s="112"/>
      <c r="AD13" s="112"/>
      <c r="AE13" s="112"/>
      <c r="AF13" s="112">
        <v>25326.48</v>
      </c>
      <c r="AG13" s="112"/>
      <c r="AH13" s="112"/>
      <c r="AI13" s="112"/>
      <c r="AJ13" s="108"/>
      <c r="AK13" s="108"/>
      <c r="AL13" s="108"/>
      <c r="AM13" s="108"/>
      <c r="AN13" s="108"/>
      <c r="AO13" s="108"/>
    </row>
    <row r="14" spans="1:42" s="94" customFormat="1" ht="90" hidden="1" customHeight="1" x14ac:dyDescent="0.25">
      <c r="A14" s="104">
        <v>9</v>
      </c>
      <c r="B14" s="107" t="s">
        <v>11</v>
      </c>
      <c r="C14" s="113" t="s">
        <v>57</v>
      </c>
      <c r="D14" s="113">
        <v>10</v>
      </c>
      <c r="E14" s="105" t="s">
        <v>2200</v>
      </c>
      <c r="F14" s="113" t="s">
        <v>1618</v>
      </c>
      <c r="G14" s="113" t="s">
        <v>45</v>
      </c>
      <c r="H14" s="113">
        <v>42461</v>
      </c>
      <c r="I14" s="113">
        <v>42445</v>
      </c>
      <c r="J14" s="113"/>
      <c r="K14" s="114">
        <v>1217029.6000000001</v>
      </c>
      <c r="L14" s="115">
        <v>6.7</v>
      </c>
      <c r="M14" s="115"/>
      <c r="N14" s="115">
        <v>1339121.31</v>
      </c>
      <c r="O14" s="208"/>
      <c r="P14" s="111">
        <v>643639.97</v>
      </c>
      <c r="Q14" s="108"/>
      <c r="R14" s="108"/>
      <c r="S14" s="107">
        <v>24738.03</v>
      </c>
      <c r="T14" s="107">
        <v>15463.1</v>
      </c>
      <c r="U14" s="243">
        <v>24738.03</v>
      </c>
      <c r="V14" s="107">
        <v>21330.16</v>
      </c>
      <c r="W14" s="261">
        <v>24738.03</v>
      </c>
      <c r="X14" s="107"/>
      <c r="Y14" s="261">
        <v>24738.03</v>
      </c>
      <c r="Z14" s="107"/>
      <c r="AA14" s="261">
        <v>24738.03</v>
      </c>
      <c r="AB14" s="108">
        <v>29873.22</v>
      </c>
      <c r="AC14" s="112"/>
      <c r="AD14" s="112"/>
      <c r="AE14" s="112"/>
      <c r="AF14" s="112">
        <v>28383.91</v>
      </c>
      <c r="AG14" s="112"/>
      <c r="AH14" s="112"/>
      <c r="AI14" s="112"/>
      <c r="AJ14" s="108"/>
      <c r="AK14" s="108"/>
      <c r="AL14" s="108"/>
      <c r="AM14" s="108"/>
      <c r="AN14" s="108"/>
      <c r="AO14" s="108"/>
    </row>
    <row r="15" spans="1:42" s="94" customFormat="1" ht="90" hidden="1" customHeight="1" x14ac:dyDescent="0.25">
      <c r="A15" s="104">
        <v>10</v>
      </c>
      <c r="B15" s="107" t="s">
        <v>11</v>
      </c>
      <c r="C15" s="113" t="s">
        <v>1201</v>
      </c>
      <c r="D15" s="113" t="s">
        <v>1533</v>
      </c>
      <c r="E15" s="107" t="s">
        <v>1619</v>
      </c>
      <c r="F15" s="113" t="s">
        <v>1620</v>
      </c>
      <c r="G15" s="113" t="s">
        <v>1601</v>
      </c>
      <c r="H15" s="113">
        <v>42440</v>
      </c>
      <c r="I15" s="113"/>
      <c r="J15" s="113"/>
      <c r="K15" s="114">
        <v>1062052.51</v>
      </c>
      <c r="L15" s="115">
        <v>6.7</v>
      </c>
      <c r="M15" s="115"/>
      <c r="N15" s="115"/>
      <c r="O15" s="208"/>
      <c r="P15" s="111"/>
      <c r="Q15" s="108"/>
      <c r="R15" s="108">
        <v>21189.39</v>
      </c>
      <c r="S15" s="111">
        <v>21700.63</v>
      </c>
      <c r="T15" s="116">
        <v>21189.39</v>
      </c>
      <c r="U15" s="116">
        <v>16508.29</v>
      </c>
      <c r="V15" s="111"/>
      <c r="W15" s="116">
        <v>21189.39</v>
      </c>
      <c r="X15" s="107">
        <v>16951.900000000001</v>
      </c>
      <c r="Y15" s="116">
        <v>21189.39</v>
      </c>
      <c r="Z15" s="107">
        <v>27490.6</v>
      </c>
      <c r="AA15" s="116">
        <v>21189.39</v>
      </c>
      <c r="AB15" s="108"/>
      <c r="AC15" s="112"/>
      <c r="AD15" s="108"/>
      <c r="AE15" s="116"/>
      <c r="AF15" s="122">
        <v>1000</v>
      </c>
      <c r="AG15" s="116">
        <v>21189.39</v>
      </c>
      <c r="AH15" s="108"/>
      <c r="AI15" s="108"/>
      <c r="AJ15" s="108"/>
      <c r="AK15" s="108"/>
      <c r="AL15" s="108"/>
      <c r="AM15" s="108"/>
      <c r="AN15" s="108"/>
      <c r="AO15" s="108"/>
    </row>
    <row r="16" spans="1:42" s="94" customFormat="1" ht="90" hidden="1" customHeight="1" x14ac:dyDescent="0.25">
      <c r="A16" s="104">
        <v>11</v>
      </c>
      <c r="B16" s="105" t="s">
        <v>11</v>
      </c>
      <c r="C16" s="123" t="s">
        <v>54</v>
      </c>
      <c r="D16" s="106" t="s">
        <v>1622</v>
      </c>
      <c r="E16" s="124" t="s">
        <v>2207</v>
      </c>
      <c r="F16" s="113" t="s">
        <v>82</v>
      </c>
      <c r="G16" s="124"/>
      <c r="H16" s="108"/>
      <c r="I16" s="111"/>
      <c r="J16" s="108"/>
      <c r="K16" s="125">
        <v>1100871.5</v>
      </c>
      <c r="L16" s="115">
        <v>6.7</v>
      </c>
      <c r="M16" s="126"/>
      <c r="N16" s="126">
        <v>1210537.52</v>
      </c>
      <c r="O16" s="208"/>
      <c r="P16" s="111">
        <v>415806.92</v>
      </c>
      <c r="Q16" s="108"/>
      <c r="R16" s="108"/>
      <c r="S16" s="111">
        <v>22220.3</v>
      </c>
      <c r="T16" s="116">
        <v>16263.45</v>
      </c>
      <c r="U16" s="244">
        <v>22220.3</v>
      </c>
      <c r="V16" s="111">
        <v>26860.42</v>
      </c>
      <c r="W16" s="260">
        <v>22220.3</v>
      </c>
      <c r="X16" s="108"/>
      <c r="Y16" s="260">
        <v>22220.3</v>
      </c>
      <c r="Z16" s="108"/>
      <c r="AA16" s="260">
        <v>22220.3</v>
      </c>
      <c r="AB16" s="108">
        <v>16973</v>
      </c>
      <c r="AC16" s="127"/>
      <c r="AD16" s="127"/>
      <c r="AE16" s="127"/>
      <c r="AF16" s="127">
        <v>18352.099999999999</v>
      </c>
      <c r="AG16" s="127"/>
      <c r="AH16" s="127"/>
      <c r="AI16" s="127"/>
      <c r="AJ16" s="108">
        <v>12468.75</v>
      </c>
      <c r="AK16" s="108"/>
      <c r="AL16" s="108"/>
      <c r="AM16" s="108"/>
      <c r="AN16" s="108"/>
      <c r="AO16" s="108"/>
    </row>
    <row r="17" spans="1:41" s="94" customFormat="1" ht="90" hidden="1" customHeight="1" x14ac:dyDescent="0.25">
      <c r="A17" s="104">
        <v>12</v>
      </c>
      <c r="B17" s="105" t="s">
        <v>11</v>
      </c>
      <c r="C17" s="123" t="s">
        <v>54</v>
      </c>
      <c r="D17" s="106">
        <v>104</v>
      </c>
      <c r="E17" s="107" t="s">
        <v>1995</v>
      </c>
      <c r="F17" s="113" t="s">
        <v>82</v>
      </c>
      <c r="G17" s="264" t="s">
        <v>1601</v>
      </c>
      <c r="H17" s="108"/>
      <c r="I17" s="111"/>
      <c r="J17" s="108"/>
      <c r="K17" s="125">
        <v>1626268.01</v>
      </c>
      <c r="L17" s="126">
        <v>7</v>
      </c>
      <c r="M17" s="126"/>
      <c r="N17" s="126">
        <v>2202658.2599999998</v>
      </c>
      <c r="O17" s="208"/>
      <c r="P17" s="111">
        <v>1540106.61</v>
      </c>
      <c r="Q17" s="108"/>
      <c r="R17" s="108"/>
      <c r="S17" s="116">
        <v>53214.45</v>
      </c>
      <c r="T17" s="116">
        <v>28683.32</v>
      </c>
      <c r="U17" s="116">
        <v>53214.45</v>
      </c>
      <c r="V17" s="111">
        <v>29798.78</v>
      </c>
      <c r="W17" s="116"/>
      <c r="X17" s="108"/>
      <c r="Y17" s="108"/>
      <c r="Z17" s="108"/>
      <c r="AA17" s="108">
        <v>53214.45</v>
      </c>
      <c r="AB17" s="108">
        <v>27310.799999999999</v>
      </c>
      <c r="AC17" s="108"/>
      <c r="AD17" s="127"/>
      <c r="AE17" s="108">
        <v>54858.81</v>
      </c>
      <c r="AF17" s="127">
        <v>60346.13</v>
      </c>
      <c r="AG17" s="108"/>
      <c r="AH17" s="127"/>
      <c r="AI17" s="108"/>
      <c r="AJ17" s="108">
        <v>31100.54</v>
      </c>
      <c r="AK17" s="108"/>
      <c r="AL17" s="108"/>
      <c r="AM17" s="108"/>
      <c r="AN17" s="108"/>
      <c r="AO17" s="108"/>
    </row>
    <row r="18" spans="1:41" s="94" customFormat="1" ht="90" hidden="1" customHeight="1" x14ac:dyDescent="0.25">
      <c r="A18" s="104">
        <v>13</v>
      </c>
      <c r="B18" s="107" t="s">
        <v>11</v>
      </c>
      <c r="C18" s="113" t="s">
        <v>54</v>
      </c>
      <c r="D18" s="107">
        <v>50</v>
      </c>
      <c r="E18" s="124" t="s">
        <v>2207</v>
      </c>
      <c r="F18" s="113" t="s">
        <v>1623</v>
      </c>
      <c r="G18" s="107" t="s">
        <v>1601</v>
      </c>
      <c r="H18" s="107">
        <v>42541</v>
      </c>
      <c r="I18" s="107" t="s">
        <v>1624</v>
      </c>
      <c r="J18" s="107"/>
      <c r="K18" s="128">
        <v>517650.06</v>
      </c>
      <c r="L18" s="115">
        <v>6.7</v>
      </c>
      <c r="M18" s="129"/>
      <c r="N18" s="129">
        <v>1124236.6200000001</v>
      </c>
      <c r="O18" s="208"/>
      <c r="P18" s="111">
        <v>891552.53</v>
      </c>
      <c r="Q18" s="108"/>
      <c r="R18" s="108"/>
      <c r="S18" s="108">
        <v>52327.199999999997</v>
      </c>
      <c r="T18" s="116">
        <v>48039.93</v>
      </c>
      <c r="U18" s="108">
        <v>52327.199999999997</v>
      </c>
      <c r="V18" s="111">
        <v>6559.98</v>
      </c>
      <c r="W18" s="108">
        <v>52327.199999999997</v>
      </c>
      <c r="X18" s="108"/>
      <c r="Y18" s="108">
        <v>52327.199999999997</v>
      </c>
      <c r="Z18" s="108"/>
      <c r="AA18" s="108">
        <v>52327.199999999997</v>
      </c>
      <c r="AB18" s="108">
        <v>50918.28</v>
      </c>
      <c r="AC18" s="108"/>
      <c r="AD18" s="127"/>
      <c r="AE18" s="127"/>
      <c r="AF18" s="127">
        <v>49531.39</v>
      </c>
      <c r="AG18" s="127"/>
      <c r="AH18" s="127"/>
      <c r="AI18" s="127"/>
      <c r="AJ18" s="108">
        <v>48294.559999999998</v>
      </c>
      <c r="AK18" s="108"/>
      <c r="AL18" s="108"/>
      <c r="AM18" s="108"/>
      <c r="AN18" s="108"/>
      <c r="AO18" s="108"/>
    </row>
    <row r="19" spans="1:41" s="94" customFormat="1" ht="30" hidden="1" customHeight="1" x14ac:dyDescent="0.25">
      <c r="A19" s="104">
        <v>14</v>
      </c>
      <c r="B19" s="107" t="s">
        <v>11</v>
      </c>
      <c r="C19" s="113" t="s">
        <v>54</v>
      </c>
      <c r="D19" s="107">
        <v>91</v>
      </c>
      <c r="E19" s="107" t="s">
        <v>2198</v>
      </c>
      <c r="F19" s="113" t="s">
        <v>1625</v>
      </c>
      <c r="G19" s="107" t="s">
        <v>1601</v>
      </c>
      <c r="H19" s="107">
        <v>42537</v>
      </c>
      <c r="I19" s="107" t="s">
        <v>1626</v>
      </c>
      <c r="J19" s="107"/>
      <c r="K19" s="128">
        <v>9557321.4700000007</v>
      </c>
      <c r="L19" s="115">
        <v>6.7</v>
      </c>
      <c r="M19" s="129"/>
      <c r="N19" s="129">
        <v>1053351.98</v>
      </c>
      <c r="O19" s="208"/>
      <c r="P19" s="111">
        <v>861450.39</v>
      </c>
      <c r="Q19" s="108"/>
      <c r="R19" s="108"/>
      <c r="S19" s="108">
        <v>19457.55</v>
      </c>
      <c r="T19" s="116">
        <v>20717.28</v>
      </c>
      <c r="U19" s="108">
        <v>19457.55</v>
      </c>
      <c r="V19" s="111">
        <v>11789.95</v>
      </c>
      <c r="W19" s="108">
        <v>19457.55</v>
      </c>
      <c r="X19" s="108"/>
      <c r="Y19" s="108">
        <v>19457.55</v>
      </c>
      <c r="Z19" s="108"/>
      <c r="AA19" s="108">
        <v>19457.55</v>
      </c>
      <c r="AB19" s="108">
        <v>17822.150000000001</v>
      </c>
      <c r="AC19" s="108"/>
      <c r="AD19" s="127"/>
      <c r="AE19" s="127"/>
      <c r="AF19" s="127">
        <v>25763.8</v>
      </c>
      <c r="AG19" s="127"/>
      <c r="AH19" s="127"/>
      <c r="AI19" s="127"/>
      <c r="AJ19" s="108"/>
      <c r="AK19" s="108"/>
      <c r="AL19" s="108"/>
      <c r="AM19" s="108"/>
      <c r="AN19" s="108"/>
      <c r="AO19" s="108"/>
    </row>
    <row r="20" spans="1:41" s="94" customFormat="1" ht="60" hidden="1" x14ac:dyDescent="0.25">
      <c r="A20" s="104">
        <v>15</v>
      </c>
      <c r="B20" s="107" t="s">
        <v>11</v>
      </c>
      <c r="C20" s="113" t="s">
        <v>272</v>
      </c>
      <c r="D20" s="107">
        <v>11</v>
      </c>
      <c r="E20" s="107" t="s">
        <v>2012</v>
      </c>
      <c r="F20" s="113" t="s">
        <v>1627</v>
      </c>
      <c r="G20" s="107" t="s">
        <v>1601</v>
      </c>
      <c r="H20" s="107">
        <v>42451</v>
      </c>
      <c r="I20" s="107">
        <v>42448</v>
      </c>
      <c r="J20" s="107"/>
      <c r="K20" s="128">
        <v>1851332.33</v>
      </c>
      <c r="L20" s="115">
        <v>6.7</v>
      </c>
      <c r="M20" s="129"/>
      <c r="N20" s="129"/>
      <c r="O20" s="247" t="s">
        <v>2231</v>
      </c>
      <c r="P20" s="111"/>
      <c r="Q20" s="108"/>
      <c r="R20" s="108"/>
      <c r="S20" s="116">
        <v>30949.31</v>
      </c>
      <c r="T20" s="111">
        <v>25491.7</v>
      </c>
      <c r="U20" s="116">
        <v>30949.31</v>
      </c>
      <c r="V20" s="116">
        <v>27715.18</v>
      </c>
      <c r="W20" s="116">
        <v>30949.31</v>
      </c>
      <c r="X20" s="108">
        <v>31490.83</v>
      </c>
      <c r="Y20" s="108"/>
      <c r="Z20" s="108"/>
      <c r="AA20" s="108"/>
      <c r="AB20" s="108"/>
      <c r="AC20" s="108">
        <v>32147.35</v>
      </c>
      <c r="AD20" s="127">
        <v>34161.43</v>
      </c>
      <c r="AE20" s="127">
        <v>33181.61</v>
      </c>
      <c r="AF20" s="127">
        <v>17697.3</v>
      </c>
      <c r="AG20" s="127"/>
      <c r="AH20" s="127">
        <v>37996.769999999997</v>
      </c>
      <c r="AI20" s="127"/>
      <c r="AJ20" s="127"/>
      <c r="AK20" s="127"/>
      <c r="AL20" s="108">
        <v>16283.2</v>
      </c>
      <c r="AM20" s="108"/>
      <c r="AN20" s="108">
        <v>28565.61</v>
      </c>
      <c r="AO20" s="108"/>
    </row>
    <row r="21" spans="1:41" s="94" customFormat="1" ht="90" hidden="1" customHeight="1" x14ac:dyDescent="0.25">
      <c r="A21" s="104">
        <v>16</v>
      </c>
      <c r="B21" s="107" t="s">
        <v>11</v>
      </c>
      <c r="C21" s="113" t="s">
        <v>182</v>
      </c>
      <c r="D21" s="107">
        <v>12</v>
      </c>
      <c r="E21" s="105" t="s">
        <v>2200</v>
      </c>
      <c r="F21" s="113" t="s">
        <v>1628</v>
      </c>
      <c r="G21" s="113" t="s">
        <v>45</v>
      </c>
      <c r="H21" s="113">
        <v>42461</v>
      </c>
      <c r="I21" s="113">
        <v>42445</v>
      </c>
      <c r="J21" s="107"/>
      <c r="K21" s="128">
        <v>1230871.8</v>
      </c>
      <c r="L21" s="115">
        <v>6.7</v>
      </c>
      <c r="M21" s="129"/>
      <c r="N21" s="129">
        <v>1354368.42</v>
      </c>
      <c r="O21" s="208"/>
      <c r="P21" s="111">
        <v>599437.16</v>
      </c>
      <c r="Q21" s="108"/>
      <c r="R21" s="108"/>
      <c r="S21" s="113">
        <v>25022.7</v>
      </c>
      <c r="T21" s="107">
        <v>17345.47</v>
      </c>
      <c r="U21" s="113">
        <v>25022.7</v>
      </c>
      <c r="V21" s="116">
        <v>41250.589999999997</v>
      </c>
      <c r="W21" s="113">
        <v>25022.7</v>
      </c>
      <c r="X21" s="108"/>
      <c r="Y21" s="113">
        <v>25022.7</v>
      </c>
      <c r="Z21" s="108"/>
      <c r="AA21" s="113">
        <v>25022.7</v>
      </c>
      <c r="AB21" s="108">
        <v>24224.71</v>
      </c>
      <c r="AC21" s="108"/>
      <c r="AD21" s="127"/>
      <c r="AE21" s="127"/>
      <c r="AF21" s="127">
        <v>31131.23</v>
      </c>
      <c r="AG21" s="127"/>
      <c r="AH21" s="127"/>
      <c r="AI21" s="127"/>
      <c r="AJ21" s="108">
        <v>31125.42</v>
      </c>
      <c r="AK21" s="108"/>
      <c r="AL21" s="108"/>
      <c r="AM21" s="108"/>
      <c r="AN21" s="108"/>
      <c r="AO21" s="108"/>
    </row>
    <row r="22" spans="1:41" s="94" customFormat="1" ht="60" hidden="1" x14ac:dyDescent="0.25">
      <c r="A22" s="104">
        <v>17</v>
      </c>
      <c r="B22" s="107" t="s">
        <v>11</v>
      </c>
      <c r="C22" s="113" t="s">
        <v>182</v>
      </c>
      <c r="D22" s="107">
        <v>18</v>
      </c>
      <c r="E22" s="107" t="s">
        <v>2012</v>
      </c>
      <c r="F22" s="113" t="s">
        <v>1629</v>
      </c>
      <c r="G22" s="113" t="s">
        <v>1601</v>
      </c>
      <c r="H22" s="113">
        <v>42439</v>
      </c>
      <c r="I22" s="113">
        <v>42436</v>
      </c>
      <c r="J22" s="107"/>
      <c r="K22" s="128">
        <v>1312151.57</v>
      </c>
      <c r="L22" s="115">
        <v>6.7</v>
      </c>
      <c r="M22" s="129"/>
      <c r="N22" s="129"/>
      <c r="O22" s="278" t="s">
        <v>2336</v>
      </c>
      <c r="P22" s="111"/>
      <c r="Q22" s="108"/>
      <c r="R22" s="108"/>
      <c r="S22" s="116">
        <v>21362.28</v>
      </c>
      <c r="T22" s="111">
        <v>24246.04</v>
      </c>
      <c r="U22" s="116">
        <v>21362.28</v>
      </c>
      <c r="V22" s="116">
        <v>21162.22</v>
      </c>
      <c r="W22" s="116">
        <v>21362.28</v>
      </c>
      <c r="X22" s="108">
        <v>24556.6</v>
      </c>
      <c r="Y22" s="108"/>
      <c r="Z22" s="108"/>
      <c r="AA22" s="108"/>
      <c r="AB22" s="108"/>
      <c r="AC22" s="108">
        <v>21713.02</v>
      </c>
      <c r="AD22" s="127">
        <v>15951.77</v>
      </c>
      <c r="AE22" s="127">
        <v>22408.2</v>
      </c>
      <c r="AF22" s="127">
        <v>25799.56</v>
      </c>
      <c r="AG22" s="127"/>
      <c r="AH22" s="127">
        <v>23325.7</v>
      </c>
      <c r="AI22" s="127"/>
      <c r="AJ22" s="127"/>
      <c r="AK22" s="127"/>
      <c r="AL22" s="108">
        <v>17149.46</v>
      </c>
      <c r="AM22" s="108"/>
      <c r="AN22" s="108">
        <v>25700.46</v>
      </c>
      <c r="AO22" s="108"/>
    </row>
    <row r="23" spans="1:41" s="94" customFormat="1" ht="30" hidden="1" x14ac:dyDescent="0.25">
      <c r="A23" s="104">
        <v>18</v>
      </c>
      <c r="B23" s="107" t="s">
        <v>11</v>
      </c>
      <c r="C23" s="107" t="s">
        <v>182</v>
      </c>
      <c r="D23" s="107">
        <v>16</v>
      </c>
      <c r="E23" s="107" t="s">
        <v>2012</v>
      </c>
      <c r="F23" s="113" t="s">
        <v>1630</v>
      </c>
      <c r="G23" s="107" t="s">
        <v>1601</v>
      </c>
      <c r="H23" s="107">
        <v>42432</v>
      </c>
      <c r="I23" s="107">
        <v>42429</v>
      </c>
      <c r="J23" s="107"/>
      <c r="K23" s="128">
        <v>1187237.8400000001</v>
      </c>
      <c r="L23" s="115">
        <v>6.7</v>
      </c>
      <c r="M23" s="129"/>
      <c r="N23" s="129"/>
      <c r="O23" s="208"/>
      <c r="P23" s="111"/>
      <c r="Q23" s="108"/>
      <c r="R23" s="108"/>
      <c r="S23" s="116">
        <v>19070.21</v>
      </c>
      <c r="T23" s="111">
        <v>24992.71</v>
      </c>
      <c r="U23" s="116">
        <v>19070.21</v>
      </c>
      <c r="V23" s="116">
        <v>13071.05</v>
      </c>
      <c r="W23" s="116">
        <v>19070.21</v>
      </c>
      <c r="X23" s="107">
        <v>113610.38</v>
      </c>
      <c r="Y23" s="107"/>
      <c r="Z23" s="108"/>
      <c r="AA23" s="108"/>
      <c r="AB23" s="108"/>
      <c r="AC23" s="108">
        <v>19379.98</v>
      </c>
      <c r="AD23" s="127">
        <v>13092.69</v>
      </c>
      <c r="AE23" s="127">
        <v>20011.68</v>
      </c>
      <c r="AF23" s="127">
        <v>16570.060000000001</v>
      </c>
      <c r="AG23" s="127"/>
      <c r="AH23" s="127">
        <v>16937.919999999998</v>
      </c>
      <c r="AI23" s="127"/>
      <c r="AJ23" s="127"/>
      <c r="AK23" s="127"/>
      <c r="AL23" s="108">
        <v>18237.560000000001</v>
      </c>
      <c r="AM23" s="108"/>
      <c r="AN23" s="108">
        <v>33751.019999999997</v>
      </c>
      <c r="AO23" s="108"/>
    </row>
    <row r="24" spans="1:41" s="94" customFormat="1" ht="30" hidden="1" customHeight="1" x14ac:dyDescent="0.25">
      <c r="A24" s="104">
        <v>19</v>
      </c>
      <c r="B24" s="107" t="s">
        <v>11</v>
      </c>
      <c r="C24" s="107" t="s">
        <v>119</v>
      </c>
      <c r="D24" s="107">
        <v>2</v>
      </c>
      <c r="E24" s="107" t="s">
        <v>1619</v>
      </c>
      <c r="F24" s="113" t="s">
        <v>1631</v>
      </c>
      <c r="G24" s="107" t="s">
        <v>1601</v>
      </c>
      <c r="H24" s="107">
        <v>42453</v>
      </c>
      <c r="I24" s="107">
        <v>42272</v>
      </c>
      <c r="J24" s="107"/>
      <c r="K24" s="128">
        <v>1147797.1000000001</v>
      </c>
      <c r="L24" s="115">
        <v>6.7</v>
      </c>
      <c r="M24" s="129"/>
      <c r="N24" s="129"/>
      <c r="O24" s="208"/>
      <c r="P24" s="111"/>
      <c r="Q24" s="108"/>
      <c r="R24" s="108">
        <v>22897.97</v>
      </c>
      <c r="S24" s="111">
        <v>25018.81</v>
      </c>
      <c r="T24" s="116">
        <v>22897.97</v>
      </c>
      <c r="U24" s="116">
        <v>17657.689999999999</v>
      </c>
      <c r="V24" s="111"/>
      <c r="W24" s="116">
        <v>22897.97</v>
      </c>
      <c r="X24" s="107">
        <v>29315.42</v>
      </c>
      <c r="Y24" s="116">
        <v>22897.97</v>
      </c>
      <c r="Z24" s="108">
        <v>31286.99</v>
      </c>
      <c r="AA24" s="116">
        <v>22897.97</v>
      </c>
      <c r="AB24" s="108"/>
      <c r="AC24" s="108"/>
      <c r="AD24" s="108"/>
      <c r="AE24" s="116">
        <v>22897.97</v>
      </c>
      <c r="AF24" s="108">
        <v>33345.61</v>
      </c>
      <c r="AG24" s="116">
        <v>22897.97</v>
      </c>
      <c r="AH24" s="108"/>
      <c r="AI24" s="108"/>
      <c r="AJ24" s="108">
        <v>19577.59</v>
      </c>
      <c r="AK24" s="108"/>
      <c r="AL24" s="108">
        <v>37689.96</v>
      </c>
      <c r="AM24" s="108"/>
      <c r="AN24" s="108">
        <v>40185.94</v>
      </c>
      <c r="AO24" s="108"/>
    </row>
    <row r="25" spans="1:41" s="94" customFormat="1" ht="30" hidden="1" customHeight="1" x14ac:dyDescent="0.25">
      <c r="A25" s="104">
        <v>20</v>
      </c>
      <c r="B25" s="107" t="s">
        <v>11</v>
      </c>
      <c r="C25" s="107" t="s">
        <v>119</v>
      </c>
      <c r="D25" s="107">
        <v>4</v>
      </c>
      <c r="E25" s="107" t="s">
        <v>1619</v>
      </c>
      <c r="F25" s="113" t="s">
        <v>1632</v>
      </c>
      <c r="G25" s="107" t="s">
        <v>1601</v>
      </c>
      <c r="H25" s="107"/>
      <c r="I25" s="107"/>
      <c r="J25" s="107"/>
      <c r="K25" s="128">
        <v>2075503.22</v>
      </c>
      <c r="L25" s="115">
        <v>6.7</v>
      </c>
      <c r="M25" s="129"/>
      <c r="N25" s="129"/>
      <c r="O25" s="208"/>
      <c r="P25" s="111"/>
      <c r="Q25" s="108"/>
      <c r="R25" s="108">
        <v>41374.230000000003</v>
      </c>
      <c r="S25" s="111">
        <v>14790.29</v>
      </c>
      <c r="T25" s="116">
        <v>41374.230000000003</v>
      </c>
      <c r="U25" s="108">
        <v>39173.65</v>
      </c>
      <c r="V25" s="107"/>
      <c r="W25" s="116">
        <v>41374.230000000003</v>
      </c>
      <c r="X25" s="107">
        <v>52649.37</v>
      </c>
      <c r="Y25" s="116">
        <v>41374.230000000003</v>
      </c>
      <c r="Z25" s="108">
        <v>58753.59</v>
      </c>
      <c r="AA25" s="116">
        <v>41374.230000000003</v>
      </c>
      <c r="AB25" s="108"/>
      <c r="AC25" s="108"/>
      <c r="AD25" s="108"/>
      <c r="AE25" s="116">
        <v>41374.230000000003</v>
      </c>
      <c r="AF25" s="108">
        <v>32642.32</v>
      </c>
      <c r="AG25" s="116">
        <v>41374.230000000003</v>
      </c>
      <c r="AH25" s="108"/>
      <c r="AI25" s="108"/>
      <c r="AJ25" s="108">
        <v>37575.96</v>
      </c>
      <c r="AK25" s="108"/>
      <c r="AL25" s="108">
        <v>75048.84</v>
      </c>
      <c r="AM25" s="108"/>
      <c r="AN25" s="108">
        <v>4792.5200000000004</v>
      </c>
      <c r="AO25" s="108"/>
    </row>
    <row r="26" spans="1:41" s="94" customFormat="1" ht="90" customHeight="1" x14ac:dyDescent="0.25">
      <c r="A26" s="104">
        <v>21</v>
      </c>
      <c r="B26" s="107" t="s">
        <v>11</v>
      </c>
      <c r="C26" s="107" t="s">
        <v>67</v>
      </c>
      <c r="D26" s="107">
        <v>18</v>
      </c>
      <c r="E26" s="107" t="s">
        <v>2200</v>
      </c>
      <c r="F26" s="113" t="s">
        <v>68</v>
      </c>
      <c r="G26" s="124" t="s">
        <v>45</v>
      </c>
      <c r="H26" s="107">
        <v>42229</v>
      </c>
      <c r="I26" s="107" t="s">
        <v>1633</v>
      </c>
      <c r="J26" s="107"/>
      <c r="K26" s="128">
        <v>1476231.3</v>
      </c>
      <c r="L26" s="115">
        <v>6.7</v>
      </c>
      <c r="M26" s="129"/>
      <c r="N26" s="129">
        <v>1623639.61</v>
      </c>
      <c r="O26" s="226" t="s">
        <v>2214</v>
      </c>
      <c r="P26" s="111">
        <v>49698.3</v>
      </c>
      <c r="Q26" s="108"/>
      <c r="R26" s="108"/>
      <c r="S26" s="107">
        <v>29878.25</v>
      </c>
      <c r="T26" s="107">
        <v>37617.11</v>
      </c>
      <c r="U26" s="243">
        <v>29878.25</v>
      </c>
      <c r="V26" s="107">
        <v>74984.08</v>
      </c>
      <c r="W26" s="261">
        <v>29878.25</v>
      </c>
      <c r="X26" s="107"/>
      <c r="Y26" s="261">
        <v>29878.25</v>
      </c>
      <c r="Z26" s="108"/>
      <c r="AA26" s="261">
        <v>29878.25</v>
      </c>
      <c r="AB26" s="108">
        <v>25488.85</v>
      </c>
      <c r="AC26" s="108"/>
      <c r="AD26" s="127"/>
      <c r="AE26" s="127"/>
      <c r="AF26" s="127">
        <v>30882.91</v>
      </c>
      <c r="AG26" s="127"/>
      <c r="AH26" s="127"/>
      <c r="AI26" s="127"/>
      <c r="AJ26" s="108">
        <v>46139.15</v>
      </c>
      <c r="AK26" s="108"/>
      <c r="AL26" s="108"/>
      <c r="AM26" s="108"/>
      <c r="AN26" s="108"/>
      <c r="AO26" s="108"/>
    </row>
    <row r="27" spans="1:41" s="94" customFormat="1" ht="90" hidden="1" customHeight="1" x14ac:dyDescent="0.25">
      <c r="A27" s="104">
        <v>22</v>
      </c>
      <c r="B27" s="105" t="s">
        <v>11</v>
      </c>
      <c r="C27" s="107" t="s">
        <v>80</v>
      </c>
      <c r="D27" s="107">
        <v>29</v>
      </c>
      <c r="E27" s="107" t="s">
        <v>2201</v>
      </c>
      <c r="F27" s="113" t="s">
        <v>82</v>
      </c>
      <c r="G27" s="107" t="s">
        <v>45</v>
      </c>
      <c r="H27" s="107">
        <v>42236</v>
      </c>
      <c r="I27" s="107" t="s">
        <v>1634</v>
      </c>
      <c r="J27" s="107"/>
      <c r="K27" s="128">
        <v>1418117.17</v>
      </c>
      <c r="L27" s="115">
        <v>6.7</v>
      </c>
      <c r="M27" s="129"/>
      <c r="N27" s="129">
        <v>1559692.63</v>
      </c>
      <c r="O27" s="209"/>
      <c r="P27" s="111">
        <v>617077.98</v>
      </c>
      <c r="Q27" s="108"/>
      <c r="R27" s="108"/>
      <c r="S27" s="107"/>
      <c r="T27" s="107"/>
      <c r="U27" s="107">
        <v>28685.82</v>
      </c>
      <c r="V27" s="107">
        <v>23480.55</v>
      </c>
      <c r="W27" s="261">
        <v>28685.82</v>
      </c>
      <c r="X27" s="107"/>
      <c r="Y27" s="261">
        <v>28685.82</v>
      </c>
      <c r="Z27" s="108"/>
      <c r="AA27" s="261">
        <v>28685.82</v>
      </c>
      <c r="AB27" s="108">
        <v>25324.2</v>
      </c>
      <c r="AC27" s="108"/>
      <c r="AD27" s="127"/>
      <c r="AE27" s="127"/>
      <c r="AF27" s="127">
        <v>37438.080000000002</v>
      </c>
      <c r="AG27" s="127"/>
      <c r="AH27" s="127"/>
      <c r="AI27" s="127"/>
      <c r="AJ27" s="108">
        <v>24881.22</v>
      </c>
      <c r="AK27" s="108"/>
      <c r="AL27" s="108"/>
      <c r="AM27" s="108"/>
      <c r="AN27" s="108"/>
      <c r="AO27" s="108"/>
    </row>
    <row r="28" spans="1:41" s="94" customFormat="1" ht="90" hidden="1" customHeight="1" x14ac:dyDescent="0.25">
      <c r="A28" s="104">
        <v>23</v>
      </c>
      <c r="B28" s="105" t="s">
        <v>11</v>
      </c>
      <c r="C28" s="113" t="s">
        <v>63</v>
      </c>
      <c r="D28" s="107">
        <v>30</v>
      </c>
      <c r="E28" s="105" t="s">
        <v>2200</v>
      </c>
      <c r="F28" s="113" t="s">
        <v>64</v>
      </c>
      <c r="G28" s="121" t="s">
        <v>45</v>
      </c>
      <c r="H28" s="113">
        <v>42247</v>
      </c>
      <c r="I28" s="113" t="s">
        <v>1635</v>
      </c>
      <c r="J28" s="107"/>
      <c r="K28" s="128">
        <v>2156781.4300000002</v>
      </c>
      <c r="L28" s="129">
        <v>7</v>
      </c>
      <c r="M28" s="129"/>
      <c r="N28" s="129">
        <v>2372426.39</v>
      </c>
      <c r="O28" s="267" t="s">
        <v>2312</v>
      </c>
      <c r="P28" s="111">
        <v>1346236.02</v>
      </c>
      <c r="Q28" s="108"/>
      <c r="R28" s="108"/>
      <c r="S28" s="130">
        <v>43902</v>
      </c>
      <c r="T28" s="107">
        <v>31764.75</v>
      </c>
      <c r="U28" s="130">
        <v>43902</v>
      </c>
      <c r="V28" s="107">
        <v>37258.76</v>
      </c>
      <c r="W28" s="130">
        <v>43902</v>
      </c>
      <c r="X28" s="107"/>
      <c r="Y28" s="130">
        <v>43902</v>
      </c>
      <c r="Z28" s="108"/>
      <c r="AA28" s="130">
        <v>43902</v>
      </c>
      <c r="AB28" s="112">
        <v>40761.49</v>
      </c>
      <c r="AC28" s="112"/>
      <c r="AD28" s="112"/>
      <c r="AE28" s="112"/>
      <c r="AF28" s="112">
        <v>111458.19</v>
      </c>
      <c r="AG28" s="112"/>
      <c r="AH28" s="112"/>
      <c r="AI28" s="112"/>
      <c r="AJ28" s="108">
        <v>42768.12</v>
      </c>
      <c r="AK28" s="108"/>
      <c r="AL28" s="108"/>
      <c r="AM28" s="108"/>
      <c r="AN28" s="108"/>
      <c r="AO28" s="108"/>
    </row>
    <row r="29" spans="1:41" s="94" customFormat="1" ht="30" hidden="1" customHeight="1" x14ac:dyDescent="0.25">
      <c r="A29" s="104">
        <v>24</v>
      </c>
      <c r="B29" s="107" t="s">
        <v>11</v>
      </c>
      <c r="C29" s="113" t="s">
        <v>63</v>
      </c>
      <c r="D29" s="107">
        <v>10</v>
      </c>
      <c r="E29" s="107" t="s">
        <v>1619</v>
      </c>
      <c r="F29" s="113" t="s">
        <v>1636</v>
      </c>
      <c r="G29" s="113" t="s">
        <v>1601</v>
      </c>
      <c r="H29" s="113">
        <v>42440</v>
      </c>
      <c r="I29" s="113"/>
      <c r="J29" s="107"/>
      <c r="K29" s="128">
        <v>1630141.29</v>
      </c>
      <c r="L29" s="131"/>
      <c r="M29" s="129"/>
      <c r="N29" s="129"/>
      <c r="O29" s="208"/>
      <c r="P29" s="111"/>
      <c r="Q29" s="108"/>
      <c r="R29" s="108">
        <v>32177.96</v>
      </c>
      <c r="S29" s="111">
        <v>30644.95</v>
      </c>
      <c r="T29" s="116">
        <v>32177.96</v>
      </c>
      <c r="U29" s="108">
        <v>22940.78</v>
      </c>
      <c r="V29" s="107"/>
      <c r="W29" s="116">
        <v>32177.96</v>
      </c>
      <c r="X29" s="107">
        <v>23683.97</v>
      </c>
      <c r="Y29" s="116">
        <v>32177.96</v>
      </c>
      <c r="Z29" s="108">
        <v>28586.400000000001</v>
      </c>
      <c r="AA29" s="116">
        <v>32177.96</v>
      </c>
      <c r="AB29" s="108"/>
      <c r="AC29" s="108"/>
      <c r="AD29" s="108"/>
      <c r="AE29" s="116">
        <v>32177.96</v>
      </c>
      <c r="AF29" s="108">
        <v>21481.13</v>
      </c>
      <c r="AG29" s="116">
        <v>32177.96</v>
      </c>
      <c r="AI29" s="108"/>
      <c r="AJ29" s="108">
        <v>29070.9</v>
      </c>
      <c r="AK29" s="108"/>
      <c r="AL29" s="108">
        <v>88039.3</v>
      </c>
      <c r="AM29" s="108"/>
      <c r="AN29" s="108">
        <v>22534.959999999999</v>
      </c>
      <c r="AO29" s="108"/>
    </row>
    <row r="30" spans="1:41" s="94" customFormat="1" ht="30" hidden="1" customHeight="1" x14ac:dyDescent="0.25">
      <c r="A30" s="104">
        <v>25</v>
      </c>
      <c r="B30" s="107" t="s">
        <v>11</v>
      </c>
      <c r="C30" s="113" t="s">
        <v>63</v>
      </c>
      <c r="D30" s="107">
        <v>4</v>
      </c>
      <c r="E30" s="105" t="s">
        <v>2199</v>
      </c>
      <c r="F30" s="113" t="s">
        <v>1637</v>
      </c>
      <c r="G30" s="113" t="s">
        <v>1601</v>
      </c>
      <c r="H30" s="113">
        <v>42529</v>
      </c>
      <c r="I30" s="113" t="s">
        <v>1638</v>
      </c>
      <c r="J30" s="107"/>
      <c r="K30" s="128">
        <v>1081440.31</v>
      </c>
      <c r="L30" s="115">
        <v>6.7</v>
      </c>
      <c r="M30" s="129"/>
      <c r="N30" s="129">
        <v>1189923.3600000001</v>
      </c>
      <c r="O30" s="208"/>
      <c r="P30" s="111">
        <v>751118.87</v>
      </c>
      <c r="Q30" s="108"/>
      <c r="R30" s="108"/>
      <c r="S30" s="108">
        <v>21980.69</v>
      </c>
      <c r="T30" s="116">
        <v>12059.02</v>
      </c>
      <c r="U30" s="108">
        <v>21980.69</v>
      </c>
      <c r="V30" s="107">
        <v>20394.25</v>
      </c>
      <c r="W30" s="107"/>
      <c r="X30" s="107"/>
      <c r="Y30" s="107"/>
      <c r="Z30" s="108"/>
      <c r="AA30" s="112">
        <v>21980.69</v>
      </c>
      <c r="AB30" s="112">
        <v>21119.01</v>
      </c>
      <c r="AC30" s="112"/>
      <c r="AD30" s="112"/>
      <c r="AE30" s="112"/>
      <c r="AF30" s="112"/>
      <c r="AG30" s="108"/>
      <c r="AH30" s="108"/>
      <c r="AI30" s="112"/>
      <c r="AJ30" s="108"/>
      <c r="AK30" s="108"/>
      <c r="AL30" s="108"/>
      <c r="AM30" s="108"/>
      <c r="AN30" s="108"/>
      <c r="AO30" s="108"/>
    </row>
    <row r="31" spans="1:41" s="94" customFormat="1" ht="60" hidden="1" customHeight="1" x14ac:dyDescent="0.25">
      <c r="A31" s="104">
        <v>26</v>
      </c>
      <c r="B31" s="107" t="s">
        <v>11</v>
      </c>
      <c r="C31" s="107" t="s">
        <v>1575</v>
      </c>
      <c r="D31" s="107">
        <v>12</v>
      </c>
      <c r="E31" s="107" t="s">
        <v>2087</v>
      </c>
      <c r="F31" s="113" t="s">
        <v>1639</v>
      </c>
      <c r="G31" s="107" t="s">
        <v>1640</v>
      </c>
      <c r="H31" s="107">
        <v>42307</v>
      </c>
      <c r="I31" s="107">
        <v>42672</v>
      </c>
      <c r="J31" s="107"/>
      <c r="K31" s="128">
        <v>2231757.92</v>
      </c>
      <c r="L31" s="129">
        <v>7</v>
      </c>
      <c r="M31" s="129"/>
      <c r="N31" s="129"/>
      <c r="O31" s="208"/>
      <c r="P31" s="111"/>
      <c r="Q31" s="108"/>
      <c r="R31" s="108"/>
      <c r="S31" s="107">
        <v>44432.5</v>
      </c>
      <c r="T31" s="107">
        <v>47944.88</v>
      </c>
      <c r="U31" s="250">
        <v>44432.5</v>
      </c>
      <c r="V31" s="107">
        <v>34407.31</v>
      </c>
      <c r="W31" s="250">
        <v>44432.5</v>
      </c>
      <c r="X31" s="107">
        <v>56876.1</v>
      </c>
      <c r="Y31" s="107"/>
      <c r="Z31" s="108"/>
      <c r="AA31" s="112"/>
      <c r="AB31" s="112"/>
      <c r="AC31" s="112"/>
      <c r="AD31" s="112"/>
      <c r="AE31" s="112"/>
      <c r="AF31" s="112"/>
      <c r="AG31" s="112"/>
      <c r="AH31" s="108"/>
      <c r="AI31" s="108"/>
      <c r="AJ31" s="108">
        <v>38967.46</v>
      </c>
      <c r="AK31" s="108"/>
      <c r="AL31" s="108">
        <v>53264.959999999999</v>
      </c>
      <c r="AM31" s="108"/>
      <c r="AN31" s="108"/>
      <c r="AO31" s="108"/>
    </row>
    <row r="32" spans="1:41" s="199" customFormat="1" ht="90" hidden="1" customHeight="1" x14ac:dyDescent="0.25">
      <c r="A32" s="196">
        <v>27</v>
      </c>
      <c r="B32" s="227" t="s">
        <v>11</v>
      </c>
      <c r="C32" s="228" t="s">
        <v>42</v>
      </c>
      <c r="D32" s="228">
        <v>76</v>
      </c>
      <c r="E32" s="133" t="s">
        <v>2198</v>
      </c>
      <c r="F32" s="229" t="s">
        <v>82</v>
      </c>
      <c r="G32" s="230"/>
      <c r="H32" s="198"/>
      <c r="I32" s="197"/>
      <c r="J32" s="108"/>
      <c r="K32" s="200">
        <v>1123271.18</v>
      </c>
      <c r="L32" s="133" t="s">
        <v>35</v>
      </c>
      <c r="M32" s="200"/>
      <c r="N32" s="200"/>
      <c r="O32" s="197"/>
      <c r="P32" s="197">
        <v>0</v>
      </c>
      <c r="Q32" s="198"/>
      <c r="R32" s="198"/>
      <c r="S32" s="197"/>
      <c r="T32" s="198"/>
      <c r="U32" s="198"/>
      <c r="V32" s="133"/>
      <c r="W32" s="133"/>
      <c r="X32" s="133"/>
      <c r="Y32" s="133"/>
      <c r="Z32" s="198"/>
      <c r="AA32" s="133"/>
      <c r="AB32" s="133"/>
      <c r="AC32" s="133"/>
      <c r="AD32" s="133"/>
      <c r="AE32" s="133"/>
      <c r="AF32" s="133"/>
      <c r="AG32" s="133"/>
      <c r="AH32" s="133"/>
      <c r="AI32" s="133"/>
      <c r="AJ32" s="198"/>
      <c r="AK32" s="198"/>
      <c r="AL32" s="198"/>
      <c r="AM32" s="198"/>
      <c r="AN32" s="198"/>
      <c r="AO32" s="198"/>
    </row>
    <row r="33" spans="1:41" s="94" customFormat="1" ht="30" hidden="1" customHeight="1" x14ac:dyDescent="0.25">
      <c r="A33" s="104">
        <v>28</v>
      </c>
      <c r="B33" s="107" t="s">
        <v>11</v>
      </c>
      <c r="C33" s="107" t="s">
        <v>42</v>
      </c>
      <c r="D33" s="107">
        <v>72</v>
      </c>
      <c r="E33" s="107" t="s">
        <v>2198</v>
      </c>
      <c r="F33" s="113" t="s">
        <v>1641</v>
      </c>
      <c r="G33" s="107" t="s">
        <v>1601</v>
      </c>
      <c r="H33" s="107">
        <v>42535</v>
      </c>
      <c r="I33" s="107" t="s">
        <v>1642</v>
      </c>
      <c r="J33" s="107"/>
      <c r="K33" s="128">
        <v>1098885.82</v>
      </c>
      <c r="L33" s="107" t="s">
        <v>35</v>
      </c>
      <c r="M33" s="129"/>
      <c r="N33" s="129">
        <v>1234106.3700000001</v>
      </c>
      <c r="O33" s="208"/>
      <c r="P33" s="111">
        <v>45057.51</v>
      </c>
      <c r="Q33" s="108"/>
      <c r="R33" s="108"/>
      <c r="S33" s="108">
        <v>22799.91</v>
      </c>
      <c r="T33" s="108">
        <v>19683.830000000002</v>
      </c>
      <c r="U33" s="108">
        <v>22799.91</v>
      </c>
      <c r="V33" s="107">
        <v>17558.2</v>
      </c>
      <c r="W33" s="108">
        <v>22799.91</v>
      </c>
      <c r="X33" s="107"/>
      <c r="Y33" s="108">
        <v>22799.91</v>
      </c>
      <c r="Z33" s="132"/>
      <c r="AA33" s="108">
        <v>22799.91</v>
      </c>
      <c r="AB33" s="112">
        <v>65019.09</v>
      </c>
      <c r="AC33" s="112"/>
      <c r="AD33" s="112"/>
      <c r="AE33" s="112"/>
      <c r="AF33" s="112">
        <v>39346.92</v>
      </c>
      <c r="AG33" s="112"/>
      <c r="AH33" s="112"/>
      <c r="AI33" s="112"/>
      <c r="AJ33" s="108"/>
      <c r="AK33" s="108"/>
      <c r="AL33" s="108"/>
      <c r="AM33" s="108"/>
      <c r="AN33" s="108"/>
      <c r="AO33" s="108"/>
    </row>
    <row r="34" spans="1:41" s="94" customFormat="1" ht="45" hidden="1" customHeight="1" x14ac:dyDescent="0.25">
      <c r="A34" s="104">
        <v>29</v>
      </c>
      <c r="B34" s="107" t="s">
        <v>1643</v>
      </c>
      <c r="C34" s="107" t="s">
        <v>1644</v>
      </c>
      <c r="D34" s="107">
        <v>2</v>
      </c>
      <c r="E34" s="107" t="s">
        <v>1645</v>
      </c>
      <c r="F34" s="113" t="s">
        <v>1646</v>
      </c>
      <c r="G34" s="107" t="s">
        <v>1601</v>
      </c>
      <c r="H34" s="107">
        <v>42510</v>
      </c>
      <c r="I34" s="107" t="s">
        <v>1647</v>
      </c>
      <c r="J34" s="107">
        <v>301.66500000000002</v>
      </c>
      <c r="K34" s="128">
        <v>1045245.23</v>
      </c>
      <c r="L34" s="131"/>
      <c r="M34" s="129"/>
      <c r="N34" s="129"/>
      <c r="O34" s="208"/>
      <c r="P34" s="111"/>
      <c r="Q34" s="108"/>
      <c r="R34" s="108"/>
      <c r="S34" s="111"/>
      <c r="T34" s="108"/>
      <c r="U34" s="108">
        <v>20852.22</v>
      </c>
      <c r="V34" s="107">
        <v>12316.52</v>
      </c>
      <c r="W34" s="108">
        <v>20852.22</v>
      </c>
      <c r="X34" s="107">
        <v>12221.87</v>
      </c>
      <c r="Y34" s="108">
        <v>20852.22</v>
      </c>
      <c r="Z34" s="108">
        <v>37020.5</v>
      </c>
      <c r="AA34" s="108">
        <v>20852.22</v>
      </c>
      <c r="AB34" s="108">
        <v>11974.75</v>
      </c>
      <c r="AC34" s="108">
        <v>20852.22</v>
      </c>
      <c r="AD34" s="112">
        <v>11647.36</v>
      </c>
      <c r="AE34" s="108">
        <v>20852.22</v>
      </c>
      <c r="AF34" s="112"/>
      <c r="AG34" s="108">
        <v>20852.22</v>
      </c>
      <c r="AH34" s="108">
        <v>10684.66</v>
      </c>
      <c r="AI34" s="108"/>
      <c r="AJ34" s="108"/>
      <c r="AK34" s="108"/>
      <c r="AL34" s="108">
        <v>12910.21</v>
      </c>
      <c r="AM34" s="108"/>
      <c r="AN34" s="108"/>
      <c r="AO34" s="108"/>
    </row>
    <row r="35" spans="1:41" s="94" customFormat="1" ht="30" hidden="1" customHeight="1" x14ac:dyDescent="0.25">
      <c r="A35" s="104">
        <v>30</v>
      </c>
      <c r="B35" s="107" t="s">
        <v>11</v>
      </c>
      <c r="C35" s="107" t="s">
        <v>287</v>
      </c>
      <c r="D35" s="107">
        <v>79</v>
      </c>
      <c r="E35" s="107" t="s">
        <v>1619</v>
      </c>
      <c r="F35" s="113" t="s">
        <v>1648</v>
      </c>
      <c r="G35" s="107" t="s">
        <v>1601</v>
      </c>
      <c r="H35" s="107">
        <v>42444</v>
      </c>
      <c r="I35" s="107"/>
      <c r="J35" s="107"/>
      <c r="K35" s="128">
        <v>1160013.21</v>
      </c>
      <c r="L35" s="129">
        <v>6.7</v>
      </c>
      <c r="M35" s="129"/>
      <c r="N35" s="129"/>
      <c r="O35" s="208"/>
      <c r="P35" s="111"/>
      <c r="Q35" s="108"/>
      <c r="R35" s="108">
        <v>23175.15</v>
      </c>
      <c r="S35" s="111">
        <v>14790.29</v>
      </c>
      <c r="T35" s="116">
        <v>23173.79</v>
      </c>
      <c r="U35" s="108">
        <v>17839.740000000002</v>
      </c>
      <c r="V35" s="107"/>
      <c r="W35" s="116">
        <v>23173.79</v>
      </c>
      <c r="X35" s="107">
        <v>25842.7</v>
      </c>
      <c r="Y35" s="116">
        <v>23173.79</v>
      </c>
      <c r="Z35" s="108">
        <v>14541.51</v>
      </c>
      <c r="AA35" s="116">
        <v>23173.79</v>
      </c>
      <c r="AB35" s="108"/>
      <c r="AC35" s="108"/>
      <c r="AD35" s="108"/>
      <c r="AE35" s="116">
        <v>23173.79</v>
      </c>
      <c r="AF35" s="108">
        <v>27826.5</v>
      </c>
      <c r="AG35" s="116">
        <v>23173.79</v>
      </c>
      <c r="AH35" s="108"/>
      <c r="AI35" s="108"/>
      <c r="AJ35" s="108">
        <v>24167.91</v>
      </c>
      <c r="AK35" s="108"/>
      <c r="AL35" s="108">
        <v>31066.59</v>
      </c>
      <c r="AM35" s="108"/>
      <c r="AN35" s="108">
        <v>22396.37</v>
      </c>
      <c r="AO35" s="108"/>
    </row>
    <row r="36" spans="1:41" s="94" customFormat="1" ht="90" hidden="1" customHeight="1" x14ac:dyDescent="0.25">
      <c r="A36" s="104">
        <v>31</v>
      </c>
      <c r="B36" s="105" t="s">
        <v>11</v>
      </c>
      <c r="C36" s="107" t="s">
        <v>73</v>
      </c>
      <c r="D36" s="107">
        <v>25</v>
      </c>
      <c r="E36" s="107" t="s">
        <v>2198</v>
      </c>
      <c r="F36" s="113" t="s">
        <v>74</v>
      </c>
      <c r="G36" s="107" t="s">
        <v>45</v>
      </c>
      <c r="H36" s="107">
        <v>42236</v>
      </c>
      <c r="I36" s="107" t="s">
        <v>1649</v>
      </c>
      <c r="J36" s="107"/>
      <c r="K36" s="128">
        <v>1227147.3999999999</v>
      </c>
      <c r="L36" s="107" t="s">
        <v>35</v>
      </c>
      <c r="M36" s="129"/>
      <c r="N36" s="129">
        <v>1349924.8</v>
      </c>
      <c r="O36" s="208"/>
      <c r="P36" s="111">
        <v>731756.05</v>
      </c>
      <c r="Q36" s="108"/>
      <c r="R36" s="108"/>
      <c r="S36" s="107">
        <v>24877</v>
      </c>
      <c r="T36" s="108">
        <v>24518.85</v>
      </c>
      <c r="U36" s="243">
        <v>24877</v>
      </c>
      <c r="V36" s="107">
        <v>16358.93</v>
      </c>
      <c r="W36" s="261">
        <v>24877</v>
      </c>
      <c r="X36" s="107"/>
      <c r="Y36" s="261">
        <v>24877</v>
      </c>
      <c r="Z36" s="108"/>
      <c r="AA36" s="261">
        <v>24877</v>
      </c>
      <c r="AB36" s="112">
        <v>19498.490000000002</v>
      </c>
      <c r="AC36" s="112"/>
      <c r="AD36" s="112"/>
      <c r="AE36" s="112"/>
      <c r="AF36" s="112">
        <v>31271.57</v>
      </c>
      <c r="AG36" s="112"/>
      <c r="AH36" s="112"/>
      <c r="AI36" s="112"/>
      <c r="AJ36" s="108"/>
      <c r="AK36" s="108"/>
      <c r="AL36" s="108"/>
      <c r="AM36" s="108"/>
      <c r="AN36" s="108"/>
      <c r="AO36" s="108"/>
    </row>
    <row r="37" spans="1:41" s="94" customFormat="1" ht="30" hidden="1" customHeight="1" x14ac:dyDescent="0.25">
      <c r="A37" s="104">
        <v>32</v>
      </c>
      <c r="B37" s="107" t="s">
        <v>11</v>
      </c>
      <c r="C37" s="107" t="s">
        <v>73</v>
      </c>
      <c r="D37" s="107">
        <v>1</v>
      </c>
      <c r="E37" s="107" t="s">
        <v>1619</v>
      </c>
      <c r="F37" s="113" t="s">
        <v>1650</v>
      </c>
      <c r="G37" s="107" t="s">
        <v>1601</v>
      </c>
      <c r="H37" s="107">
        <v>42440</v>
      </c>
      <c r="I37" s="107"/>
      <c r="J37" s="107"/>
      <c r="K37" s="128">
        <v>1143048.81</v>
      </c>
      <c r="L37" s="107" t="s">
        <v>35</v>
      </c>
      <c r="M37" s="129"/>
      <c r="N37" s="129"/>
      <c r="O37" s="208"/>
      <c r="P37" s="111"/>
      <c r="Q37" s="108"/>
      <c r="R37" s="108">
        <v>22833.919999999998</v>
      </c>
      <c r="S37" s="111">
        <v>18990.009999999998</v>
      </c>
      <c r="T37" s="116">
        <v>22833.919999999998</v>
      </c>
      <c r="U37" s="108">
        <v>19642.68</v>
      </c>
      <c r="V37" s="107"/>
      <c r="W37" s="116">
        <v>22833.919999999998</v>
      </c>
      <c r="X37" s="107">
        <v>22624.28</v>
      </c>
      <c r="Y37" s="116">
        <v>22833.919999999998</v>
      </c>
      <c r="Z37" s="108">
        <v>17586.78</v>
      </c>
      <c r="AA37" s="116">
        <v>22833.919999999998</v>
      </c>
      <c r="AB37" s="108"/>
      <c r="AC37" s="108"/>
      <c r="AD37" s="108"/>
      <c r="AE37" s="116">
        <v>22833.919999999998</v>
      </c>
      <c r="AF37" s="108">
        <v>19031.27</v>
      </c>
      <c r="AG37" s="116">
        <v>22833.919999999998</v>
      </c>
      <c r="AH37" s="108"/>
      <c r="AI37" s="108"/>
      <c r="AJ37" s="108">
        <v>22923.49</v>
      </c>
      <c r="AK37" s="108"/>
      <c r="AL37" s="108">
        <v>21809.69</v>
      </c>
      <c r="AM37" s="108"/>
      <c r="AN37" s="108">
        <v>18693.54</v>
      </c>
      <c r="AO37" s="108"/>
    </row>
    <row r="38" spans="1:41" s="94" customFormat="1" ht="45" hidden="1" customHeight="1" x14ac:dyDescent="0.25">
      <c r="A38" s="104">
        <v>33</v>
      </c>
      <c r="B38" s="107" t="s">
        <v>1612</v>
      </c>
      <c r="C38" s="107" t="s">
        <v>1651</v>
      </c>
      <c r="D38" s="107">
        <v>13</v>
      </c>
      <c r="E38" s="107" t="s">
        <v>1614</v>
      </c>
      <c r="F38" s="113" t="s">
        <v>1652</v>
      </c>
      <c r="G38" s="107" t="s">
        <v>1601</v>
      </c>
      <c r="H38" s="107">
        <v>42566</v>
      </c>
      <c r="I38" s="107" t="s">
        <v>1616</v>
      </c>
      <c r="J38" s="107"/>
      <c r="K38" s="128">
        <v>938629.75</v>
      </c>
      <c r="L38" s="133"/>
      <c r="M38" s="129"/>
      <c r="N38" s="129"/>
      <c r="O38" s="208"/>
      <c r="P38" s="111"/>
      <c r="Q38" s="108"/>
      <c r="R38" s="108"/>
      <c r="S38" s="108"/>
      <c r="T38" s="108"/>
      <c r="U38" s="108">
        <v>17990.060000000001</v>
      </c>
      <c r="V38" s="107">
        <v>28523.48</v>
      </c>
      <c r="W38" s="108">
        <v>17990.060000000001</v>
      </c>
      <c r="X38" s="107">
        <v>20159.96</v>
      </c>
      <c r="Y38" s="108">
        <v>17990.060000000001</v>
      </c>
      <c r="Z38" s="108">
        <v>21109.88</v>
      </c>
      <c r="AA38" s="108">
        <v>17990.060000000001</v>
      </c>
      <c r="AB38" s="108">
        <v>22148.54</v>
      </c>
      <c r="AC38" s="108"/>
      <c r="AD38" s="108"/>
      <c r="AE38" s="108"/>
      <c r="AF38" s="108">
        <v>17704.71</v>
      </c>
      <c r="AG38" s="108"/>
      <c r="AH38" s="108">
        <v>13510.33</v>
      </c>
      <c r="AI38" s="108"/>
      <c r="AJ38" s="108">
        <v>18833.439999999999</v>
      </c>
      <c r="AK38" s="108"/>
      <c r="AL38" s="108">
        <v>16866.13</v>
      </c>
      <c r="AM38" s="108"/>
      <c r="AN38" s="108">
        <v>53502.16</v>
      </c>
      <c r="AO38" s="108"/>
    </row>
    <row r="39" spans="1:41" s="94" customFormat="1" ht="45" hidden="1" customHeight="1" x14ac:dyDescent="0.25">
      <c r="A39" s="104">
        <v>34</v>
      </c>
      <c r="B39" s="107" t="s">
        <v>1612</v>
      </c>
      <c r="C39" s="107" t="s">
        <v>1651</v>
      </c>
      <c r="D39" s="107">
        <v>25</v>
      </c>
      <c r="E39" s="107" t="s">
        <v>1614</v>
      </c>
      <c r="F39" s="113" t="s">
        <v>1653</v>
      </c>
      <c r="G39" s="107" t="s">
        <v>1601</v>
      </c>
      <c r="H39" s="107">
        <v>42566</v>
      </c>
      <c r="I39" s="107" t="s">
        <v>1616</v>
      </c>
      <c r="J39" s="107"/>
      <c r="K39" s="128">
        <v>1460961.51</v>
      </c>
      <c r="L39" s="131"/>
      <c r="M39" s="129"/>
      <c r="N39" s="129"/>
      <c r="O39" s="208"/>
      <c r="P39" s="111"/>
      <c r="Q39" s="108"/>
      <c r="R39" s="108"/>
      <c r="S39" s="108"/>
      <c r="T39" s="108"/>
      <c r="U39" s="108">
        <v>28173.22</v>
      </c>
      <c r="V39" s="134">
        <v>46341.69</v>
      </c>
      <c r="W39" s="108">
        <v>28173.22</v>
      </c>
      <c r="X39" s="108">
        <v>33735.660000000003</v>
      </c>
      <c r="Y39" s="108">
        <v>28173.22</v>
      </c>
      <c r="Z39" s="108">
        <v>31883.34</v>
      </c>
      <c r="AA39" s="108">
        <v>28173.22</v>
      </c>
      <c r="AB39" s="108">
        <v>61987.86</v>
      </c>
      <c r="AC39" s="108"/>
      <c r="AD39" s="108"/>
      <c r="AE39" s="108"/>
      <c r="AF39" s="108">
        <v>68381.58</v>
      </c>
      <c r="AG39" s="108"/>
      <c r="AH39" s="108">
        <v>45440.959999999999</v>
      </c>
      <c r="AI39" s="108"/>
      <c r="AJ39" s="108">
        <v>26378.19</v>
      </c>
      <c r="AK39" s="108"/>
      <c r="AL39" s="108">
        <v>33978.339999999997</v>
      </c>
      <c r="AM39" s="108"/>
      <c r="AN39" s="108">
        <v>24646.04</v>
      </c>
      <c r="AO39" s="108"/>
    </row>
    <row r="40" spans="1:41" s="94" customFormat="1" ht="45" hidden="1" customHeight="1" x14ac:dyDescent="0.25">
      <c r="A40" s="104">
        <v>35</v>
      </c>
      <c r="B40" s="107" t="s">
        <v>1612</v>
      </c>
      <c r="C40" s="107" t="s">
        <v>1654</v>
      </c>
      <c r="D40" s="107">
        <v>28</v>
      </c>
      <c r="E40" s="107" t="s">
        <v>1614</v>
      </c>
      <c r="F40" s="113" t="s">
        <v>1655</v>
      </c>
      <c r="G40" s="107" t="s">
        <v>1601</v>
      </c>
      <c r="H40" s="107">
        <v>42566</v>
      </c>
      <c r="I40" s="107" t="s">
        <v>1616</v>
      </c>
      <c r="J40" s="107"/>
      <c r="K40" s="128">
        <v>1159750.44</v>
      </c>
      <c r="L40" s="131"/>
      <c r="M40" s="129"/>
      <c r="N40" s="129"/>
      <c r="O40" s="208"/>
      <c r="P40" s="111"/>
      <c r="Q40" s="108"/>
      <c r="R40" s="108"/>
      <c r="S40" s="108"/>
      <c r="T40" s="108"/>
      <c r="U40" s="108">
        <v>22462.94</v>
      </c>
      <c r="V40" s="134">
        <v>19660.77</v>
      </c>
      <c r="W40" s="108">
        <v>22462.94</v>
      </c>
      <c r="X40" s="134">
        <v>41163.019999999997</v>
      </c>
      <c r="Y40" s="108">
        <v>22462.94</v>
      </c>
      <c r="Z40" s="108">
        <v>19126.23</v>
      </c>
      <c r="AA40" s="108">
        <v>22462.94</v>
      </c>
      <c r="AB40" s="108">
        <v>27369.71</v>
      </c>
      <c r="AC40" s="108"/>
      <c r="AD40" s="108"/>
      <c r="AE40" s="108"/>
      <c r="AF40" s="108">
        <v>12426.31</v>
      </c>
      <c r="AG40" s="108"/>
      <c r="AH40" s="108">
        <v>20228.599999999999</v>
      </c>
      <c r="AI40" s="108"/>
      <c r="AJ40" s="108">
        <v>13099.4</v>
      </c>
      <c r="AK40" s="108"/>
      <c r="AL40" s="108">
        <v>18929.32</v>
      </c>
      <c r="AM40" s="108"/>
      <c r="AN40" s="108">
        <v>14062.55</v>
      </c>
      <c r="AO40" s="108"/>
    </row>
    <row r="41" spans="1:41" s="94" customFormat="1" ht="45" hidden="1" customHeight="1" x14ac:dyDescent="0.25">
      <c r="A41" s="104">
        <v>36</v>
      </c>
      <c r="B41" s="107" t="s">
        <v>1612</v>
      </c>
      <c r="C41" s="107" t="s">
        <v>1654</v>
      </c>
      <c r="D41" s="107">
        <v>26</v>
      </c>
      <c r="E41" s="107" t="s">
        <v>1614</v>
      </c>
      <c r="F41" s="113" t="s">
        <v>1656</v>
      </c>
      <c r="G41" s="107" t="s">
        <v>1601</v>
      </c>
      <c r="H41" s="107">
        <v>42566</v>
      </c>
      <c r="I41" s="107" t="s">
        <v>1616</v>
      </c>
      <c r="J41" s="107"/>
      <c r="K41" s="128">
        <v>1049043.46</v>
      </c>
      <c r="L41" s="131"/>
      <c r="M41" s="129"/>
      <c r="N41" s="129"/>
      <c r="O41" s="208"/>
      <c r="P41" s="111"/>
      <c r="Q41" s="108"/>
      <c r="R41" s="108"/>
      <c r="S41" s="108"/>
      <c r="T41" s="108"/>
      <c r="U41" s="108">
        <v>19714.64</v>
      </c>
      <c r="V41" s="134">
        <v>18023.09</v>
      </c>
      <c r="W41" s="108">
        <v>19714.64</v>
      </c>
      <c r="X41" s="134">
        <v>14534.73</v>
      </c>
      <c r="Y41" s="108">
        <v>19714.64</v>
      </c>
      <c r="Z41" s="108">
        <v>19722.66</v>
      </c>
      <c r="AA41" s="108">
        <v>19714.64</v>
      </c>
      <c r="AB41" s="108">
        <v>27693.200000000001</v>
      </c>
      <c r="AC41" s="108"/>
      <c r="AD41" s="108"/>
      <c r="AE41" s="108"/>
      <c r="AF41" s="108">
        <v>19165.689999999999</v>
      </c>
      <c r="AG41" s="108"/>
      <c r="AH41" s="108">
        <v>19813.12</v>
      </c>
      <c r="AI41" s="108"/>
      <c r="AJ41" s="108">
        <v>13637.11</v>
      </c>
      <c r="AK41" s="108"/>
      <c r="AL41" s="108">
        <v>20852.27</v>
      </c>
      <c r="AM41" s="108"/>
      <c r="AN41" s="108">
        <v>69625.850000000006</v>
      </c>
      <c r="AO41" s="108"/>
    </row>
    <row r="42" spans="1:41" s="199" customFormat="1" ht="90" hidden="1" customHeight="1" x14ac:dyDescent="0.25">
      <c r="A42" s="196">
        <v>37</v>
      </c>
      <c r="B42" s="227" t="s">
        <v>11</v>
      </c>
      <c r="C42" s="133" t="s">
        <v>61</v>
      </c>
      <c r="D42" s="133">
        <v>33</v>
      </c>
      <c r="E42" s="133" t="s">
        <v>2198</v>
      </c>
      <c r="F42" s="231" t="s">
        <v>62</v>
      </c>
      <c r="G42" s="230" t="s">
        <v>45</v>
      </c>
      <c r="H42" s="133">
        <v>42233</v>
      </c>
      <c r="I42" s="133" t="s">
        <v>1621</v>
      </c>
      <c r="J42" s="107"/>
      <c r="K42" s="131">
        <v>1109949.03</v>
      </c>
      <c r="L42" s="133" t="s">
        <v>35</v>
      </c>
      <c r="M42" s="131"/>
      <c r="N42" s="131"/>
      <c r="O42" s="197"/>
      <c r="P42" s="197">
        <v>0</v>
      </c>
      <c r="Q42" s="198"/>
      <c r="R42" s="198"/>
      <c r="S42" s="133"/>
      <c r="T42" s="133"/>
      <c r="U42" s="133"/>
      <c r="V42" s="232"/>
      <c r="W42" s="232"/>
      <c r="X42" s="232"/>
      <c r="Y42" s="232"/>
      <c r="Z42" s="198"/>
      <c r="AA42" s="133"/>
      <c r="AB42" s="232"/>
      <c r="AC42" s="232"/>
      <c r="AD42" s="232"/>
      <c r="AE42" s="232"/>
      <c r="AF42" s="232"/>
      <c r="AG42" s="232"/>
      <c r="AH42" s="232"/>
      <c r="AI42" s="232"/>
      <c r="AJ42" s="198"/>
      <c r="AK42" s="198"/>
      <c r="AL42" s="198"/>
      <c r="AM42" s="198"/>
      <c r="AN42" s="198"/>
      <c r="AO42" s="198"/>
    </row>
    <row r="43" spans="1:41" s="94" customFormat="1" ht="90" hidden="1" customHeight="1" x14ac:dyDescent="0.25">
      <c r="A43" s="104">
        <v>38</v>
      </c>
      <c r="B43" s="105" t="s">
        <v>11</v>
      </c>
      <c r="C43" s="107" t="s">
        <v>61</v>
      </c>
      <c r="D43" s="107">
        <v>60</v>
      </c>
      <c r="E43" s="124" t="s">
        <v>2207</v>
      </c>
      <c r="F43" s="113" t="s">
        <v>72</v>
      </c>
      <c r="G43" s="107" t="s">
        <v>45</v>
      </c>
      <c r="H43" s="107">
        <v>42235</v>
      </c>
      <c r="I43" s="107" t="s">
        <v>1657</v>
      </c>
      <c r="J43" s="107"/>
      <c r="K43" s="128">
        <v>1092946.06</v>
      </c>
      <c r="L43" s="129">
        <v>7</v>
      </c>
      <c r="M43" s="129"/>
      <c r="N43" s="129">
        <v>1202097.92</v>
      </c>
      <c r="O43" s="208"/>
      <c r="P43" s="111">
        <v>612456.53</v>
      </c>
      <c r="Q43" s="108"/>
      <c r="R43" s="108"/>
      <c r="S43" s="107">
        <v>22116.18</v>
      </c>
      <c r="T43" s="107">
        <v>15676.17</v>
      </c>
      <c r="U43" s="243">
        <v>22116.18</v>
      </c>
      <c r="V43" s="134">
        <v>14278.96</v>
      </c>
      <c r="W43" s="261">
        <v>22116.18</v>
      </c>
      <c r="X43" s="134"/>
      <c r="Y43" s="261">
        <v>22116.18</v>
      </c>
      <c r="Z43" s="108"/>
      <c r="AA43" s="261">
        <v>22116.18</v>
      </c>
      <c r="AB43" s="136">
        <v>17384.14</v>
      </c>
      <c r="AC43" s="136"/>
      <c r="AD43" s="136"/>
      <c r="AE43" s="136"/>
      <c r="AF43" s="136">
        <v>20516.18</v>
      </c>
      <c r="AG43" s="136"/>
      <c r="AH43" s="136"/>
      <c r="AI43" s="136"/>
      <c r="AJ43" s="108">
        <v>18092.18</v>
      </c>
      <c r="AK43" s="108"/>
      <c r="AL43" s="108"/>
      <c r="AM43" s="108"/>
      <c r="AN43" s="108"/>
      <c r="AO43" s="108"/>
    </row>
    <row r="44" spans="1:41" s="94" customFormat="1" ht="90" hidden="1" customHeight="1" x14ac:dyDescent="0.25">
      <c r="A44" s="104">
        <v>39</v>
      </c>
      <c r="B44" s="105" t="s">
        <v>11</v>
      </c>
      <c r="C44" s="106" t="s">
        <v>61</v>
      </c>
      <c r="D44" s="106">
        <v>35</v>
      </c>
      <c r="E44" s="107" t="s">
        <v>2198</v>
      </c>
      <c r="F44" s="113" t="s">
        <v>82</v>
      </c>
      <c r="G44" s="124"/>
      <c r="H44" s="108"/>
      <c r="I44" s="111"/>
      <c r="J44" s="108"/>
      <c r="K44" s="125">
        <v>1128748.33</v>
      </c>
      <c r="L44" s="107" t="s">
        <v>35</v>
      </c>
      <c r="M44" s="126"/>
      <c r="N44" s="126">
        <v>1241402.32</v>
      </c>
      <c r="O44" s="208"/>
      <c r="P44" s="111">
        <v>687413.22</v>
      </c>
      <c r="Q44" s="108"/>
      <c r="R44" s="108"/>
      <c r="S44" s="111">
        <v>22825.75</v>
      </c>
      <c r="T44" s="108">
        <v>18527.72</v>
      </c>
      <c r="U44" s="244">
        <v>22825.75</v>
      </c>
      <c r="V44" s="134">
        <v>19945.41</v>
      </c>
      <c r="W44" s="260">
        <v>22825.75</v>
      </c>
      <c r="X44" s="134"/>
      <c r="Y44" s="260">
        <v>22825.75</v>
      </c>
      <c r="Z44" s="132"/>
      <c r="AA44" s="260">
        <v>22825.75</v>
      </c>
      <c r="AB44" s="136">
        <v>27663.24</v>
      </c>
      <c r="AC44" s="112"/>
      <c r="AD44" s="108"/>
      <c r="AE44" s="108"/>
      <c r="AF44" s="108">
        <v>26983.279999999999</v>
      </c>
      <c r="AG44" s="108"/>
      <c r="AH44" s="108"/>
      <c r="AI44" s="108"/>
      <c r="AJ44" s="108"/>
      <c r="AK44" s="108"/>
      <c r="AL44" s="108"/>
      <c r="AM44" s="108"/>
      <c r="AN44" s="108"/>
      <c r="AO44" s="108"/>
    </row>
    <row r="45" spans="1:41" s="94" customFormat="1" ht="30" hidden="1" customHeight="1" x14ac:dyDescent="0.25">
      <c r="A45" s="104">
        <v>40</v>
      </c>
      <c r="B45" s="107" t="s">
        <v>11</v>
      </c>
      <c r="C45" s="107" t="s">
        <v>61</v>
      </c>
      <c r="D45" s="107">
        <v>58</v>
      </c>
      <c r="E45" s="124" t="s">
        <v>2207</v>
      </c>
      <c r="F45" s="113"/>
      <c r="G45" s="107"/>
      <c r="H45" s="107"/>
      <c r="I45" s="107"/>
      <c r="J45" s="107"/>
      <c r="K45" s="128">
        <v>1142333.29</v>
      </c>
      <c r="L45" s="107" t="s">
        <v>35</v>
      </c>
      <c r="M45" s="129"/>
      <c r="N45" s="129">
        <v>1256920.6499999999</v>
      </c>
      <c r="O45" s="208"/>
      <c r="P45" s="111">
        <v>15913457</v>
      </c>
      <c r="Q45" s="108"/>
      <c r="R45" s="108"/>
      <c r="S45" s="111">
        <v>23221.47</v>
      </c>
      <c r="T45" s="108">
        <v>36583.4</v>
      </c>
      <c r="U45" s="244">
        <v>23221.47</v>
      </c>
      <c r="V45" s="134">
        <v>29012.46</v>
      </c>
      <c r="W45" s="260">
        <v>23221.47</v>
      </c>
      <c r="X45" s="134"/>
      <c r="Y45" s="260">
        <v>23221.47</v>
      </c>
      <c r="Z45" s="108"/>
      <c r="AA45" s="260">
        <v>23221.47</v>
      </c>
      <c r="AB45" s="136">
        <v>23376.240000000002</v>
      </c>
      <c r="AC45" s="136"/>
      <c r="AD45" s="136"/>
      <c r="AE45" s="136"/>
      <c r="AF45" s="136">
        <v>25552.98</v>
      </c>
      <c r="AG45" s="136"/>
      <c r="AH45" s="136"/>
      <c r="AI45" s="136"/>
      <c r="AJ45" s="108">
        <v>27353.99</v>
      </c>
      <c r="AK45" s="108"/>
      <c r="AL45" s="108"/>
      <c r="AM45" s="108"/>
      <c r="AN45" s="108"/>
      <c r="AO45" s="108"/>
    </row>
    <row r="46" spans="1:41" s="94" customFormat="1" ht="30" hidden="1" customHeight="1" x14ac:dyDescent="0.25">
      <c r="A46" s="104">
        <v>41</v>
      </c>
      <c r="B46" s="107" t="s">
        <v>11</v>
      </c>
      <c r="C46" s="107" t="s">
        <v>61</v>
      </c>
      <c r="D46" s="107">
        <v>24</v>
      </c>
      <c r="E46" s="107" t="s">
        <v>2198</v>
      </c>
      <c r="F46" s="113" t="s">
        <v>1658</v>
      </c>
      <c r="G46" s="107" t="s">
        <v>1601</v>
      </c>
      <c r="H46" s="107">
        <v>42559</v>
      </c>
      <c r="I46" s="107" t="s">
        <v>1659</v>
      </c>
      <c r="J46" s="107"/>
      <c r="K46" s="128">
        <v>1228009.6499999999</v>
      </c>
      <c r="L46" s="107" t="s">
        <v>35</v>
      </c>
      <c r="M46" s="129"/>
      <c r="N46" s="129">
        <v>1366812.81</v>
      </c>
      <c r="O46" s="208"/>
      <c r="P46" s="111">
        <v>234162.92</v>
      </c>
      <c r="Q46" s="108"/>
      <c r="R46" s="108"/>
      <c r="S46" s="108">
        <v>32003.82</v>
      </c>
      <c r="T46" s="108">
        <v>42469.68</v>
      </c>
      <c r="U46" s="108">
        <v>32003.82</v>
      </c>
      <c r="V46" s="134">
        <v>51738.53</v>
      </c>
      <c r="W46" s="108">
        <v>32003.82</v>
      </c>
      <c r="X46" s="134"/>
      <c r="Y46" s="108">
        <v>32003.82</v>
      </c>
      <c r="Z46" s="108"/>
      <c r="AA46" s="108">
        <v>32003.82</v>
      </c>
      <c r="AB46" s="136">
        <v>47638.17</v>
      </c>
      <c r="AC46" s="136"/>
      <c r="AD46" s="136"/>
      <c r="AE46" s="136"/>
      <c r="AF46" s="136">
        <v>53438.06</v>
      </c>
      <c r="AG46" s="136"/>
      <c r="AH46" s="136"/>
      <c r="AI46" s="136"/>
      <c r="AJ46" s="108"/>
      <c r="AK46" s="108"/>
      <c r="AL46" s="108"/>
      <c r="AM46" s="108"/>
      <c r="AN46" s="108"/>
      <c r="AO46" s="108"/>
    </row>
    <row r="47" spans="1:41" s="94" customFormat="1" ht="90" hidden="1" customHeight="1" x14ac:dyDescent="0.25">
      <c r="A47" s="104">
        <v>42</v>
      </c>
      <c r="B47" s="105" t="s">
        <v>11</v>
      </c>
      <c r="C47" s="106" t="s">
        <v>226</v>
      </c>
      <c r="D47" s="106">
        <v>10</v>
      </c>
      <c r="E47" s="107" t="s">
        <v>2198</v>
      </c>
      <c r="F47" s="113" t="s">
        <v>1660</v>
      </c>
      <c r="G47" s="107" t="s">
        <v>45</v>
      </c>
      <c r="H47" s="107">
        <v>42447</v>
      </c>
      <c r="I47" s="107" t="s">
        <v>1661</v>
      </c>
      <c r="J47" s="108"/>
      <c r="K47" s="125">
        <v>1134752.8999999999</v>
      </c>
      <c r="L47" s="107" t="s">
        <v>35</v>
      </c>
      <c r="M47" s="126"/>
      <c r="N47" s="126">
        <v>1200566.1000000001</v>
      </c>
      <c r="O47" s="208"/>
      <c r="P47" s="195">
        <v>511698.57</v>
      </c>
      <c r="Q47" s="108"/>
      <c r="R47" s="108"/>
      <c r="S47" s="111">
        <v>22175.43</v>
      </c>
      <c r="T47" s="108">
        <v>30313.82</v>
      </c>
      <c r="U47" s="244">
        <v>22175.43</v>
      </c>
      <c r="V47" s="134">
        <v>15103.44</v>
      </c>
      <c r="W47" s="260">
        <v>22175.43</v>
      </c>
      <c r="X47" s="134"/>
      <c r="Y47" s="260">
        <v>22175.43</v>
      </c>
      <c r="Z47" s="108"/>
      <c r="AA47" s="260">
        <v>22175.43</v>
      </c>
      <c r="AB47" s="136">
        <v>16482.8</v>
      </c>
      <c r="AC47" s="136"/>
      <c r="AD47" s="136"/>
      <c r="AE47" s="136"/>
      <c r="AF47" s="136">
        <v>23097.040000000001</v>
      </c>
      <c r="AG47" s="136"/>
      <c r="AH47" s="136"/>
      <c r="AI47" s="136"/>
      <c r="AJ47" s="108"/>
      <c r="AK47" s="108"/>
      <c r="AL47" s="108"/>
      <c r="AM47" s="108"/>
      <c r="AN47" s="108"/>
      <c r="AO47" s="108"/>
    </row>
    <row r="48" spans="1:41" s="94" customFormat="1" ht="30" hidden="1" x14ac:dyDescent="0.25">
      <c r="A48" s="104">
        <v>43</v>
      </c>
      <c r="B48" s="107" t="s">
        <v>11</v>
      </c>
      <c r="C48" s="107" t="s">
        <v>226</v>
      </c>
      <c r="D48" s="107">
        <v>98</v>
      </c>
      <c r="E48" s="107" t="s">
        <v>2012</v>
      </c>
      <c r="F48" s="113" t="s">
        <v>1662</v>
      </c>
      <c r="G48" s="107" t="s">
        <v>1601</v>
      </c>
      <c r="H48" s="107">
        <v>42439</v>
      </c>
      <c r="I48" s="107">
        <v>42435</v>
      </c>
      <c r="J48" s="107"/>
      <c r="K48" s="128">
        <v>1339459.77</v>
      </c>
      <c r="L48" s="107" t="s">
        <v>35</v>
      </c>
      <c r="M48" s="129"/>
      <c r="N48" s="129"/>
      <c r="O48" s="208"/>
      <c r="P48" s="111"/>
      <c r="Q48" s="108"/>
      <c r="R48" s="108"/>
      <c r="S48" s="116">
        <v>21047.72</v>
      </c>
      <c r="T48" s="111">
        <v>44594.74</v>
      </c>
      <c r="U48" s="116">
        <v>21047.72</v>
      </c>
      <c r="V48" s="108">
        <v>12034.33</v>
      </c>
      <c r="W48" s="116">
        <v>21047.72</v>
      </c>
      <c r="X48" s="108">
        <v>17789.12</v>
      </c>
      <c r="Y48" s="108"/>
      <c r="Z48" s="108"/>
      <c r="AA48" s="127"/>
      <c r="AB48" s="127"/>
      <c r="AC48" s="127">
        <v>21386.48</v>
      </c>
      <c r="AD48" s="127">
        <v>12667.51</v>
      </c>
      <c r="AE48" s="127">
        <v>22077.42</v>
      </c>
      <c r="AF48" s="127">
        <v>27700.36</v>
      </c>
      <c r="AG48" s="127"/>
      <c r="AH48" s="127">
        <v>14780.41</v>
      </c>
      <c r="AI48" s="127"/>
      <c r="AJ48" s="127"/>
      <c r="AK48" s="127"/>
      <c r="AL48" s="108">
        <v>10110.74</v>
      </c>
      <c r="AM48" s="108"/>
      <c r="AN48" s="108">
        <v>13094.12</v>
      </c>
      <c r="AO48" s="108"/>
    </row>
    <row r="49" spans="1:41" s="94" customFormat="1" ht="45" hidden="1" customHeight="1" x14ac:dyDescent="0.25">
      <c r="A49" s="104">
        <v>44</v>
      </c>
      <c r="B49" s="107" t="s">
        <v>1663</v>
      </c>
      <c r="C49" s="107" t="s">
        <v>1664</v>
      </c>
      <c r="D49" s="107">
        <v>11</v>
      </c>
      <c r="E49" s="107" t="s">
        <v>1665</v>
      </c>
      <c r="F49" s="113" t="s">
        <v>1666</v>
      </c>
      <c r="G49" s="107" t="s">
        <v>1601</v>
      </c>
      <c r="H49" s="107">
        <v>42513</v>
      </c>
      <c r="I49" s="107" t="s">
        <v>1667</v>
      </c>
      <c r="J49" s="107"/>
      <c r="K49" s="128"/>
      <c r="L49" s="131"/>
      <c r="M49" s="129"/>
      <c r="N49" s="129"/>
      <c r="O49" s="208"/>
      <c r="P49" s="111"/>
      <c r="Q49" s="108"/>
      <c r="R49" s="108"/>
      <c r="S49" s="111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</row>
    <row r="50" spans="1:41" s="94" customFormat="1" ht="45" hidden="1" customHeight="1" x14ac:dyDescent="0.25">
      <c r="A50" s="104">
        <v>45</v>
      </c>
      <c r="B50" s="107" t="s">
        <v>1663</v>
      </c>
      <c r="C50" s="107" t="s">
        <v>1664</v>
      </c>
      <c r="D50" s="107">
        <v>9</v>
      </c>
      <c r="E50" s="107" t="s">
        <v>1665</v>
      </c>
      <c r="F50" s="113" t="s">
        <v>1668</v>
      </c>
      <c r="G50" s="107" t="s">
        <v>1601</v>
      </c>
      <c r="H50" s="107">
        <v>42522</v>
      </c>
      <c r="I50" s="107" t="s">
        <v>1669</v>
      </c>
      <c r="J50" s="107"/>
      <c r="K50" s="128"/>
      <c r="L50" s="131"/>
      <c r="M50" s="129"/>
      <c r="N50" s="129"/>
      <c r="O50" s="208"/>
      <c r="P50" s="111"/>
      <c r="Q50" s="108"/>
      <c r="R50" s="108"/>
      <c r="S50" s="111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</row>
    <row r="51" spans="1:41" s="94" customFormat="1" ht="45" hidden="1" customHeight="1" x14ac:dyDescent="0.25">
      <c r="A51" s="104">
        <v>46</v>
      </c>
      <c r="B51" s="107" t="s">
        <v>1663</v>
      </c>
      <c r="C51" s="107" t="s">
        <v>1664</v>
      </c>
      <c r="D51" s="107">
        <v>17</v>
      </c>
      <c r="E51" s="107" t="s">
        <v>1665</v>
      </c>
      <c r="F51" s="113" t="s">
        <v>1670</v>
      </c>
      <c r="G51" s="107" t="s">
        <v>1601</v>
      </c>
      <c r="H51" s="107">
        <v>42522</v>
      </c>
      <c r="I51" s="107" t="s">
        <v>1669</v>
      </c>
      <c r="J51" s="107"/>
      <c r="K51" s="128"/>
      <c r="L51" s="131"/>
      <c r="M51" s="129"/>
      <c r="N51" s="129"/>
      <c r="O51" s="208"/>
      <c r="P51" s="111"/>
      <c r="Q51" s="108"/>
      <c r="R51" s="108"/>
      <c r="S51" s="111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</row>
    <row r="52" spans="1:41" s="94" customFormat="1" ht="45" hidden="1" customHeight="1" x14ac:dyDescent="0.25">
      <c r="A52" s="104">
        <v>47</v>
      </c>
      <c r="B52" s="107" t="s">
        <v>1663</v>
      </c>
      <c r="C52" s="107" t="s">
        <v>1664</v>
      </c>
      <c r="D52" s="107">
        <v>14</v>
      </c>
      <c r="E52" s="107" t="s">
        <v>1665</v>
      </c>
      <c r="F52" s="113" t="s">
        <v>1671</v>
      </c>
      <c r="G52" s="107" t="s">
        <v>1601</v>
      </c>
      <c r="H52" s="107">
        <v>42522</v>
      </c>
      <c r="I52" s="107" t="s">
        <v>1669</v>
      </c>
      <c r="J52" s="107"/>
      <c r="K52" s="128"/>
      <c r="L52" s="131"/>
      <c r="M52" s="129"/>
      <c r="N52" s="129"/>
      <c r="O52" s="208"/>
      <c r="P52" s="111"/>
      <c r="Q52" s="108"/>
      <c r="R52" s="108"/>
      <c r="S52" s="111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</row>
    <row r="53" spans="1:41" s="94" customFormat="1" ht="45" hidden="1" customHeight="1" x14ac:dyDescent="0.25">
      <c r="A53" s="104">
        <v>48</v>
      </c>
      <c r="B53" s="107" t="s">
        <v>1663</v>
      </c>
      <c r="C53" s="107" t="s">
        <v>1664</v>
      </c>
      <c r="D53" s="107">
        <v>13</v>
      </c>
      <c r="E53" s="107" t="s">
        <v>1665</v>
      </c>
      <c r="F53" s="113" t="s">
        <v>1672</v>
      </c>
      <c r="G53" s="107" t="s">
        <v>1601</v>
      </c>
      <c r="H53" s="107">
        <v>42522</v>
      </c>
      <c r="I53" s="107" t="s">
        <v>1669</v>
      </c>
      <c r="J53" s="107"/>
      <c r="K53" s="128"/>
      <c r="L53" s="131"/>
      <c r="M53" s="129"/>
      <c r="N53" s="129"/>
      <c r="O53" s="208"/>
      <c r="P53" s="111"/>
      <c r="Q53" s="108"/>
      <c r="R53" s="108"/>
      <c r="S53" s="111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</row>
    <row r="54" spans="1:41" s="94" customFormat="1" ht="45" hidden="1" customHeight="1" x14ac:dyDescent="0.25">
      <c r="A54" s="104">
        <v>49</v>
      </c>
      <c r="B54" s="107" t="s">
        <v>1663</v>
      </c>
      <c r="C54" s="107" t="s">
        <v>1664</v>
      </c>
      <c r="D54" s="107">
        <v>12</v>
      </c>
      <c r="E54" s="107" t="s">
        <v>1665</v>
      </c>
      <c r="F54" s="113" t="s">
        <v>1673</v>
      </c>
      <c r="G54" s="107" t="s">
        <v>1601</v>
      </c>
      <c r="H54" s="107">
        <v>42522</v>
      </c>
      <c r="I54" s="107" t="s">
        <v>1669</v>
      </c>
      <c r="J54" s="107"/>
      <c r="K54" s="128"/>
      <c r="L54" s="131"/>
      <c r="M54" s="129"/>
      <c r="N54" s="129"/>
      <c r="O54" s="208"/>
      <c r="P54" s="111"/>
      <c r="Q54" s="108"/>
      <c r="R54" s="108"/>
      <c r="S54" s="111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</row>
    <row r="55" spans="1:41" s="94" customFormat="1" ht="45" hidden="1" customHeight="1" x14ac:dyDescent="0.25">
      <c r="A55" s="104">
        <v>50</v>
      </c>
      <c r="B55" s="107" t="s">
        <v>1663</v>
      </c>
      <c r="C55" s="107" t="s">
        <v>1664</v>
      </c>
      <c r="D55" s="107">
        <v>10</v>
      </c>
      <c r="E55" s="107" t="s">
        <v>1665</v>
      </c>
      <c r="F55" s="113" t="s">
        <v>1674</v>
      </c>
      <c r="G55" s="107" t="s">
        <v>1601</v>
      </c>
      <c r="H55" s="107">
        <v>42522</v>
      </c>
      <c r="I55" s="107" t="s">
        <v>1669</v>
      </c>
      <c r="J55" s="107"/>
      <c r="K55" s="128"/>
      <c r="L55" s="131"/>
      <c r="M55" s="129"/>
      <c r="N55" s="129"/>
      <c r="O55" s="208"/>
      <c r="P55" s="111"/>
      <c r="Q55" s="108"/>
      <c r="R55" s="108"/>
      <c r="S55" s="111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</row>
    <row r="56" spans="1:41" s="94" customFormat="1" ht="45" hidden="1" customHeight="1" x14ac:dyDescent="0.25">
      <c r="A56" s="104">
        <v>51</v>
      </c>
      <c r="B56" s="107" t="s">
        <v>1663</v>
      </c>
      <c r="C56" s="107" t="s">
        <v>1664</v>
      </c>
      <c r="D56" s="107">
        <v>38</v>
      </c>
      <c r="E56" s="107" t="s">
        <v>1665</v>
      </c>
      <c r="F56" s="113" t="s">
        <v>1675</v>
      </c>
      <c r="G56" s="107" t="s">
        <v>1601</v>
      </c>
      <c r="H56" s="107">
        <v>42566</v>
      </c>
      <c r="I56" s="107" t="s">
        <v>1676</v>
      </c>
      <c r="J56" s="107"/>
      <c r="K56" s="128"/>
      <c r="L56" s="131"/>
      <c r="M56" s="129"/>
      <c r="N56" s="129"/>
      <c r="O56" s="208"/>
      <c r="P56" s="111"/>
      <c r="Q56" s="108"/>
      <c r="R56" s="108"/>
      <c r="S56" s="111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</row>
    <row r="57" spans="1:41" s="94" customFormat="1" ht="45" hidden="1" customHeight="1" x14ac:dyDescent="0.25">
      <c r="A57" s="104">
        <v>52</v>
      </c>
      <c r="B57" s="107" t="s">
        <v>1663</v>
      </c>
      <c r="C57" s="107" t="s">
        <v>1664</v>
      </c>
      <c r="D57" s="107">
        <v>42</v>
      </c>
      <c r="E57" s="107" t="s">
        <v>1665</v>
      </c>
      <c r="F57" s="113" t="s">
        <v>1677</v>
      </c>
      <c r="G57" s="107" t="s">
        <v>1601</v>
      </c>
      <c r="H57" s="107">
        <v>42540</v>
      </c>
      <c r="I57" s="107" t="s">
        <v>1676</v>
      </c>
      <c r="J57" s="107"/>
      <c r="K57" s="128"/>
      <c r="L57" s="131"/>
      <c r="M57" s="129"/>
      <c r="N57" s="129"/>
      <c r="O57" s="208"/>
      <c r="P57" s="111"/>
      <c r="Q57" s="108"/>
      <c r="R57" s="108"/>
      <c r="S57" s="111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</row>
    <row r="58" spans="1:41" s="94" customFormat="1" ht="45" hidden="1" customHeight="1" x14ac:dyDescent="0.25">
      <c r="A58" s="104">
        <v>53</v>
      </c>
      <c r="B58" s="107" t="s">
        <v>1663</v>
      </c>
      <c r="C58" s="107" t="s">
        <v>1664</v>
      </c>
      <c r="D58" s="107">
        <v>31</v>
      </c>
      <c r="E58" s="107" t="s">
        <v>1665</v>
      </c>
      <c r="F58" s="113" t="s">
        <v>1678</v>
      </c>
      <c r="G58" s="107" t="s">
        <v>1601</v>
      </c>
      <c r="H58" s="107">
        <v>42566</v>
      </c>
      <c r="I58" s="107" t="s">
        <v>1676</v>
      </c>
      <c r="J58" s="107"/>
      <c r="K58" s="128"/>
      <c r="L58" s="131"/>
      <c r="M58" s="129"/>
      <c r="N58" s="129"/>
      <c r="O58" s="208"/>
      <c r="P58" s="111"/>
      <c r="Q58" s="108"/>
      <c r="R58" s="108"/>
      <c r="S58" s="111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</row>
    <row r="59" spans="1:41" s="94" customFormat="1" ht="45" hidden="1" customHeight="1" x14ac:dyDescent="0.25">
      <c r="A59" s="104">
        <v>54</v>
      </c>
      <c r="B59" s="107" t="s">
        <v>1663</v>
      </c>
      <c r="C59" s="107" t="s">
        <v>1664</v>
      </c>
      <c r="D59" s="107">
        <v>20</v>
      </c>
      <c r="E59" s="107" t="s">
        <v>1665</v>
      </c>
      <c r="F59" s="113" t="s">
        <v>1679</v>
      </c>
      <c r="G59" s="107" t="s">
        <v>1601</v>
      </c>
      <c r="H59" s="107">
        <v>42566</v>
      </c>
      <c r="I59" s="107" t="s">
        <v>1676</v>
      </c>
      <c r="J59" s="107"/>
      <c r="K59" s="128"/>
      <c r="L59" s="131"/>
      <c r="M59" s="129"/>
      <c r="N59" s="129"/>
      <c r="O59" s="208"/>
      <c r="P59" s="111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</row>
    <row r="60" spans="1:41" s="94" customFormat="1" ht="45" hidden="1" customHeight="1" x14ac:dyDescent="0.25">
      <c r="A60" s="104">
        <v>55</v>
      </c>
      <c r="B60" s="107" t="s">
        <v>1663</v>
      </c>
      <c r="C60" s="107" t="s">
        <v>1664</v>
      </c>
      <c r="D60" s="107">
        <v>24</v>
      </c>
      <c r="E60" s="107" t="s">
        <v>1665</v>
      </c>
      <c r="F60" s="113" t="s">
        <v>1680</v>
      </c>
      <c r="G60" s="107" t="s">
        <v>1601</v>
      </c>
      <c r="H60" s="107">
        <v>42566</v>
      </c>
      <c r="I60" s="107" t="s">
        <v>1676</v>
      </c>
      <c r="J60" s="107"/>
      <c r="K60" s="128"/>
      <c r="L60" s="131"/>
      <c r="M60" s="129"/>
      <c r="N60" s="129"/>
      <c r="O60" s="208"/>
      <c r="P60" s="111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</row>
    <row r="61" spans="1:41" s="94" customFormat="1" ht="45" hidden="1" customHeight="1" x14ac:dyDescent="0.25">
      <c r="A61" s="104">
        <v>56</v>
      </c>
      <c r="B61" s="107" t="s">
        <v>1663</v>
      </c>
      <c r="C61" s="107" t="s">
        <v>1664</v>
      </c>
      <c r="D61" s="107">
        <v>27</v>
      </c>
      <c r="E61" s="107" t="s">
        <v>1665</v>
      </c>
      <c r="F61" s="113" t="s">
        <v>1681</v>
      </c>
      <c r="G61" s="107" t="s">
        <v>1601</v>
      </c>
      <c r="H61" s="107">
        <v>42566</v>
      </c>
      <c r="I61" s="107" t="s">
        <v>1676</v>
      </c>
      <c r="J61" s="107"/>
      <c r="K61" s="128"/>
      <c r="L61" s="131"/>
      <c r="M61" s="129"/>
      <c r="N61" s="129"/>
      <c r="O61" s="208"/>
      <c r="P61" s="111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</row>
    <row r="62" spans="1:41" s="94" customFormat="1" ht="45" hidden="1" customHeight="1" x14ac:dyDescent="0.25">
      <c r="A62" s="104">
        <v>57</v>
      </c>
      <c r="B62" s="107" t="s">
        <v>1663</v>
      </c>
      <c r="C62" s="107" t="s">
        <v>1664</v>
      </c>
      <c r="D62" s="107">
        <v>28</v>
      </c>
      <c r="E62" s="107" t="s">
        <v>1665</v>
      </c>
      <c r="F62" s="113" t="s">
        <v>1682</v>
      </c>
      <c r="G62" s="107" t="s">
        <v>1601</v>
      </c>
      <c r="H62" s="107">
        <v>42566</v>
      </c>
      <c r="I62" s="107" t="s">
        <v>1676</v>
      </c>
      <c r="J62" s="107"/>
      <c r="K62" s="128"/>
      <c r="L62" s="131"/>
      <c r="M62" s="129"/>
      <c r="N62" s="129"/>
      <c r="O62" s="208"/>
      <c r="P62" s="111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</row>
    <row r="63" spans="1:41" s="94" customFormat="1" ht="45" hidden="1" customHeight="1" x14ac:dyDescent="0.25">
      <c r="A63" s="104">
        <v>58</v>
      </c>
      <c r="B63" s="107" t="s">
        <v>1663</v>
      </c>
      <c r="C63" s="107" t="s">
        <v>1664</v>
      </c>
      <c r="D63" s="107">
        <v>23</v>
      </c>
      <c r="E63" s="107" t="s">
        <v>1665</v>
      </c>
      <c r="F63" s="113" t="s">
        <v>1683</v>
      </c>
      <c r="G63" s="107" t="s">
        <v>1601</v>
      </c>
      <c r="H63" s="107">
        <v>42566</v>
      </c>
      <c r="I63" s="107" t="s">
        <v>1676</v>
      </c>
      <c r="J63" s="107"/>
      <c r="K63" s="128"/>
      <c r="L63" s="131"/>
      <c r="M63" s="129"/>
      <c r="N63" s="129"/>
      <c r="O63" s="208"/>
      <c r="P63" s="111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</row>
    <row r="64" spans="1:41" s="94" customFormat="1" ht="45" hidden="1" customHeight="1" x14ac:dyDescent="0.25">
      <c r="A64" s="104">
        <v>59</v>
      </c>
      <c r="B64" s="107" t="s">
        <v>1663</v>
      </c>
      <c r="C64" s="107" t="s">
        <v>1664</v>
      </c>
      <c r="D64" s="107">
        <v>43</v>
      </c>
      <c r="E64" s="107" t="s">
        <v>1665</v>
      </c>
      <c r="F64" s="113" t="s">
        <v>1684</v>
      </c>
      <c r="G64" s="107" t="s">
        <v>1601</v>
      </c>
      <c r="H64" s="107">
        <v>42566</v>
      </c>
      <c r="I64" s="107" t="s">
        <v>1676</v>
      </c>
      <c r="J64" s="107"/>
      <c r="K64" s="128"/>
      <c r="L64" s="131"/>
      <c r="M64" s="129"/>
      <c r="N64" s="129"/>
      <c r="O64" s="208"/>
      <c r="P64" s="111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</row>
    <row r="65" spans="1:41" s="94" customFormat="1" ht="45" hidden="1" customHeight="1" x14ac:dyDescent="0.25">
      <c r="A65" s="104">
        <v>60</v>
      </c>
      <c r="B65" s="107" t="s">
        <v>1663</v>
      </c>
      <c r="C65" s="107" t="s">
        <v>1664</v>
      </c>
      <c r="D65" s="107">
        <v>29</v>
      </c>
      <c r="E65" s="107" t="s">
        <v>1665</v>
      </c>
      <c r="F65" s="113" t="s">
        <v>1685</v>
      </c>
      <c r="G65" s="107" t="s">
        <v>1601</v>
      </c>
      <c r="H65" s="107">
        <v>42566</v>
      </c>
      <c r="I65" s="107" t="s">
        <v>1676</v>
      </c>
      <c r="J65" s="107"/>
      <c r="K65" s="128"/>
      <c r="L65" s="131"/>
      <c r="M65" s="129"/>
      <c r="N65" s="129"/>
      <c r="O65" s="208"/>
      <c r="P65" s="111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</row>
    <row r="66" spans="1:41" s="94" customFormat="1" ht="45" hidden="1" customHeight="1" x14ac:dyDescent="0.25">
      <c r="A66" s="104">
        <v>61</v>
      </c>
      <c r="B66" s="107" t="s">
        <v>1663</v>
      </c>
      <c r="C66" s="107" t="s">
        <v>1664</v>
      </c>
      <c r="D66" s="107">
        <v>22</v>
      </c>
      <c r="E66" s="107" t="s">
        <v>1665</v>
      </c>
      <c r="F66" s="113" t="s">
        <v>1686</v>
      </c>
      <c r="G66" s="107" t="s">
        <v>1601</v>
      </c>
      <c r="H66" s="107">
        <v>42566</v>
      </c>
      <c r="I66" s="107" t="s">
        <v>1676</v>
      </c>
      <c r="J66" s="107"/>
      <c r="K66" s="128"/>
      <c r="L66" s="131"/>
      <c r="M66" s="129"/>
      <c r="N66" s="129"/>
      <c r="O66" s="208"/>
      <c r="P66" s="111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</row>
    <row r="67" spans="1:41" s="94" customFormat="1" ht="45" hidden="1" customHeight="1" x14ac:dyDescent="0.25">
      <c r="A67" s="104">
        <v>62</v>
      </c>
      <c r="B67" s="107" t="s">
        <v>1663</v>
      </c>
      <c r="C67" s="107" t="s">
        <v>1664</v>
      </c>
      <c r="D67" s="107">
        <v>37</v>
      </c>
      <c r="E67" s="107" t="s">
        <v>1665</v>
      </c>
      <c r="F67" s="113" t="s">
        <v>1687</v>
      </c>
      <c r="G67" s="107" t="s">
        <v>1601</v>
      </c>
      <c r="H67" s="107">
        <v>42566</v>
      </c>
      <c r="I67" s="107" t="s">
        <v>1676</v>
      </c>
      <c r="J67" s="107"/>
      <c r="K67" s="128"/>
      <c r="L67" s="131"/>
      <c r="M67" s="129"/>
      <c r="N67" s="129"/>
      <c r="O67" s="208"/>
      <c r="P67" s="111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</row>
    <row r="68" spans="1:41" s="94" customFormat="1" ht="45" hidden="1" customHeight="1" x14ac:dyDescent="0.25">
      <c r="A68" s="104">
        <v>63</v>
      </c>
      <c r="B68" s="107" t="s">
        <v>1663</v>
      </c>
      <c r="C68" s="107" t="s">
        <v>1664</v>
      </c>
      <c r="D68" s="107">
        <v>35</v>
      </c>
      <c r="E68" s="107" t="s">
        <v>1665</v>
      </c>
      <c r="F68" s="113" t="s">
        <v>1688</v>
      </c>
      <c r="G68" s="107" t="s">
        <v>1601</v>
      </c>
      <c r="H68" s="107">
        <v>42566</v>
      </c>
      <c r="I68" s="107" t="s">
        <v>1676</v>
      </c>
      <c r="J68" s="107"/>
      <c r="K68" s="128"/>
      <c r="L68" s="131"/>
      <c r="M68" s="129"/>
      <c r="N68" s="129"/>
      <c r="O68" s="208"/>
      <c r="P68" s="111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</row>
    <row r="69" spans="1:41" s="94" customFormat="1" ht="45" hidden="1" customHeight="1" x14ac:dyDescent="0.25">
      <c r="A69" s="104">
        <v>64</v>
      </c>
      <c r="B69" s="107" t="s">
        <v>1663</v>
      </c>
      <c r="C69" s="107" t="s">
        <v>1664</v>
      </c>
      <c r="D69" s="107">
        <v>33</v>
      </c>
      <c r="E69" s="107" t="s">
        <v>1665</v>
      </c>
      <c r="F69" s="113" t="s">
        <v>1689</v>
      </c>
      <c r="G69" s="107" t="s">
        <v>1601</v>
      </c>
      <c r="H69" s="107">
        <v>42566</v>
      </c>
      <c r="I69" s="107" t="s">
        <v>1676</v>
      </c>
      <c r="J69" s="107"/>
      <c r="K69" s="128"/>
      <c r="L69" s="131"/>
      <c r="M69" s="129"/>
      <c r="N69" s="129"/>
      <c r="O69" s="208"/>
      <c r="P69" s="111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</row>
    <row r="70" spans="1:41" s="94" customFormat="1" ht="45" hidden="1" customHeight="1" x14ac:dyDescent="0.25">
      <c r="A70" s="104">
        <v>65</v>
      </c>
      <c r="B70" s="107" t="s">
        <v>1663</v>
      </c>
      <c r="C70" s="107" t="s">
        <v>1664</v>
      </c>
      <c r="D70" s="107">
        <v>34</v>
      </c>
      <c r="E70" s="107" t="s">
        <v>1665</v>
      </c>
      <c r="F70" s="113" t="s">
        <v>1690</v>
      </c>
      <c r="G70" s="107" t="s">
        <v>1601</v>
      </c>
      <c r="H70" s="107">
        <v>42566</v>
      </c>
      <c r="I70" s="107" t="s">
        <v>1676</v>
      </c>
      <c r="J70" s="107"/>
      <c r="K70" s="128"/>
      <c r="L70" s="131"/>
      <c r="M70" s="129"/>
      <c r="N70" s="129"/>
      <c r="O70" s="208"/>
      <c r="P70" s="111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</row>
    <row r="71" spans="1:41" s="94" customFormat="1" ht="45" hidden="1" customHeight="1" x14ac:dyDescent="0.25">
      <c r="A71" s="104">
        <v>66</v>
      </c>
      <c r="B71" s="107" t="s">
        <v>1663</v>
      </c>
      <c r="C71" s="107" t="s">
        <v>1664</v>
      </c>
      <c r="D71" s="107">
        <v>40</v>
      </c>
      <c r="E71" s="107" t="s">
        <v>1665</v>
      </c>
      <c r="F71" s="113" t="s">
        <v>1691</v>
      </c>
      <c r="G71" s="107" t="s">
        <v>1601</v>
      </c>
      <c r="H71" s="107">
        <v>42629</v>
      </c>
      <c r="I71" s="107" t="s">
        <v>1692</v>
      </c>
      <c r="J71" s="107"/>
      <c r="K71" s="128"/>
      <c r="L71" s="131"/>
      <c r="M71" s="129"/>
      <c r="N71" s="129"/>
      <c r="O71" s="208"/>
      <c r="P71" s="111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</row>
    <row r="72" spans="1:41" s="94" customFormat="1" ht="45" hidden="1" customHeight="1" x14ac:dyDescent="0.25">
      <c r="A72" s="104">
        <v>67</v>
      </c>
      <c r="B72" s="107" t="s">
        <v>1663</v>
      </c>
      <c r="C72" s="107" t="s">
        <v>1664</v>
      </c>
      <c r="D72" s="107">
        <v>21</v>
      </c>
      <c r="E72" s="107" t="s">
        <v>1665</v>
      </c>
      <c r="F72" s="113" t="s">
        <v>1693</v>
      </c>
      <c r="G72" s="107" t="s">
        <v>1601</v>
      </c>
      <c r="H72" s="107">
        <v>42631</v>
      </c>
      <c r="I72" s="107" t="s">
        <v>1692</v>
      </c>
      <c r="J72" s="107"/>
      <c r="K72" s="128"/>
      <c r="L72" s="131"/>
      <c r="M72" s="129"/>
      <c r="N72" s="129"/>
      <c r="O72" s="208"/>
      <c r="P72" s="111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</row>
    <row r="73" spans="1:41" s="94" customFormat="1" ht="45" hidden="1" customHeight="1" x14ac:dyDescent="0.25">
      <c r="A73" s="104">
        <v>68</v>
      </c>
      <c r="B73" s="107" t="s">
        <v>1663</v>
      </c>
      <c r="C73" s="107" t="s">
        <v>1664</v>
      </c>
      <c r="D73" s="107">
        <v>39</v>
      </c>
      <c r="E73" s="107" t="s">
        <v>1665</v>
      </c>
      <c r="F73" s="113" t="s">
        <v>1694</v>
      </c>
      <c r="G73" s="107" t="s">
        <v>1601</v>
      </c>
      <c r="H73" s="107">
        <v>42629</v>
      </c>
      <c r="I73" s="107" t="s">
        <v>1695</v>
      </c>
      <c r="J73" s="107"/>
      <c r="K73" s="128"/>
      <c r="L73" s="131"/>
      <c r="M73" s="129"/>
      <c r="N73" s="129"/>
      <c r="O73" s="208"/>
      <c r="P73" s="111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</row>
    <row r="74" spans="1:41" s="94" customFormat="1" ht="45" hidden="1" customHeight="1" x14ac:dyDescent="0.25">
      <c r="A74" s="104">
        <v>69</v>
      </c>
      <c r="B74" s="107" t="s">
        <v>1663</v>
      </c>
      <c r="C74" s="107" t="s">
        <v>1664</v>
      </c>
      <c r="D74" s="107">
        <v>36</v>
      </c>
      <c r="E74" s="107" t="s">
        <v>1665</v>
      </c>
      <c r="F74" s="113" t="s">
        <v>1696</v>
      </c>
      <c r="G74" s="107" t="s">
        <v>1601</v>
      </c>
      <c r="H74" s="107">
        <v>42629</v>
      </c>
      <c r="I74" s="107" t="s">
        <v>1695</v>
      </c>
      <c r="J74" s="107"/>
      <c r="K74" s="128"/>
      <c r="L74" s="131"/>
      <c r="M74" s="129"/>
      <c r="N74" s="129"/>
      <c r="O74" s="208"/>
      <c r="P74" s="111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</row>
    <row r="75" spans="1:41" s="94" customFormat="1" ht="45" hidden="1" customHeight="1" x14ac:dyDescent="0.25">
      <c r="A75" s="104">
        <v>70</v>
      </c>
      <c r="B75" s="107" t="s">
        <v>1663</v>
      </c>
      <c r="C75" s="107" t="s">
        <v>1664</v>
      </c>
      <c r="D75" s="107">
        <v>30</v>
      </c>
      <c r="E75" s="107" t="s">
        <v>1665</v>
      </c>
      <c r="F75" s="113" t="s">
        <v>1697</v>
      </c>
      <c r="G75" s="107" t="s">
        <v>1601</v>
      </c>
      <c r="H75" s="107">
        <v>42629</v>
      </c>
      <c r="I75" s="107" t="s">
        <v>1692</v>
      </c>
      <c r="J75" s="107"/>
      <c r="K75" s="128"/>
      <c r="L75" s="131"/>
      <c r="M75" s="129"/>
      <c r="N75" s="129"/>
      <c r="O75" s="208"/>
      <c r="P75" s="111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</row>
    <row r="76" spans="1:41" s="94" customFormat="1" ht="45" hidden="1" customHeight="1" x14ac:dyDescent="0.25">
      <c r="A76" s="104">
        <v>71</v>
      </c>
      <c r="B76" s="107" t="s">
        <v>1663</v>
      </c>
      <c r="C76" s="107" t="s">
        <v>1664</v>
      </c>
      <c r="D76" s="107">
        <v>41</v>
      </c>
      <c r="E76" s="107" t="s">
        <v>1665</v>
      </c>
      <c r="F76" s="113" t="s">
        <v>1698</v>
      </c>
      <c r="G76" s="107" t="s">
        <v>1601</v>
      </c>
      <c r="H76" s="107">
        <v>42629</v>
      </c>
      <c r="I76" s="107" t="s">
        <v>1699</v>
      </c>
      <c r="J76" s="107"/>
      <c r="K76" s="128"/>
      <c r="L76" s="131"/>
      <c r="M76" s="129"/>
      <c r="N76" s="129"/>
      <c r="O76" s="208"/>
      <c r="P76" s="111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</row>
    <row r="77" spans="1:41" s="94" customFormat="1" ht="45" hidden="1" customHeight="1" x14ac:dyDescent="0.25">
      <c r="A77" s="104">
        <v>72</v>
      </c>
      <c r="B77" s="107" t="s">
        <v>1663</v>
      </c>
      <c r="C77" s="107" t="s">
        <v>1664</v>
      </c>
      <c r="D77" s="107">
        <v>32</v>
      </c>
      <c r="E77" s="107" t="s">
        <v>1665</v>
      </c>
      <c r="F77" s="113" t="s">
        <v>1700</v>
      </c>
      <c r="G77" s="107" t="s">
        <v>1601</v>
      </c>
      <c r="H77" s="107">
        <v>42566</v>
      </c>
      <c r="I77" s="107" t="s">
        <v>1676</v>
      </c>
      <c r="J77" s="107"/>
      <c r="K77" s="128"/>
      <c r="L77" s="131"/>
      <c r="M77" s="129"/>
      <c r="N77" s="129"/>
      <c r="O77" s="208"/>
      <c r="P77" s="111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</row>
    <row r="78" spans="1:41" s="94" customFormat="1" ht="30" hidden="1" customHeight="1" x14ac:dyDescent="0.25">
      <c r="A78" s="104">
        <v>73</v>
      </c>
      <c r="B78" s="107" t="s">
        <v>11</v>
      </c>
      <c r="C78" s="107" t="s">
        <v>185</v>
      </c>
      <c r="D78" s="107">
        <v>25</v>
      </c>
      <c r="E78" s="107" t="s">
        <v>2201</v>
      </c>
      <c r="F78" s="113" t="s">
        <v>1701</v>
      </c>
      <c r="G78" s="107" t="s">
        <v>1601</v>
      </c>
      <c r="H78" s="107">
        <v>42577</v>
      </c>
      <c r="I78" s="107" t="s">
        <v>1702</v>
      </c>
      <c r="J78" s="107"/>
      <c r="K78" s="128">
        <v>1713565.37</v>
      </c>
      <c r="L78" s="129">
        <v>5.6</v>
      </c>
      <c r="M78" s="129"/>
      <c r="N78" s="129">
        <v>1885503.65</v>
      </c>
      <c r="O78" s="208"/>
      <c r="P78" s="111">
        <v>945186.74</v>
      </c>
      <c r="Q78" s="108"/>
      <c r="R78" s="108"/>
      <c r="S78" s="108"/>
      <c r="T78" s="108"/>
      <c r="U78" s="108">
        <v>34877.160000000003</v>
      </c>
      <c r="V78" s="108">
        <v>24356.87</v>
      </c>
      <c r="W78" s="108">
        <v>34877.160000000003</v>
      </c>
      <c r="X78" s="108"/>
      <c r="Y78" s="108">
        <v>34877.160000000003</v>
      </c>
      <c r="Z78" s="108"/>
      <c r="AA78" s="108">
        <v>34877.160000000003</v>
      </c>
      <c r="AB78" s="127">
        <v>20974.86</v>
      </c>
      <c r="AC78" s="127"/>
      <c r="AD78" s="127"/>
      <c r="AE78" s="127"/>
      <c r="AF78" s="127">
        <v>40288.339999999997</v>
      </c>
      <c r="AG78" s="127"/>
      <c r="AH78" s="127"/>
      <c r="AI78" s="127"/>
      <c r="AJ78" s="108">
        <v>24928.62</v>
      </c>
      <c r="AK78" s="108"/>
      <c r="AL78" s="108"/>
      <c r="AM78" s="108"/>
      <c r="AN78" s="108"/>
      <c r="AO78" s="108"/>
    </row>
    <row r="79" spans="1:41" s="143" customFormat="1" ht="90" hidden="1" customHeight="1" x14ac:dyDescent="0.25">
      <c r="A79" s="137">
        <v>74</v>
      </c>
      <c r="B79" s="138" t="s">
        <v>11</v>
      </c>
      <c r="C79" s="139" t="s">
        <v>51</v>
      </c>
      <c r="D79" s="139">
        <v>9</v>
      </c>
      <c r="E79" s="138" t="s">
        <v>2200</v>
      </c>
      <c r="F79" s="140" t="s">
        <v>65</v>
      </c>
      <c r="G79" s="141" t="s">
        <v>45</v>
      </c>
      <c r="H79" s="139">
        <v>42243</v>
      </c>
      <c r="I79" s="139" t="s">
        <v>1703</v>
      </c>
      <c r="J79" s="107"/>
      <c r="K79" s="129">
        <v>832321.07</v>
      </c>
      <c r="L79" s="129">
        <v>6.7</v>
      </c>
      <c r="M79" s="129"/>
      <c r="N79" s="129">
        <v>915779.58</v>
      </c>
      <c r="O79" s="208"/>
      <c r="P79" s="102">
        <v>276367.84999999998</v>
      </c>
      <c r="Q79" s="110"/>
      <c r="R79" s="110"/>
      <c r="S79" s="139">
        <v>16919.259999999998</v>
      </c>
      <c r="T79" s="139">
        <v>9198.39</v>
      </c>
      <c r="U79" s="139">
        <v>16919.259999999998</v>
      </c>
      <c r="V79" s="110">
        <v>7474.08</v>
      </c>
      <c r="W79" s="139">
        <v>16919.259999999998</v>
      </c>
      <c r="X79" s="110"/>
      <c r="Y79" s="139">
        <v>16919.259999999998</v>
      </c>
      <c r="Z79" s="110"/>
      <c r="AA79" s="139">
        <v>16919.259999999998</v>
      </c>
      <c r="AB79" s="110">
        <v>85539.97</v>
      </c>
      <c r="AC79" s="139"/>
      <c r="AD79" s="110"/>
      <c r="AE79" s="142"/>
      <c r="AF79" s="110">
        <v>25720.51</v>
      </c>
      <c r="AG79" s="110"/>
      <c r="AH79" s="110"/>
      <c r="AI79" s="110"/>
      <c r="AJ79" s="110">
        <v>11792.99</v>
      </c>
      <c r="AK79" s="110"/>
      <c r="AL79" s="110"/>
      <c r="AM79" s="110"/>
      <c r="AN79" s="110"/>
      <c r="AO79" s="110"/>
    </row>
    <row r="80" spans="1:41" s="94" customFormat="1" ht="90" hidden="1" customHeight="1" x14ac:dyDescent="0.25">
      <c r="A80" s="104">
        <v>75</v>
      </c>
      <c r="B80" s="105" t="s">
        <v>11</v>
      </c>
      <c r="C80" s="106" t="s">
        <v>51</v>
      </c>
      <c r="D80" s="106">
        <v>37</v>
      </c>
      <c r="E80" s="105" t="s">
        <v>2200</v>
      </c>
      <c r="F80" s="113" t="s">
        <v>82</v>
      </c>
      <c r="G80" s="124"/>
      <c r="H80" s="108"/>
      <c r="I80" s="111"/>
      <c r="J80" s="108"/>
      <c r="K80" s="125">
        <v>1225673.99</v>
      </c>
      <c r="L80" s="126">
        <v>7</v>
      </c>
      <c r="M80" s="126"/>
      <c r="N80" s="126">
        <v>1348316.55</v>
      </c>
      <c r="O80" s="208"/>
      <c r="P80" s="111">
        <v>733536.45</v>
      </c>
      <c r="Q80" s="108"/>
      <c r="R80" s="108"/>
      <c r="S80" s="111">
        <v>24863.759999999998</v>
      </c>
      <c r="T80" s="108">
        <v>15927.12</v>
      </c>
      <c r="U80" s="244">
        <v>24863.759999999998</v>
      </c>
      <c r="V80" s="108">
        <v>19375.560000000001</v>
      </c>
      <c r="W80" s="260">
        <v>24863.759999999998</v>
      </c>
      <c r="X80" s="108"/>
      <c r="Y80" s="260">
        <v>24863.759999999998</v>
      </c>
      <c r="Z80" s="108"/>
      <c r="AA80" s="260">
        <v>24863.759999999998</v>
      </c>
      <c r="AB80" s="127">
        <v>20199.64</v>
      </c>
      <c r="AC80" s="112"/>
      <c r="AD80" s="127"/>
      <c r="AE80" s="127"/>
      <c r="AF80" s="127">
        <v>27970.44</v>
      </c>
      <c r="AG80" s="127"/>
      <c r="AH80" s="127"/>
      <c r="AI80" s="127"/>
      <c r="AJ80" s="108">
        <v>81446.899999999994</v>
      </c>
      <c r="AK80" s="108"/>
      <c r="AL80" s="108"/>
      <c r="AM80" s="108"/>
      <c r="AN80" s="108"/>
      <c r="AO80" s="108"/>
    </row>
    <row r="81" spans="1:41" s="94" customFormat="1" ht="60" hidden="1" customHeight="1" x14ac:dyDescent="0.25">
      <c r="A81" s="104">
        <v>76</v>
      </c>
      <c r="B81" s="107" t="s">
        <v>11</v>
      </c>
      <c r="C81" s="107" t="s">
        <v>51</v>
      </c>
      <c r="D81" s="107">
        <v>57</v>
      </c>
      <c r="E81" s="107" t="s">
        <v>2087</v>
      </c>
      <c r="F81" s="113" t="s">
        <v>1704</v>
      </c>
      <c r="G81" s="107" t="s">
        <v>1640</v>
      </c>
      <c r="H81" s="107">
        <v>42467</v>
      </c>
      <c r="I81" s="107" t="s">
        <v>1705</v>
      </c>
      <c r="J81" s="107"/>
      <c r="K81" s="128">
        <v>3501774.16</v>
      </c>
      <c r="L81" s="129">
        <v>7</v>
      </c>
      <c r="M81" s="129"/>
      <c r="N81" s="129"/>
      <c r="O81" s="208"/>
      <c r="P81" s="111"/>
      <c r="Q81" s="108"/>
      <c r="R81" s="108"/>
      <c r="S81" s="107">
        <v>50859.41</v>
      </c>
      <c r="T81" s="107">
        <v>44051.98</v>
      </c>
      <c r="U81" s="250">
        <v>50859.41</v>
      </c>
      <c r="V81" s="108">
        <v>84017.02</v>
      </c>
      <c r="W81" s="250">
        <v>50859.41</v>
      </c>
      <c r="X81" s="108">
        <v>105867.34</v>
      </c>
      <c r="Y81" s="108"/>
      <c r="Z81" s="108"/>
      <c r="AA81" s="127"/>
      <c r="AB81" s="127"/>
      <c r="AC81" s="127"/>
      <c r="AD81" s="127"/>
      <c r="AE81" s="127"/>
      <c r="AF81" s="127"/>
      <c r="AG81" s="127"/>
      <c r="AH81" s="108"/>
      <c r="AI81" s="108"/>
      <c r="AJ81" s="108">
        <v>60149.2</v>
      </c>
      <c r="AK81" s="108"/>
      <c r="AL81" s="108">
        <v>77163.5</v>
      </c>
      <c r="AM81" s="108"/>
      <c r="AN81" s="108"/>
      <c r="AO81" s="108"/>
    </row>
    <row r="82" spans="1:41" s="94" customFormat="1" ht="90" hidden="1" customHeight="1" x14ac:dyDescent="0.25">
      <c r="A82" s="104">
        <v>77</v>
      </c>
      <c r="B82" s="107" t="s">
        <v>11</v>
      </c>
      <c r="C82" s="107" t="s">
        <v>51</v>
      </c>
      <c r="D82" s="107">
        <v>39</v>
      </c>
      <c r="E82" s="105" t="s">
        <v>2200</v>
      </c>
      <c r="F82" s="113" t="s">
        <v>1706</v>
      </c>
      <c r="G82" s="107" t="s">
        <v>45</v>
      </c>
      <c r="H82" s="107">
        <v>42454</v>
      </c>
      <c r="I82" s="107">
        <v>42444</v>
      </c>
      <c r="J82" s="107"/>
      <c r="K82" s="128">
        <v>1359998.06</v>
      </c>
      <c r="L82" s="129">
        <v>7</v>
      </c>
      <c r="M82" s="129"/>
      <c r="N82" s="129">
        <v>1495950.77</v>
      </c>
      <c r="O82" s="208"/>
      <c r="P82" s="111">
        <v>587085.54</v>
      </c>
      <c r="Q82" s="108"/>
      <c r="R82" s="108"/>
      <c r="S82" s="107">
        <v>27562.19</v>
      </c>
      <c r="T82" s="107">
        <v>35905.57</v>
      </c>
      <c r="U82" s="243">
        <v>27562.19</v>
      </c>
      <c r="V82" s="108">
        <v>17460.330000000002</v>
      </c>
      <c r="W82" s="261">
        <v>27562.19</v>
      </c>
      <c r="X82" s="108"/>
      <c r="Y82" s="261">
        <v>27562.19</v>
      </c>
      <c r="Z82" s="108"/>
      <c r="AA82" s="261">
        <v>27562.19</v>
      </c>
      <c r="AB82" s="127">
        <v>23100.71</v>
      </c>
      <c r="AC82" s="112"/>
      <c r="AD82" s="127"/>
      <c r="AE82" s="127"/>
      <c r="AF82" s="127">
        <v>88721.02</v>
      </c>
      <c r="AG82" s="127"/>
      <c r="AH82" s="127"/>
      <c r="AI82" s="127"/>
      <c r="AJ82" s="108">
        <v>110734.48</v>
      </c>
      <c r="AK82" s="108"/>
      <c r="AL82" s="108"/>
      <c r="AM82" s="108"/>
      <c r="AN82" s="108"/>
      <c r="AO82" s="108"/>
    </row>
    <row r="83" spans="1:41" s="94" customFormat="1" ht="90" hidden="1" customHeight="1" x14ac:dyDescent="0.25">
      <c r="A83" s="104">
        <v>78</v>
      </c>
      <c r="B83" s="107" t="s">
        <v>11</v>
      </c>
      <c r="C83" s="107" t="s">
        <v>51</v>
      </c>
      <c r="D83" s="107">
        <v>38</v>
      </c>
      <c r="E83" s="105" t="s">
        <v>2200</v>
      </c>
      <c r="F83" s="113" t="s">
        <v>1707</v>
      </c>
      <c r="G83" s="107" t="s">
        <v>45</v>
      </c>
      <c r="H83" s="107">
        <v>42454</v>
      </c>
      <c r="I83" s="107">
        <v>42444</v>
      </c>
      <c r="J83" s="107"/>
      <c r="K83" s="128">
        <v>1219115.8400000001</v>
      </c>
      <c r="L83" s="129">
        <v>7</v>
      </c>
      <c r="M83" s="129"/>
      <c r="N83" s="129">
        <v>1340919</v>
      </c>
      <c r="O83" s="208"/>
      <c r="P83" s="111">
        <v>513558.85</v>
      </c>
      <c r="Q83" s="108"/>
      <c r="R83" s="108"/>
      <c r="S83" s="107">
        <v>24693.56</v>
      </c>
      <c r="T83" s="107">
        <v>40360.449999999997</v>
      </c>
      <c r="U83" s="243">
        <v>24693.56</v>
      </c>
      <c r="V83" s="108">
        <v>17918.79</v>
      </c>
      <c r="W83" s="261">
        <v>24693.56</v>
      </c>
      <c r="X83" s="108"/>
      <c r="Y83" s="261">
        <v>24693.56</v>
      </c>
      <c r="Z83" s="108"/>
      <c r="AA83" s="261">
        <v>24693.56</v>
      </c>
      <c r="AB83" s="127">
        <v>23652.2</v>
      </c>
      <c r="AC83" s="112"/>
      <c r="AD83" s="127"/>
      <c r="AE83" s="127"/>
      <c r="AF83" s="127">
        <v>88168.14</v>
      </c>
      <c r="AG83" s="127"/>
      <c r="AH83" s="127"/>
      <c r="AI83" s="127"/>
      <c r="AJ83" s="108">
        <v>20909.52</v>
      </c>
      <c r="AK83" s="108"/>
      <c r="AL83" s="108"/>
      <c r="AM83" s="108"/>
      <c r="AN83" s="108"/>
      <c r="AO83" s="108"/>
    </row>
    <row r="84" spans="1:41" s="94" customFormat="1" ht="30" hidden="1" customHeight="1" x14ac:dyDescent="0.25">
      <c r="A84" s="104">
        <v>79</v>
      </c>
      <c r="B84" s="107" t="s">
        <v>11</v>
      </c>
      <c r="C84" s="107" t="s">
        <v>51</v>
      </c>
      <c r="D84" s="107">
        <v>33</v>
      </c>
      <c r="E84" s="107" t="s">
        <v>1619</v>
      </c>
      <c r="F84" s="113" t="s">
        <v>1708</v>
      </c>
      <c r="G84" s="107" t="s">
        <v>1601</v>
      </c>
      <c r="H84" s="107">
        <v>42440</v>
      </c>
      <c r="I84" s="107"/>
      <c r="J84" s="107"/>
      <c r="K84" s="128">
        <v>1246941.3500000001</v>
      </c>
      <c r="L84" s="129">
        <v>6.7</v>
      </c>
      <c r="M84" s="129"/>
      <c r="N84" s="129"/>
      <c r="O84" s="208"/>
      <c r="P84" s="111"/>
      <c r="Q84" s="108"/>
      <c r="R84" s="108">
        <v>24928.720000000001</v>
      </c>
      <c r="S84" s="111">
        <v>1987333</v>
      </c>
      <c r="T84" s="116">
        <v>24930.080000000002</v>
      </c>
      <c r="U84" s="108">
        <v>20106.400000000001</v>
      </c>
      <c r="V84" s="108"/>
      <c r="W84" s="116">
        <v>24930.080000000002</v>
      </c>
      <c r="X84" s="108">
        <v>20077.41</v>
      </c>
      <c r="Y84" s="116">
        <v>24930.080000000002</v>
      </c>
      <c r="Z84" s="108">
        <v>24370.46</v>
      </c>
      <c r="AA84" s="116">
        <v>24930.080000000002</v>
      </c>
      <c r="AB84" s="108"/>
      <c r="AC84" s="108"/>
      <c r="AD84" s="108"/>
      <c r="AE84" s="116">
        <v>24930.080000000002</v>
      </c>
      <c r="AF84" s="108">
        <v>23960.25</v>
      </c>
      <c r="AG84" s="116">
        <v>24930.080000000002</v>
      </c>
      <c r="AH84" s="108"/>
      <c r="AI84" s="108"/>
      <c r="AJ84" s="108">
        <v>17150.650000000001</v>
      </c>
      <c r="AK84" s="108"/>
      <c r="AL84" s="108">
        <v>25807.21</v>
      </c>
      <c r="AM84" s="108"/>
      <c r="AN84" s="108">
        <v>23137.79</v>
      </c>
      <c r="AO84" s="108"/>
    </row>
    <row r="85" spans="1:41" s="94" customFormat="1" ht="30" hidden="1" customHeight="1" x14ac:dyDescent="0.25">
      <c r="A85" s="104">
        <v>80</v>
      </c>
      <c r="B85" s="107" t="s">
        <v>11</v>
      </c>
      <c r="C85" s="107" t="s">
        <v>51</v>
      </c>
      <c r="D85" s="107">
        <v>11</v>
      </c>
      <c r="E85" s="107" t="s">
        <v>1619</v>
      </c>
      <c r="F85" s="113" t="s">
        <v>1709</v>
      </c>
      <c r="G85" s="107" t="s">
        <v>1601</v>
      </c>
      <c r="H85" s="107">
        <v>42465</v>
      </c>
      <c r="I85" s="107"/>
      <c r="J85" s="107"/>
      <c r="K85" s="128">
        <v>1536973.94</v>
      </c>
      <c r="L85" s="129">
        <v>6.7</v>
      </c>
      <c r="M85" s="129"/>
      <c r="N85" s="129"/>
      <c r="O85" s="208"/>
      <c r="P85" s="111"/>
      <c r="Q85" s="108"/>
      <c r="R85" s="108">
        <v>29742.7</v>
      </c>
      <c r="S85" s="111">
        <v>20414.03</v>
      </c>
      <c r="T85" s="116">
        <v>29742.7</v>
      </c>
      <c r="U85" s="108">
        <v>102528.4</v>
      </c>
      <c r="V85" s="108"/>
      <c r="W85" s="116">
        <v>29742.7</v>
      </c>
      <c r="X85" s="108">
        <v>86193.91</v>
      </c>
      <c r="Y85" s="116">
        <v>29742.7</v>
      </c>
      <c r="Z85" s="108">
        <v>46268.67</v>
      </c>
      <c r="AA85" s="116">
        <v>29742.7</v>
      </c>
      <c r="AB85" s="108"/>
      <c r="AC85" s="108"/>
      <c r="AD85" s="108"/>
      <c r="AE85" s="116">
        <v>29742.7</v>
      </c>
      <c r="AF85" s="108">
        <v>42577.47</v>
      </c>
      <c r="AG85" s="116">
        <v>29742.7</v>
      </c>
      <c r="AH85" s="108"/>
      <c r="AI85" s="108"/>
      <c r="AJ85" s="108">
        <v>62600.63</v>
      </c>
      <c r="AK85" s="108"/>
      <c r="AL85" s="108">
        <v>51944.41</v>
      </c>
      <c r="AM85" s="108"/>
      <c r="AN85" s="108">
        <v>44286.37</v>
      </c>
      <c r="AO85" s="108"/>
    </row>
    <row r="86" spans="1:41" s="94" customFormat="1" ht="30" hidden="1" customHeight="1" x14ac:dyDescent="0.25">
      <c r="A86" s="104">
        <v>81</v>
      </c>
      <c r="B86" s="107" t="s">
        <v>11</v>
      </c>
      <c r="C86" s="107" t="s">
        <v>51</v>
      </c>
      <c r="D86" s="107">
        <v>34</v>
      </c>
      <c r="E86" s="107" t="s">
        <v>1619</v>
      </c>
      <c r="F86" s="113"/>
      <c r="G86" s="107" t="s">
        <v>1601</v>
      </c>
      <c r="H86" s="107"/>
      <c r="I86" s="107"/>
      <c r="J86" s="107"/>
      <c r="K86" s="128">
        <v>1284624.6599999999</v>
      </c>
      <c r="L86" s="129">
        <v>6.7</v>
      </c>
      <c r="M86" s="129"/>
      <c r="N86" s="129"/>
      <c r="O86" s="208"/>
      <c r="P86" s="111"/>
      <c r="Q86" s="108"/>
      <c r="R86" s="108">
        <v>24957.35</v>
      </c>
      <c r="S86" s="111">
        <v>25813.119999999999</v>
      </c>
      <c r="T86" s="116">
        <v>24957.35</v>
      </c>
      <c r="U86" s="108">
        <v>24859.37</v>
      </c>
      <c r="V86" s="108"/>
      <c r="W86" s="116">
        <v>24957.35</v>
      </c>
      <c r="X86" s="108">
        <v>35174.35</v>
      </c>
      <c r="Y86" s="116">
        <v>24957.35</v>
      </c>
      <c r="Z86" s="108">
        <v>32644.62</v>
      </c>
      <c r="AA86" s="116">
        <v>24957.35</v>
      </c>
      <c r="AB86" s="108"/>
      <c r="AC86" s="108"/>
      <c r="AD86" s="108"/>
      <c r="AE86" s="116">
        <v>24957.35</v>
      </c>
      <c r="AF86" s="108">
        <v>27033.93</v>
      </c>
      <c r="AG86" s="116">
        <v>24957.35</v>
      </c>
      <c r="AH86" s="108"/>
      <c r="AI86" s="108"/>
      <c r="AJ86" s="108">
        <v>24230.73</v>
      </c>
      <c r="AK86" s="108"/>
      <c r="AL86" s="108">
        <v>43709.95</v>
      </c>
      <c r="AM86" s="108"/>
      <c r="AN86" s="108">
        <v>24029.18</v>
      </c>
      <c r="AO86" s="108"/>
    </row>
    <row r="87" spans="1:41" s="94" customFormat="1" ht="30" hidden="1" customHeight="1" x14ac:dyDescent="0.25">
      <c r="A87" s="104">
        <v>82</v>
      </c>
      <c r="B87" s="107" t="s">
        <v>11</v>
      </c>
      <c r="C87" s="107" t="s">
        <v>51</v>
      </c>
      <c r="D87" s="107">
        <v>58</v>
      </c>
      <c r="E87" s="107" t="s">
        <v>1619</v>
      </c>
      <c r="F87" s="113"/>
      <c r="G87" s="107" t="s">
        <v>1601</v>
      </c>
      <c r="H87" s="107"/>
      <c r="I87" s="107"/>
      <c r="J87" s="107"/>
      <c r="K87" s="128">
        <v>763126.25</v>
      </c>
      <c r="L87" s="129">
        <v>7</v>
      </c>
      <c r="M87" s="129"/>
      <c r="N87" s="129"/>
      <c r="O87" s="208"/>
      <c r="P87" s="111"/>
      <c r="Q87" s="108"/>
      <c r="R87" s="108">
        <v>154416.5</v>
      </c>
      <c r="S87" s="111">
        <v>178473.33</v>
      </c>
      <c r="T87" s="116">
        <v>154416.5</v>
      </c>
      <c r="U87" s="108">
        <v>185501.59</v>
      </c>
      <c r="V87" s="108"/>
      <c r="W87" s="116">
        <v>154416.5</v>
      </c>
      <c r="X87" s="108">
        <v>94840.48</v>
      </c>
      <c r="Y87" s="116">
        <v>154416.5</v>
      </c>
      <c r="Z87" s="108">
        <v>0</v>
      </c>
      <c r="AA87" s="116">
        <v>154416.5</v>
      </c>
      <c r="AB87" s="108"/>
      <c r="AC87" s="108"/>
      <c r="AD87" s="108"/>
      <c r="AE87" s="116">
        <v>154416.5</v>
      </c>
      <c r="AF87" s="108"/>
      <c r="AG87" s="116">
        <v>154416.5</v>
      </c>
      <c r="AH87" s="108"/>
      <c r="AI87" s="108"/>
      <c r="AJ87" s="108"/>
      <c r="AK87" s="108"/>
      <c r="AL87" s="108"/>
      <c r="AM87" s="108"/>
      <c r="AN87" s="108"/>
      <c r="AO87" s="108"/>
    </row>
    <row r="88" spans="1:41" s="144" customFormat="1" ht="30" hidden="1" customHeight="1" x14ac:dyDescent="0.25">
      <c r="A88" s="104">
        <v>83</v>
      </c>
      <c r="B88" s="107" t="s">
        <v>11</v>
      </c>
      <c r="C88" s="107" t="s">
        <v>51</v>
      </c>
      <c r="D88" s="107">
        <v>8</v>
      </c>
      <c r="E88" s="107" t="s">
        <v>1619</v>
      </c>
      <c r="F88" s="113" t="s">
        <v>1710</v>
      </c>
      <c r="G88" s="107" t="s">
        <v>1601</v>
      </c>
      <c r="H88" s="107">
        <v>42475</v>
      </c>
      <c r="I88" s="107"/>
      <c r="J88" s="107"/>
      <c r="K88" s="128">
        <v>1549601.87</v>
      </c>
      <c r="L88" s="129"/>
      <c r="M88" s="129"/>
      <c r="N88" s="129"/>
      <c r="O88" s="210"/>
      <c r="P88" s="129"/>
      <c r="Q88" s="129"/>
      <c r="R88" s="129">
        <v>30392.44</v>
      </c>
      <c r="S88" s="129">
        <v>38333.08</v>
      </c>
      <c r="T88" s="129">
        <v>30387.67</v>
      </c>
      <c r="U88" s="129">
        <v>64625.440000000002</v>
      </c>
      <c r="V88" s="129"/>
      <c r="W88" s="129">
        <v>30387.67</v>
      </c>
      <c r="X88" s="129">
        <v>36500.54</v>
      </c>
      <c r="Y88" s="129">
        <v>30387.67</v>
      </c>
      <c r="Z88" s="129">
        <v>38321.74</v>
      </c>
      <c r="AA88" s="129">
        <v>30387.67</v>
      </c>
      <c r="AB88" s="129"/>
      <c r="AC88" s="129"/>
      <c r="AD88" s="129"/>
      <c r="AE88" s="129">
        <v>30387.67</v>
      </c>
      <c r="AF88" s="109">
        <v>35661.61</v>
      </c>
      <c r="AG88" s="129">
        <v>30387.67</v>
      </c>
      <c r="AH88" s="109"/>
      <c r="AI88" s="109"/>
      <c r="AJ88" s="109">
        <v>39481.42</v>
      </c>
      <c r="AK88" s="109"/>
      <c r="AL88" s="109">
        <v>41335.03</v>
      </c>
      <c r="AM88" s="109"/>
      <c r="AN88" s="109">
        <v>43153.120000000003</v>
      </c>
      <c r="AO88" s="109"/>
    </row>
    <row r="89" spans="1:41" s="94" customFormat="1" ht="30" hidden="1" customHeight="1" x14ac:dyDescent="0.25">
      <c r="A89" s="104">
        <v>84</v>
      </c>
      <c r="B89" s="107" t="s">
        <v>11</v>
      </c>
      <c r="C89" s="107" t="s">
        <v>51</v>
      </c>
      <c r="D89" s="107">
        <v>18</v>
      </c>
      <c r="E89" s="105" t="s">
        <v>2200</v>
      </c>
      <c r="F89" s="113" t="s">
        <v>1711</v>
      </c>
      <c r="G89" s="107" t="s">
        <v>1601</v>
      </c>
      <c r="H89" s="107">
        <v>42565</v>
      </c>
      <c r="I89" s="107" t="s">
        <v>1712</v>
      </c>
      <c r="J89" s="107"/>
      <c r="K89" s="128">
        <v>1161780.22</v>
      </c>
      <c r="L89" s="129">
        <v>6.7</v>
      </c>
      <c r="M89" s="129"/>
      <c r="N89" s="129">
        <v>1278322.95</v>
      </c>
      <c r="O89" s="208"/>
      <c r="P89" s="111">
        <v>30298.35</v>
      </c>
      <c r="Q89" s="108"/>
      <c r="R89" s="108"/>
      <c r="S89" s="108">
        <v>23613.69</v>
      </c>
      <c r="T89" s="108">
        <v>12616.63</v>
      </c>
      <c r="U89" s="108">
        <v>23613.69</v>
      </c>
      <c r="V89" s="108">
        <v>31929.72</v>
      </c>
      <c r="W89" s="108">
        <v>23613.69</v>
      </c>
      <c r="X89" s="108"/>
      <c r="Y89" s="108">
        <v>23613.69</v>
      </c>
      <c r="Z89" s="108"/>
      <c r="AA89" s="108">
        <v>23613.69</v>
      </c>
      <c r="AB89" s="127">
        <v>14501.28</v>
      </c>
      <c r="AC89" s="127"/>
      <c r="AD89" s="127"/>
      <c r="AE89" s="127"/>
      <c r="AF89" s="127">
        <v>178702.65</v>
      </c>
      <c r="AG89" s="127"/>
      <c r="AH89" s="127"/>
      <c r="AI89" s="127"/>
      <c r="AJ89" s="108">
        <v>67383.740000000005</v>
      </c>
      <c r="AK89" s="108"/>
      <c r="AL89" s="108"/>
      <c r="AM89" s="108"/>
      <c r="AN89" s="108"/>
      <c r="AO89" s="108"/>
    </row>
    <row r="90" spans="1:41" s="94" customFormat="1" ht="45" hidden="1" customHeight="1" x14ac:dyDescent="0.25">
      <c r="A90" s="104">
        <v>85</v>
      </c>
      <c r="B90" s="107" t="s">
        <v>1643</v>
      </c>
      <c r="C90" s="107" t="s">
        <v>1713</v>
      </c>
      <c r="D90" s="107">
        <v>3</v>
      </c>
      <c r="E90" s="107" t="s">
        <v>1645</v>
      </c>
      <c r="F90" s="113" t="s">
        <v>1714</v>
      </c>
      <c r="G90" s="107" t="s">
        <v>1601</v>
      </c>
      <c r="H90" s="107">
        <v>42513</v>
      </c>
      <c r="I90" s="107" t="s">
        <v>1715</v>
      </c>
      <c r="J90" s="107">
        <v>297.44799999999998</v>
      </c>
      <c r="K90" s="128">
        <v>1108155.7</v>
      </c>
      <c r="L90" s="129">
        <v>6.7</v>
      </c>
      <c r="M90" s="129"/>
      <c r="N90" s="129"/>
      <c r="O90" s="208"/>
      <c r="P90" s="111"/>
      <c r="Q90" s="108"/>
      <c r="R90" s="108"/>
      <c r="S90" s="111"/>
      <c r="T90" s="108"/>
      <c r="U90" s="108">
        <v>21586.66</v>
      </c>
      <c r="V90" s="108">
        <v>19110.740000000002</v>
      </c>
      <c r="W90" s="108">
        <v>21586.66</v>
      </c>
      <c r="X90" s="108">
        <v>9236.33</v>
      </c>
      <c r="Y90" s="108">
        <v>21586.66</v>
      </c>
      <c r="Z90" s="108">
        <v>12008.1</v>
      </c>
      <c r="AA90" s="108">
        <v>21586.66</v>
      </c>
      <c r="AB90" s="108">
        <v>16057.18</v>
      </c>
      <c r="AC90" s="108">
        <v>21586.66</v>
      </c>
      <c r="AD90" s="127">
        <v>7064.72</v>
      </c>
      <c r="AE90" s="108">
        <v>21586.66</v>
      </c>
      <c r="AF90" s="127"/>
      <c r="AG90" s="108">
        <v>21586.66</v>
      </c>
      <c r="AH90" s="108">
        <v>40862.51</v>
      </c>
      <c r="AI90" s="108"/>
      <c r="AJ90" s="108"/>
      <c r="AK90" s="108"/>
      <c r="AL90" s="108">
        <v>12535.42</v>
      </c>
      <c r="AM90" s="108"/>
      <c r="AN90" s="108"/>
      <c r="AO90" s="108"/>
    </row>
    <row r="91" spans="1:41" s="94" customFormat="1" ht="45" hidden="1" customHeight="1" x14ac:dyDescent="0.25">
      <c r="A91" s="104">
        <v>86</v>
      </c>
      <c r="B91" s="107" t="s">
        <v>1643</v>
      </c>
      <c r="C91" s="107" t="s">
        <v>1716</v>
      </c>
      <c r="D91" s="107">
        <v>4</v>
      </c>
      <c r="E91" s="107" t="s">
        <v>1645</v>
      </c>
      <c r="F91" s="113"/>
      <c r="G91" s="107"/>
      <c r="H91" s="107"/>
      <c r="I91" s="107"/>
      <c r="J91" s="107">
        <v>337.85300000000001</v>
      </c>
      <c r="K91" s="128">
        <v>1082144.25</v>
      </c>
      <c r="L91" s="129">
        <v>6.7</v>
      </c>
      <c r="M91" s="129"/>
      <c r="N91" s="129"/>
      <c r="O91" s="208"/>
      <c r="P91" s="111"/>
      <c r="Q91" s="108"/>
      <c r="R91" s="108"/>
      <c r="S91" s="111"/>
      <c r="T91" s="108"/>
      <c r="U91" s="108">
        <v>21584.98</v>
      </c>
      <c r="V91" s="108">
        <v>16383.53</v>
      </c>
      <c r="W91" s="108">
        <v>21584.98</v>
      </c>
      <c r="X91" s="108">
        <v>17998.27</v>
      </c>
      <c r="Y91" s="108">
        <v>21584.98</v>
      </c>
      <c r="Z91" s="108">
        <v>18159.650000000001</v>
      </c>
      <c r="AA91" s="108">
        <v>21584.98</v>
      </c>
      <c r="AB91" s="108">
        <v>12396.25</v>
      </c>
      <c r="AC91" s="108">
        <v>21584.98</v>
      </c>
      <c r="AD91" s="127">
        <v>26379.75</v>
      </c>
      <c r="AE91" s="108">
        <v>21584.98</v>
      </c>
      <c r="AF91" s="127"/>
      <c r="AG91" s="108">
        <v>21584.98</v>
      </c>
      <c r="AH91" s="108">
        <v>22542.39</v>
      </c>
      <c r="AI91" s="108"/>
      <c r="AJ91" s="108"/>
      <c r="AK91" s="108"/>
      <c r="AL91" s="108">
        <v>16527.740000000002</v>
      </c>
      <c r="AM91" s="108"/>
      <c r="AN91" s="108"/>
      <c r="AO91" s="108"/>
    </row>
    <row r="92" spans="1:41" s="94" customFormat="1" ht="45" hidden="1" customHeight="1" x14ac:dyDescent="0.25">
      <c r="A92" s="104">
        <v>87</v>
      </c>
      <c r="B92" s="107" t="s">
        <v>1643</v>
      </c>
      <c r="C92" s="107" t="s">
        <v>1716</v>
      </c>
      <c r="D92" s="107">
        <v>6</v>
      </c>
      <c r="E92" s="107" t="s">
        <v>1645</v>
      </c>
      <c r="F92" s="113"/>
      <c r="G92" s="107"/>
      <c r="H92" s="107"/>
      <c r="I92" s="107"/>
      <c r="J92" s="107">
        <v>280.589</v>
      </c>
      <c r="K92" s="128">
        <v>1114566.6200000001</v>
      </c>
      <c r="L92" s="129">
        <v>6.7</v>
      </c>
      <c r="M92" s="129"/>
      <c r="N92" s="129"/>
      <c r="O92" s="279" t="s">
        <v>2338</v>
      </c>
      <c r="P92" s="111"/>
      <c r="Q92" s="108"/>
      <c r="R92" s="108"/>
      <c r="S92" s="111"/>
      <c r="T92" s="108"/>
      <c r="U92" s="108">
        <v>22171.32</v>
      </c>
      <c r="V92" s="108">
        <v>17010.47</v>
      </c>
      <c r="W92" s="108">
        <v>22171.32</v>
      </c>
      <c r="X92" s="108">
        <v>36698.25</v>
      </c>
      <c r="Y92" s="108">
        <v>22171.32</v>
      </c>
      <c r="Z92" s="108">
        <v>36278.35</v>
      </c>
      <c r="AA92" s="108">
        <v>22171.32</v>
      </c>
      <c r="AB92" s="108">
        <v>12014.24</v>
      </c>
      <c r="AC92" s="108">
        <v>22171.32</v>
      </c>
      <c r="AD92" s="127">
        <v>25003.18</v>
      </c>
      <c r="AE92" s="108">
        <v>22171.32</v>
      </c>
      <c r="AF92" s="127"/>
      <c r="AG92" s="108">
        <v>22171.32</v>
      </c>
      <c r="AH92" s="108">
        <v>26845.58</v>
      </c>
      <c r="AI92" s="108"/>
      <c r="AJ92" s="108"/>
      <c r="AK92" s="108"/>
      <c r="AL92" s="108">
        <v>12045.4</v>
      </c>
      <c r="AM92" s="108"/>
      <c r="AN92" s="108"/>
      <c r="AO92" s="108"/>
    </row>
    <row r="93" spans="1:41" s="94" customFormat="1" ht="45" hidden="1" customHeight="1" x14ac:dyDescent="0.25">
      <c r="A93" s="104">
        <v>88</v>
      </c>
      <c r="B93" s="107" t="s">
        <v>1643</v>
      </c>
      <c r="C93" s="107" t="s">
        <v>1717</v>
      </c>
      <c r="D93" s="107">
        <v>3</v>
      </c>
      <c r="E93" s="107" t="s">
        <v>1645</v>
      </c>
      <c r="F93" s="113"/>
      <c r="G93" s="107"/>
      <c r="H93" s="107"/>
      <c r="I93" s="107"/>
      <c r="J93" s="107">
        <v>208.571</v>
      </c>
      <c r="K93" s="128">
        <v>1065581.1159999999</v>
      </c>
      <c r="L93" s="129">
        <v>6.7</v>
      </c>
      <c r="M93" s="129"/>
      <c r="N93" s="129"/>
      <c r="O93" s="208"/>
      <c r="P93" s="111"/>
      <c r="Q93" s="108"/>
      <c r="R93" s="108"/>
      <c r="S93" s="111"/>
      <c r="T93" s="108"/>
      <c r="U93" s="108">
        <v>21193.95</v>
      </c>
      <c r="V93" s="108">
        <v>9285.52</v>
      </c>
      <c r="W93" s="108">
        <v>21193.95</v>
      </c>
      <c r="X93" s="108">
        <v>13575.57</v>
      </c>
      <c r="Y93" s="108">
        <v>21193.95</v>
      </c>
      <c r="Z93" s="108">
        <v>12548.52</v>
      </c>
      <c r="AA93" s="108">
        <v>21193.95</v>
      </c>
      <c r="AB93" s="108">
        <v>13583.3</v>
      </c>
      <c r="AC93" s="108">
        <v>21193.95</v>
      </c>
      <c r="AD93" s="127">
        <v>9373.68</v>
      </c>
      <c r="AE93" s="108">
        <v>21193.95</v>
      </c>
      <c r="AF93" s="127"/>
      <c r="AG93" s="108">
        <v>21193.95</v>
      </c>
      <c r="AH93" s="108"/>
      <c r="AI93" s="108"/>
      <c r="AJ93" s="108"/>
      <c r="AK93" s="108"/>
      <c r="AL93" s="108"/>
      <c r="AM93" s="108"/>
      <c r="AN93" s="108"/>
      <c r="AO93" s="108"/>
    </row>
    <row r="94" spans="1:41" s="94" customFormat="1" ht="45" hidden="1" customHeight="1" x14ac:dyDescent="0.25">
      <c r="A94" s="104">
        <v>89</v>
      </c>
      <c r="B94" s="107" t="s">
        <v>1643</v>
      </c>
      <c r="C94" s="107" t="s">
        <v>1717</v>
      </c>
      <c r="D94" s="107">
        <v>2</v>
      </c>
      <c r="E94" s="107" t="s">
        <v>1645</v>
      </c>
      <c r="F94" s="113"/>
      <c r="G94" s="107"/>
      <c r="H94" s="107"/>
      <c r="I94" s="107"/>
      <c r="J94" s="107">
        <v>719.745</v>
      </c>
      <c r="K94" s="128">
        <v>2931813.64</v>
      </c>
      <c r="L94" s="129">
        <v>6.7</v>
      </c>
      <c r="M94" s="129"/>
      <c r="N94" s="129"/>
      <c r="O94" s="208"/>
      <c r="P94" s="111"/>
      <c r="Q94" s="108"/>
      <c r="R94" s="108"/>
      <c r="S94" s="111"/>
      <c r="T94" s="108"/>
      <c r="U94" s="108">
        <v>57729.05</v>
      </c>
      <c r="V94" s="108">
        <v>32453.38</v>
      </c>
      <c r="W94" s="108">
        <v>57729.05</v>
      </c>
      <c r="X94" s="108">
        <v>21643.41</v>
      </c>
      <c r="Y94" s="108">
        <v>57729.05</v>
      </c>
      <c r="Z94" s="108">
        <v>28472.959999999999</v>
      </c>
      <c r="AA94" s="108">
        <v>57729.05</v>
      </c>
      <c r="AB94" s="108">
        <v>27395.200000000001</v>
      </c>
      <c r="AC94" s="108">
        <v>57729.05</v>
      </c>
      <c r="AD94" s="127">
        <v>41688.83</v>
      </c>
      <c r="AE94" s="108">
        <v>57729.05</v>
      </c>
      <c r="AF94" s="127"/>
      <c r="AG94" s="108">
        <v>57729.05</v>
      </c>
      <c r="AH94" s="108">
        <v>65553.460000000006</v>
      </c>
      <c r="AI94" s="108"/>
      <c r="AJ94" s="108"/>
      <c r="AK94" s="108"/>
      <c r="AL94" s="108">
        <v>56446.64</v>
      </c>
      <c r="AM94" s="108"/>
      <c r="AN94" s="108"/>
      <c r="AO94" s="108"/>
    </row>
    <row r="95" spans="1:41" s="94" customFormat="1" ht="45" hidden="1" customHeight="1" x14ac:dyDescent="0.25">
      <c r="A95" s="104">
        <v>90</v>
      </c>
      <c r="B95" s="107" t="s">
        <v>1643</v>
      </c>
      <c r="C95" s="107" t="s">
        <v>1716</v>
      </c>
      <c r="D95" s="107">
        <v>3</v>
      </c>
      <c r="E95" s="107" t="s">
        <v>1645</v>
      </c>
      <c r="F95" s="113" t="s">
        <v>1718</v>
      </c>
      <c r="G95" s="107" t="s">
        <v>1601</v>
      </c>
      <c r="H95" s="107">
        <v>42513</v>
      </c>
      <c r="I95" s="107" t="s">
        <v>1715</v>
      </c>
      <c r="J95" s="107">
        <v>269.40899999999999</v>
      </c>
      <c r="K95" s="128">
        <v>465844</v>
      </c>
      <c r="L95" s="129">
        <v>6.7</v>
      </c>
      <c r="M95" s="129"/>
      <c r="N95" s="129"/>
      <c r="O95" s="208"/>
      <c r="P95" s="111"/>
      <c r="Q95" s="108"/>
      <c r="R95" s="108"/>
      <c r="S95" s="111"/>
      <c r="T95" s="108"/>
      <c r="U95" s="108">
        <v>21608.81</v>
      </c>
      <c r="V95" s="108">
        <v>10682.26</v>
      </c>
      <c r="W95" s="108">
        <v>21608.81</v>
      </c>
      <c r="X95" s="108">
        <v>11543.85</v>
      </c>
      <c r="Y95" s="108">
        <v>21608.81</v>
      </c>
      <c r="Z95" s="108">
        <v>14567.7</v>
      </c>
      <c r="AA95" s="108">
        <v>21608.81</v>
      </c>
      <c r="AB95" s="108">
        <v>17488.689999999999</v>
      </c>
      <c r="AC95" s="108">
        <v>21608.81</v>
      </c>
      <c r="AD95" s="127">
        <v>12000.59</v>
      </c>
      <c r="AE95" s="108">
        <v>21608.81</v>
      </c>
      <c r="AF95" s="127"/>
      <c r="AG95" s="108">
        <v>21608.81</v>
      </c>
      <c r="AH95" s="108">
        <v>12842.44</v>
      </c>
      <c r="AI95" s="108"/>
      <c r="AJ95" s="108"/>
      <c r="AK95" s="108"/>
      <c r="AL95" s="108">
        <v>42723.96</v>
      </c>
      <c r="AM95" s="108"/>
      <c r="AN95" s="108"/>
      <c r="AO95" s="108"/>
    </row>
    <row r="96" spans="1:41" s="94" customFormat="1" ht="60" hidden="1" customHeight="1" x14ac:dyDescent="0.25">
      <c r="A96" s="104">
        <v>91</v>
      </c>
      <c r="B96" s="107" t="s">
        <v>11</v>
      </c>
      <c r="C96" s="107" t="s">
        <v>430</v>
      </c>
      <c r="D96" s="107">
        <v>72</v>
      </c>
      <c r="E96" s="107" t="s">
        <v>2087</v>
      </c>
      <c r="F96" s="113" t="s">
        <v>1574</v>
      </c>
      <c r="G96" s="107" t="s">
        <v>1640</v>
      </c>
      <c r="H96" s="107">
        <v>42308</v>
      </c>
      <c r="I96" s="107">
        <v>43037</v>
      </c>
      <c r="J96" s="107"/>
      <c r="K96" s="128">
        <v>1465390.58</v>
      </c>
      <c r="L96" s="129">
        <v>7</v>
      </c>
      <c r="M96" s="129"/>
      <c r="N96" s="129"/>
      <c r="O96" s="208"/>
      <c r="P96" s="111"/>
      <c r="Q96" s="108"/>
      <c r="R96" s="108"/>
      <c r="S96" s="107">
        <v>29723.4</v>
      </c>
      <c r="T96" s="107">
        <v>43598.84</v>
      </c>
      <c r="U96" s="250">
        <v>29723.4</v>
      </c>
      <c r="V96" s="108">
        <v>39473.51</v>
      </c>
      <c r="W96" s="250">
        <v>29723.4</v>
      </c>
      <c r="X96" s="108">
        <v>45508.99</v>
      </c>
      <c r="Y96" s="108"/>
      <c r="Z96" s="108"/>
      <c r="AA96" s="127"/>
      <c r="AB96" s="127"/>
      <c r="AC96" s="127"/>
      <c r="AD96" s="127"/>
      <c r="AE96" s="127"/>
      <c r="AF96" s="127"/>
      <c r="AG96" s="127"/>
      <c r="AH96" s="108"/>
      <c r="AI96" s="108"/>
      <c r="AJ96" s="108">
        <v>25646.87</v>
      </c>
      <c r="AK96" s="108"/>
      <c r="AL96" s="108">
        <v>44953.89</v>
      </c>
      <c r="AM96" s="108"/>
      <c r="AN96" s="108"/>
      <c r="AO96" s="108"/>
    </row>
    <row r="97" spans="1:41" s="94" customFormat="1" ht="60" hidden="1" customHeight="1" x14ac:dyDescent="0.25">
      <c r="A97" s="104">
        <v>92</v>
      </c>
      <c r="B97" s="107" t="s">
        <v>11</v>
      </c>
      <c r="C97" s="107" t="s">
        <v>430</v>
      </c>
      <c r="D97" s="107">
        <v>16</v>
      </c>
      <c r="E97" s="107" t="s">
        <v>2087</v>
      </c>
      <c r="F97" s="113" t="s">
        <v>1571</v>
      </c>
      <c r="G97" s="107" t="s">
        <v>1640</v>
      </c>
      <c r="H97" s="107">
        <v>42309</v>
      </c>
      <c r="I97" s="107">
        <v>43402</v>
      </c>
      <c r="J97" s="107"/>
      <c r="K97" s="128">
        <v>1188799.82</v>
      </c>
      <c r="L97" s="129">
        <v>6.7</v>
      </c>
      <c r="M97" s="129"/>
      <c r="N97" s="129"/>
      <c r="O97" s="208"/>
      <c r="P97" s="111"/>
      <c r="Q97" s="108"/>
      <c r="R97" s="108"/>
      <c r="S97" s="107">
        <v>23741.45</v>
      </c>
      <c r="T97" s="107">
        <v>43295.54</v>
      </c>
      <c r="U97" s="250">
        <v>23741.45</v>
      </c>
      <c r="V97" s="108">
        <v>54043.61</v>
      </c>
      <c r="W97" s="250">
        <v>23741.45</v>
      </c>
      <c r="X97" s="108">
        <v>58645.84</v>
      </c>
      <c r="Y97" s="108"/>
      <c r="Z97" s="108"/>
      <c r="AA97" s="127"/>
      <c r="AB97" s="127"/>
      <c r="AC97" s="127"/>
      <c r="AD97" s="127"/>
      <c r="AE97" s="127"/>
      <c r="AF97" s="127"/>
      <c r="AG97" s="127"/>
      <c r="AH97" s="108"/>
      <c r="AI97" s="108"/>
      <c r="AJ97" s="108">
        <v>28247.87</v>
      </c>
      <c r="AK97" s="108"/>
      <c r="AL97" s="108">
        <v>21722.46</v>
      </c>
      <c r="AM97" s="108"/>
      <c r="AN97" s="108"/>
      <c r="AO97" s="108"/>
    </row>
    <row r="98" spans="1:41" s="94" customFormat="1" ht="90" hidden="1" customHeight="1" x14ac:dyDescent="0.25">
      <c r="A98" s="104">
        <v>93</v>
      </c>
      <c r="B98" s="105" t="s">
        <v>11</v>
      </c>
      <c r="C98" s="107" t="s">
        <v>70</v>
      </c>
      <c r="D98" s="107">
        <v>18</v>
      </c>
      <c r="E98" s="124" t="s">
        <v>2207</v>
      </c>
      <c r="F98" s="113" t="s">
        <v>71</v>
      </c>
      <c r="G98" s="124" t="s">
        <v>45</v>
      </c>
      <c r="H98" s="107">
        <v>42235</v>
      </c>
      <c r="I98" s="107">
        <v>42206</v>
      </c>
      <c r="J98" s="107"/>
      <c r="K98" s="128">
        <v>947929.62</v>
      </c>
      <c r="L98" s="129">
        <v>6.7</v>
      </c>
      <c r="M98" s="129"/>
      <c r="N98" s="129">
        <v>1042632.53</v>
      </c>
      <c r="O98" s="208"/>
      <c r="P98" s="111">
        <v>306147.8</v>
      </c>
      <c r="Q98" s="108"/>
      <c r="R98" s="108"/>
      <c r="S98" s="107">
        <v>19188.55</v>
      </c>
      <c r="T98" s="107">
        <v>13962.62</v>
      </c>
      <c r="U98" s="243">
        <v>19188.55</v>
      </c>
      <c r="V98" s="108">
        <v>14797.1</v>
      </c>
      <c r="W98" s="261">
        <v>19188.55</v>
      </c>
      <c r="X98" s="108"/>
      <c r="Y98" s="261">
        <v>19188.55</v>
      </c>
      <c r="Z98" s="108"/>
      <c r="AA98" s="261">
        <v>19188.55</v>
      </c>
      <c r="AB98" s="127">
        <v>16087.62</v>
      </c>
      <c r="AC98" s="127"/>
      <c r="AD98" s="127"/>
      <c r="AE98" s="127"/>
      <c r="AF98" s="127">
        <v>17141.150000000001</v>
      </c>
      <c r="AG98" s="127"/>
      <c r="AH98" s="127"/>
      <c r="AI98" s="127"/>
      <c r="AJ98" s="108">
        <v>14270.28</v>
      </c>
      <c r="AK98" s="108"/>
      <c r="AL98" s="108"/>
      <c r="AM98" s="108"/>
      <c r="AN98" s="108"/>
      <c r="AO98" s="108"/>
    </row>
    <row r="99" spans="1:41" s="94" customFormat="1" ht="60" hidden="1" customHeight="1" x14ac:dyDescent="0.25">
      <c r="A99" s="104">
        <v>94</v>
      </c>
      <c r="B99" s="105" t="s">
        <v>11</v>
      </c>
      <c r="C99" s="107" t="s">
        <v>1719</v>
      </c>
      <c r="D99" s="107">
        <v>29</v>
      </c>
      <c r="E99" s="107" t="s">
        <v>2087</v>
      </c>
      <c r="F99" s="113" t="s">
        <v>1720</v>
      </c>
      <c r="G99" s="107" t="s">
        <v>1640</v>
      </c>
      <c r="H99" s="107">
        <v>42552</v>
      </c>
      <c r="I99" s="107" t="s">
        <v>1721</v>
      </c>
      <c r="J99" s="107"/>
      <c r="K99" s="128">
        <v>1233618.74</v>
      </c>
      <c r="L99" s="129">
        <v>6.7</v>
      </c>
      <c r="M99" s="129"/>
      <c r="N99" s="129"/>
      <c r="O99" s="208"/>
      <c r="P99" s="111"/>
      <c r="Q99" s="108"/>
      <c r="R99" s="108"/>
      <c r="S99" s="107">
        <v>24865.040000000001</v>
      </c>
      <c r="T99" s="107">
        <v>33918.15</v>
      </c>
      <c r="U99" s="250">
        <v>24865.040000000001</v>
      </c>
      <c r="V99" s="108">
        <v>15140.83</v>
      </c>
      <c r="W99" s="250">
        <v>24865.040000000001</v>
      </c>
      <c r="X99" s="108">
        <v>18574.830000000002</v>
      </c>
      <c r="Y99" s="108"/>
      <c r="Z99" s="108"/>
      <c r="AA99" s="127"/>
      <c r="AB99" s="127"/>
      <c r="AC99" s="127"/>
      <c r="AD99" s="127"/>
      <c r="AE99" s="127"/>
      <c r="AF99" s="127"/>
      <c r="AG99" s="127"/>
      <c r="AH99" s="108"/>
      <c r="AI99" s="108"/>
      <c r="AJ99" s="108">
        <v>38893.69</v>
      </c>
      <c r="AK99" s="108"/>
      <c r="AL99" s="108">
        <v>61316.82</v>
      </c>
      <c r="AM99" s="108"/>
      <c r="AN99" s="108"/>
      <c r="AO99" s="108"/>
    </row>
    <row r="100" spans="1:41" s="94" customFormat="1" ht="60" hidden="1" customHeight="1" x14ac:dyDescent="0.25">
      <c r="A100" s="104">
        <v>95</v>
      </c>
      <c r="B100" s="105" t="s">
        <v>11</v>
      </c>
      <c r="C100" s="107" t="s">
        <v>981</v>
      </c>
      <c r="D100" s="107">
        <v>10</v>
      </c>
      <c r="E100" s="107" t="s">
        <v>2087</v>
      </c>
      <c r="F100" s="113" t="s">
        <v>1722</v>
      </c>
      <c r="G100" s="107" t="s">
        <v>1640</v>
      </c>
      <c r="H100" s="107">
        <v>42557</v>
      </c>
      <c r="I100" s="107" t="s">
        <v>1723</v>
      </c>
      <c r="J100" s="107"/>
      <c r="K100" s="128">
        <v>998533.84</v>
      </c>
      <c r="L100" s="129"/>
      <c r="M100" s="129"/>
      <c r="N100" s="129"/>
      <c r="O100" s="208"/>
      <c r="P100" s="111"/>
      <c r="Q100" s="108"/>
      <c r="R100" s="108"/>
      <c r="S100" s="107">
        <v>20402.169999999998</v>
      </c>
      <c r="T100" s="107">
        <v>26343.61</v>
      </c>
      <c r="U100" s="250">
        <v>20402.169999999998</v>
      </c>
      <c r="V100" s="108">
        <v>11150</v>
      </c>
      <c r="W100" s="250">
        <v>20402.169999999998</v>
      </c>
      <c r="X100" s="108">
        <v>21961.53</v>
      </c>
      <c r="Y100" s="108"/>
      <c r="Z100" s="108"/>
      <c r="AA100" s="127"/>
      <c r="AB100" s="127"/>
      <c r="AC100" s="127"/>
      <c r="AD100" s="127"/>
      <c r="AE100" s="127"/>
      <c r="AF100" s="108"/>
      <c r="AG100" s="108"/>
      <c r="AH100" s="108"/>
      <c r="AI100" s="108"/>
      <c r="AJ100" s="108">
        <v>20110.95</v>
      </c>
      <c r="AK100" s="108"/>
      <c r="AL100" s="108">
        <v>16096.82</v>
      </c>
      <c r="AM100" s="108"/>
      <c r="AN100" s="108"/>
      <c r="AO100" s="108"/>
    </row>
    <row r="101" spans="1:41" s="94" customFormat="1" ht="60" hidden="1" customHeight="1" x14ac:dyDescent="0.25">
      <c r="A101" s="104">
        <v>96</v>
      </c>
      <c r="B101" s="105" t="s">
        <v>11</v>
      </c>
      <c r="C101" s="107" t="s">
        <v>1724</v>
      </c>
      <c r="D101" s="107">
        <v>17</v>
      </c>
      <c r="E101" s="107" t="s">
        <v>2087</v>
      </c>
      <c r="F101" s="113" t="s">
        <v>1725</v>
      </c>
      <c r="G101" s="107" t="s">
        <v>1640</v>
      </c>
      <c r="H101" s="107">
        <v>42570</v>
      </c>
      <c r="I101" s="107" t="s">
        <v>1726</v>
      </c>
      <c r="J101" s="107"/>
      <c r="K101" s="128">
        <v>752118.11</v>
      </c>
      <c r="L101" s="129"/>
      <c r="M101" s="129"/>
      <c r="N101" s="129"/>
      <c r="O101" s="208"/>
      <c r="P101" s="111"/>
      <c r="Q101" s="108"/>
      <c r="R101" s="108"/>
      <c r="S101" s="107">
        <v>15014.9</v>
      </c>
      <c r="T101" s="107">
        <v>22434.76</v>
      </c>
      <c r="U101" s="250">
        <v>15014.9</v>
      </c>
      <c r="V101" s="108">
        <v>8591.9</v>
      </c>
      <c r="W101" s="250">
        <v>15014.9</v>
      </c>
      <c r="X101" s="108">
        <v>10342.9</v>
      </c>
      <c r="Y101" s="108"/>
      <c r="Z101" s="108"/>
      <c r="AA101" s="127"/>
      <c r="AB101" s="127"/>
      <c r="AC101" s="127"/>
      <c r="AD101" s="127"/>
      <c r="AE101" s="127"/>
      <c r="AF101" s="127"/>
      <c r="AG101" s="127"/>
      <c r="AH101" s="108"/>
      <c r="AI101" s="108"/>
      <c r="AJ101" s="108">
        <v>21252.78</v>
      </c>
      <c r="AK101" s="108"/>
      <c r="AL101" s="108">
        <v>25895.42</v>
      </c>
      <c r="AM101" s="108"/>
      <c r="AN101" s="108"/>
      <c r="AO101" s="108"/>
    </row>
    <row r="102" spans="1:41" s="94" customFormat="1" ht="60" hidden="1" customHeight="1" x14ac:dyDescent="0.25">
      <c r="A102" s="104">
        <v>97</v>
      </c>
      <c r="B102" s="105" t="s">
        <v>11</v>
      </c>
      <c r="C102" s="107" t="s">
        <v>981</v>
      </c>
      <c r="D102" s="107">
        <v>25</v>
      </c>
      <c r="E102" s="107" t="s">
        <v>2087</v>
      </c>
      <c r="F102" s="113" t="s">
        <v>1727</v>
      </c>
      <c r="G102" s="107" t="s">
        <v>1640</v>
      </c>
      <c r="H102" s="107">
        <v>42132</v>
      </c>
      <c r="I102" s="107" t="s">
        <v>1728</v>
      </c>
      <c r="J102" s="107"/>
      <c r="K102" s="128">
        <v>1008414.4</v>
      </c>
      <c r="L102" s="129"/>
      <c r="M102" s="129"/>
      <c r="N102" s="129"/>
      <c r="O102" s="275" t="s">
        <v>2328</v>
      </c>
      <c r="P102" s="111"/>
      <c r="Q102" s="108"/>
      <c r="R102" s="108"/>
      <c r="S102" s="107">
        <v>20721.759999999998</v>
      </c>
      <c r="T102" s="107">
        <v>26112.39</v>
      </c>
      <c r="U102" s="250">
        <v>20721.759999999998</v>
      </c>
      <c r="V102" s="108">
        <v>10941.49</v>
      </c>
      <c r="W102" s="250">
        <v>20721.759999999998</v>
      </c>
      <c r="X102" s="134">
        <v>13696.49</v>
      </c>
      <c r="Y102" s="108"/>
      <c r="Z102" s="108"/>
      <c r="AA102" s="127"/>
      <c r="AB102" s="127"/>
      <c r="AC102" s="127"/>
      <c r="AD102" s="127"/>
      <c r="AE102" s="127"/>
      <c r="AF102" s="127"/>
      <c r="AG102" s="127"/>
      <c r="AH102" s="108"/>
      <c r="AI102" s="108"/>
      <c r="AJ102" s="108">
        <v>17586.84</v>
      </c>
      <c r="AK102" s="108"/>
      <c r="AL102" s="108">
        <v>25454.240000000002</v>
      </c>
      <c r="AM102" s="108"/>
      <c r="AN102" s="108"/>
      <c r="AO102" s="108"/>
    </row>
    <row r="103" spans="1:41" s="94" customFormat="1" ht="60" hidden="1" customHeight="1" x14ac:dyDescent="0.25">
      <c r="A103" s="104">
        <v>98</v>
      </c>
      <c r="B103" s="105" t="s">
        <v>11</v>
      </c>
      <c r="C103" s="107" t="s">
        <v>981</v>
      </c>
      <c r="D103" s="107">
        <v>12</v>
      </c>
      <c r="E103" s="107" t="s">
        <v>2087</v>
      </c>
      <c r="F103" s="113" t="s">
        <v>1729</v>
      </c>
      <c r="G103" s="107" t="s">
        <v>1640</v>
      </c>
      <c r="H103" s="107">
        <v>42467</v>
      </c>
      <c r="I103" s="107" t="s">
        <v>1730</v>
      </c>
      <c r="J103" s="107"/>
      <c r="K103" s="128">
        <v>784842.08</v>
      </c>
      <c r="L103" s="129">
        <v>6.7</v>
      </c>
      <c r="M103" s="129"/>
      <c r="N103" s="129"/>
      <c r="O103" s="208"/>
      <c r="P103" s="111"/>
      <c r="Q103" s="108"/>
      <c r="R103" s="108"/>
      <c r="S103" s="107">
        <v>14802.65</v>
      </c>
      <c r="T103" s="107">
        <v>21485.16</v>
      </c>
      <c r="U103" s="250">
        <v>14802.65</v>
      </c>
      <c r="V103" s="108">
        <v>16206.66</v>
      </c>
      <c r="W103" s="250">
        <v>14802.65</v>
      </c>
      <c r="X103" s="108">
        <v>17777.66</v>
      </c>
      <c r="Y103" s="108"/>
      <c r="Z103" s="108"/>
      <c r="AA103" s="127"/>
      <c r="AB103" s="127"/>
      <c r="AC103" s="127"/>
      <c r="AD103" s="127"/>
      <c r="AE103" s="127"/>
      <c r="AF103" s="127"/>
      <c r="AG103" s="127"/>
      <c r="AH103" s="108"/>
      <c r="AI103" s="108"/>
      <c r="AJ103" s="108">
        <v>8189.84</v>
      </c>
      <c r="AK103" s="108"/>
      <c r="AL103" s="108">
        <v>12850.7</v>
      </c>
      <c r="AM103" s="108"/>
      <c r="AN103" s="108"/>
      <c r="AO103" s="108"/>
    </row>
    <row r="104" spans="1:41" s="94" customFormat="1" ht="60" hidden="1" customHeight="1" x14ac:dyDescent="0.25">
      <c r="A104" s="104">
        <v>99</v>
      </c>
      <c r="B104" s="105" t="s">
        <v>11</v>
      </c>
      <c r="C104" s="107" t="s">
        <v>981</v>
      </c>
      <c r="D104" s="107">
        <v>24</v>
      </c>
      <c r="E104" s="107" t="s">
        <v>2087</v>
      </c>
      <c r="F104" s="113" t="s">
        <v>1731</v>
      </c>
      <c r="G104" s="107" t="s">
        <v>1640</v>
      </c>
      <c r="H104" s="107">
        <v>42512</v>
      </c>
      <c r="I104" s="107" t="s">
        <v>1732</v>
      </c>
      <c r="J104" s="107"/>
      <c r="K104" s="128">
        <v>1661690.19</v>
      </c>
      <c r="L104" s="129"/>
      <c r="M104" s="129"/>
      <c r="N104" s="129"/>
      <c r="O104" s="208"/>
      <c r="P104" s="111"/>
      <c r="Q104" s="108"/>
      <c r="R104" s="108"/>
      <c r="S104" s="107">
        <v>29385.87</v>
      </c>
      <c r="T104" s="107">
        <v>52859.74</v>
      </c>
      <c r="U104" s="250">
        <v>29385.87</v>
      </c>
      <c r="V104" s="108">
        <v>21284.32</v>
      </c>
      <c r="W104" s="250">
        <v>29385.87</v>
      </c>
      <c r="X104" s="108">
        <v>30190.32</v>
      </c>
      <c r="Y104" s="108"/>
      <c r="Z104" s="108"/>
      <c r="AA104" s="127"/>
      <c r="AB104" s="127"/>
      <c r="AC104" s="127"/>
      <c r="AD104" s="127"/>
      <c r="AE104" s="127"/>
      <c r="AF104" s="127"/>
      <c r="AG104" s="127"/>
      <c r="AH104" s="108"/>
      <c r="AI104" s="108"/>
      <c r="AJ104" s="108">
        <v>30100.27</v>
      </c>
      <c r="AK104" s="108"/>
      <c r="AL104" s="108">
        <v>22305.279999999999</v>
      </c>
      <c r="AM104" s="108"/>
      <c r="AN104" s="108"/>
      <c r="AO104" s="108"/>
    </row>
    <row r="105" spans="1:41" s="94" customFormat="1" ht="60" hidden="1" customHeight="1" x14ac:dyDescent="0.25">
      <c r="A105" s="104">
        <v>100</v>
      </c>
      <c r="B105" s="105" t="s">
        <v>11</v>
      </c>
      <c r="C105" s="107" t="s">
        <v>981</v>
      </c>
      <c r="D105" s="107">
        <v>3</v>
      </c>
      <c r="E105" s="107" t="s">
        <v>2087</v>
      </c>
      <c r="F105" s="113" t="s">
        <v>1733</v>
      </c>
      <c r="G105" s="107" t="s">
        <v>1640</v>
      </c>
      <c r="H105" s="107">
        <v>42467</v>
      </c>
      <c r="I105" s="107" t="s">
        <v>1734</v>
      </c>
      <c r="J105" s="107"/>
      <c r="K105" s="128">
        <v>1045361.26</v>
      </c>
      <c r="L105" s="129"/>
      <c r="M105" s="129"/>
      <c r="N105" s="129"/>
      <c r="O105" s="276" t="s">
        <v>2331</v>
      </c>
      <c r="P105" s="111"/>
      <c r="Q105" s="108"/>
      <c r="R105" s="108"/>
      <c r="S105" s="107">
        <v>21324.1</v>
      </c>
      <c r="T105" s="107">
        <v>25754.43</v>
      </c>
      <c r="U105" s="250">
        <v>21324.1</v>
      </c>
      <c r="V105" s="108">
        <v>11968.15</v>
      </c>
      <c r="W105" s="250">
        <v>21324.1</v>
      </c>
      <c r="X105" s="108">
        <v>16776.900000000001</v>
      </c>
      <c r="Y105" s="108"/>
      <c r="Z105" s="108"/>
      <c r="AA105" s="127"/>
      <c r="AB105" s="127"/>
      <c r="AC105" s="127"/>
      <c r="AD105" s="127"/>
      <c r="AE105" s="127"/>
      <c r="AF105" s="127"/>
      <c r="AG105" s="127"/>
      <c r="AH105" s="108"/>
      <c r="AI105" s="108"/>
      <c r="AJ105" s="108">
        <v>14223.12</v>
      </c>
      <c r="AK105" s="108"/>
      <c r="AL105" s="108">
        <v>44303.91</v>
      </c>
      <c r="AM105" s="108"/>
      <c r="AN105" s="108"/>
      <c r="AO105" s="108"/>
    </row>
    <row r="106" spans="1:41" s="94" customFormat="1" ht="60.75" hidden="1" customHeight="1" x14ac:dyDescent="0.25">
      <c r="A106" s="104">
        <v>101</v>
      </c>
      <c r="B106" s="105" t="s">
        <v>11</v>
      </c>
      <c r="C106" s="107" t="s">
        <v>981</v>
      </c>
      <c r="D106" s="107">
        <v>15</v>
      </c>
      <c r="E106" s="107" t="s">
        <v>2087</v>
      </c>
      <c r="F106" s="113" t="s">
        <v>1735</v>
      </c>
      <c r="G106" s="107" t="s">
        <v>1640</v>
      </c>
      <c r="H106" s="107">
        <v>42557</v>
      </c>
      <c r="I106" s="107" t="s">
        <v>1736</v>
      </c>
      <c r="J106" s="107"/>
      <c r="K106" s="128">
        <v>1686688.63</v>
      </c>
      <c r="L106" s="129"/>
      <c r="M106" s="129"/>
      <c r="N106" s="129"/>
      <c r="O106" s="219"/>
      <c r="P106" s="111"/>
      <c r="Q106" s="108"/>
      <c r="R106" s="108"/>
      <c r="S106" s="107">
        <v>34513.71</v>
      </c>
      <c r="T106" s="107">
        <v>47946.13</v>
      </c>
      <c r="U106" s="250">
        <v>34513.71</v>
      </c>
      <c r="V106" s="108">
        <v>27735.73</v>
      </c>
      <c r="W106" s="250">
        <v>34513.71</v>
      </c>
      <c r="X106" s="108">
        <v>34207.74</v>
      </c>
      <c r="Y106" s="108"/>
      <c r="Z106" s="108"/>
      <c r="AA106" s="127"/>
      <c r="AB106" s="127"/>
      <c r="AC106" s="127"/>
      <c r="AD106" s="127"/>
      <c r="AE106" s="127"/>
      <c r="AF106" s="127"/>
      <c r="AG106" s="127"/>
      <c r="AH106" s="108"/>
      <c r="AI106" s="108"/>
      <c r="AJ106" s="108">
        <v>33418.879999999997</v>
      </c>
      <c r="AK106" s="108"/>
      <c r="AL106" s="108">
        <v>40235.64</v>
      </c>
      <c r="AM106" s="108"/>
      <c r="AN106" s="108"/>
      <c r="AO106" s="108"/>
    </row>
    <row r="107" spans="1:41" s="94" customFormat="1" ht="60" hidden="1" customHeight="1" x14ac:dyDescent="0.25">
      <c r="A107" s="104">
        <v>102</v>
      </c>
      <c r="B107" s="105" t="s">
        <v>11</v>
      </c>
      <c r="C107" s="107" t="s">
        <v>83</v>
      </c>
      <c r="D107" s="107">
        <v>123</v>
      </c>
      <c r="E107" s="107" t="s">
        <v>2087</v>
      </c>
      <c r="F107" s="113" t="s">
        <v>1737</v>
      </c>
      <c r="G107" s="107" t="s">
        <v>1640</v>
      </c>
      <c r="H107" s="107">
        <v>42552</v>
      </c>
      <c r="I107" s="107" t="s">
        <v>1738</v>
      </c>
      <c r="J107" s="107"/>
      <c r="K107" s="128">
        <v>1490814.32</v>
      </c>
      <c r="L107" s="129"/>
      <c r="M107" s="129"/>
      <c r="N107" s="129"/>
      <c r="O107" s="208"/>
      <c r="P107" s="111"/>
      <c r="Q107" s="108"/>
      <c r="R107" s="108"/>
      <c r="S107" s="107">
        <v>29983.8</v>
      </c>
      <c r="T107" s="107">
        <v>31771.5</v>
      </c>
      <c r="U107" s="250">
        <v>29983.8</v>
      </c>
      <c r="V107" s="108">
        <v>35125.370000000003</v>
      </c>
      <c r="W107" s="250">
        <v>29983.8</v>
      </c>
      <c r="X107" s="108">
        <v>55966.25</v>
      </c>
      <c r="Y107" s="108"/>
      <c r="Z107" s="108"/>
      <c r="AA107" s="127"/>
      <c r="AB107" s="127"/>
      <c r="AC107" s="127"/>
      <c r="AD107" s="127"/>
      <c r="AE107" s="127"/>
      <c r="AF107" s="127"/>
      <c r="AG107" s="127"/>
      <c r="AH107" s="108"/>
      <c r="AI107" s="108"/>
      <c r="AJ107" s="108">
        <v>45867.49</v>
      </c>
      <c r="AK107" s="108"/>
      <c r="AL107" s="108">
        <v>35735.279999999999</v>
      </c>
      <c r="AM107" s="108"/>
      <c r="AN107" s="108"/>
      <c r="AO107" s="108"/>
    </row>
    <row r="108" spans="1:41" s="94" customFormat="1" ht="60" hidden="1" customHeight="1" x14ac:dyDescent="0.25">
      <c r="A108" s="104">
        <v>103</v>
      </c>
      <c r="B108" s="105" t="s">
        <v>11</v>
      </c>
      <c r="C108" s="107" t="s">
        <v>956</v>
      </c>
      <c r="D108" s="107">
        <v>31</v>
      </c>
      <c r="E108" s="107" t="s">
        <v>2087</v>
      </c>
      <c r="F108" s="113" t="s">
        <v>1739</v>
      </c>
      <c r="G108" s="107" t="s">
        <v>1640</v>
      </c>
      <c r="H108" s="107">
        <v>42552</v>
      </c>
      <c r="I108" s="107" t="s">
        <v>1740</v>
      </c>
      <c r="J108" s="107"/>
      <c r="K108" s="128">
        <v>1194352.05</v>
      </c>
      <c r="L108" s="129"/>
      <c r="M108" s="129"/>
      <c r="N108" s="129"/>
      <c r="O108" s="208"/>
      <c r="P108" s="111"/>
      <c r="Q108" s="108"/>
      <c r="R108" s="108"/>
      <c r="S108" s="107">
        <v>24092.53</v>
      </c>
      <c r="T108" s="107">
        <v>28659.4</v>
      </c>
      <c r="U108" s="250">
        <v>24092.53</v>
      </c>
      <c r="V108" s="108">
        <v>20428.419999999998</v>
      </c>
      <c r="W108" s="250">
        <v>24092.53</v>
      </c>
      <c r="X108" s="108">
        <v>25169.42</v>
      </c>
      <c r="Y108" s="108"/>
      <c r="Z108" s="108"/>
      <c r="AA108" s="127"/>
      <c r="AB108" s="127"/>
      <c r="AC108" s="127"/>
      <c r="AD108" s="127"/>
      <c r="AE108" s="127"/>
      <c r="AF108" s="127"/>
      <c r="AG108" s="127"/>
      <c r="AH108" s="108"/>
      <c r="AI108" s="108"/>
      <c r="AJ108" s="108">
        <v>91896.89</v>
      </c>
      <c r="AK108" s="108"/>
      <c r="AL108" s="108">
        <v>19668.830000000002</v>
      </c>
      <c r="AM108" s="108"/>
      <c r="AN108" s="108"/>
      <c r="AO108" s="108"/>
    </row>
    <row r="109" spans="1:41" s="153" customFormat="1" ht="60" hidden="1" customHeight="1" x14ac:dyDescent="0.25">
      <c r="A109" s="145">
        <v>104</v>
      </c>
      <c r="B109" s="146" t="s">
        <v>11</v>
      </c>
      <c r="C109" s="147" t="s">
        <v>805</v>
      </c>
      <c r="D109" s="147" t="s">
        <v>1741</v>
      </c>
      <c r="E109" s="147" t="s">
        <v>2087</v>
      </c>
      <c r="F109" s="148"/>
      <c r="G109" s="149"/>
      <c r="H109" s="147"/>
      <c r="I109" s="147"/>
      <c r="J109" s="107"/>
      <c r="K109" s="150">
        <v>584.29700000000003</v>
      </c>
      <c r="L109" s="150"/>
      <c r="M109" s="150"/>
      <c r="N109" s="150"/>
      <c r="O109" s="208"/>
      <c r="P109" s="151"/>
      <c r="Q109" s="152"/>
      <c r="R109" s="152"/>
      <c r="S109" s="147"/>
      <c r="T109" s="147"/>
      <c r="U109" s="147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</row>
    <row r="110" spans="1:41" s="94" customFormat="1" ht="60" hidden="1" customHeight="1" x14ac:dyDescent="0.25">
      <c r="A110" s="104">
        <v>105</v>
      </c>
      <c r="B110" s="107" t="s">
        <v>11</v>
      </c>
      <c r="C110" s="107" t="s">
        <v>406</v>
      </c>
      <c r="D110" s="107">
        <v>31</v>
      </c>
      <c r="E110" s="107" t="s">
        <v>2087</v>
      </c>
      <c r="F110" s="113" t="s">
        <v>1577</v>
      </c>
      <c r="G110" s="107" t="s">
        <v>1640</v>
      </c>
      <c r="H110" s="107">
        <v>42306</v>
      </c>
      <c r="I110" s="107">
        <v>42306</v>
      </c>
      <c r="J110" s="107"/>
      <c r="K110" s="128">
        <v>1282672.3999999999</v>
      </c>
      <c r="L110" s="129"/>
      <c r="M110" s="129"/>
      <c r="N110" s="129"/>
      <c r="O110" s="208"/>
      <c r="P110" s="111"/>
      <c r="Q110" s="108"/>
      <c r="R110" s="108"/>
      <c r="S110" s="107">
        <v>25947.599999999999</v>
      </c>
      <c r="T110" s="107">
        <v>26376.69</v>
      </c>
      <c r="U110" s="250">
        <v>25947.599999999999</v>
      </c>
      <c r="V110" s="108">
        <v>26764.959999999999</v>
      </c>
      <c r="W110" s="250">
        <v>25947.599999999999</v>
      </c>
      <c r="X110" s="108">
        <v>32900.58</v>
      </c>
      <c r="Y110" s="108"/>
      <c r="Z110" s="108"/>
      <c r="AA110" s="127"/>
      <c r="AB110" s="127"/>
      <c r="AC110" s="127"/>
      <c r="AD110" s="127"/>
      <c r="AE110" s="127"/>
      <c r="AF110" s="127"/>
      <c r="AG110" s="127"/>
      <c r="AH110" s="108"/>
      <c r="AI110" s="108"/>
      <c r="AJ110" s="108">
        <v>22303.66</v>
      </c>
      <c r="AK110" s="108"/>
      <c r="AL110" s="108">
        <v>24462.49</v>
      </c>
      <c r="AM110" s="108"/>
      <c r="AN110" s="108"/>
      <c r="AO110" s="108"/>
    </row>
    <row r="111" spans="1:41" s="94" customFormat="1" ht="90" hidden="1" customHeight="1" x14ac:dyDescent="0.25">
      <c r="A111" s="104">
        <v>106</v>
      </c>
      <c r="B111" s="105" t="s">
        <v>11</v>
      </c>
      <c r="C111" s="107" t="s">
        <v>78</v>
      </c>
      <c r="D111" s="107">
        <v>40</v>
      </c>
      <c r="E111" s="124" t="s">
        <v>2207</v>
      </c>
      <c r="F111" s="113" t="s">
        <v>79</v>
      </c>
      <c r="G111" s="107" t="s">
        <v>45</v>
      </c>
      <c r="H111" s="107">
        <v>42236</v>
      </c>
      <c r="I111" s="107" t="s">
        <v>1742</v>
      </c>
      <c r="J111" s="107"/>
      <c r="K111" s="128">
        <v>1128917.06</v>
      </c>
      <c r="L111" s="129"/>
      <c r="M111" s="129"/>
      <c r="N111" s="129">
        <v>1230671.75</v>
      </c>
      <c r="O111" s="208"/>
      <c r="P111" s="111">
        <v>51140.2</v>
      </c>
      <c r="Q111" s="108"/>
      <c r="R111" s="108"/>
      <c r="S111" s="107">
        <v>22793.85</v>
      </c>
      <c r="T111" s="107">
        <v>13753.23</v>
      </c>
      <c r="U111" s="243">
        <v>22793.85</v>
      </c>
      <c r="V111" s="108">
        <v>24193.61</v>
      </c>
      <c r="W111" s="261">
        <v>22793.85</v>
      </c>
      <c r="X111" s="108"/>
      <c r="Y111" s="261">
        <v>22793.85</v>
      </c>
      <c r="Z111" s="108"/>
      <c r="AA111" s="261">
        <v>22793.85</v>
      </c>
      <c r="AB111" s="127">
        <v>25140.77</v>
      </c>
      <c r="AC111" s="127"/>
      <c r="AD111" s="127"/>
      <c r="AE111" s="127"/>
      <c r="AF111" s="127">
        <v>42231.09</v>
      </c>
      <c r="AG111" s="127"/>
      <c r="AH111" s="127"/>
      <c r="AI111" s="127"/>
      <c r="AJ111" s="108">
        <v>32686.48</v>
      </c>
      <c r="AK111" s="108"/>
      <c r="AL111" s="108"/>
      <c r="AM111" s="108"/>
      <c r="AN111" s="108"/>
      <c r="AO111" s="108"/>
    </row>
    <row r="112" spans="1:41" s="94" customFormat="1" ht="90" hidden="1" customHeight="1" x14ac:dyDescent="0.25">
      <c r="A112" s="104">
        <v>107</v>
      </c>
      <c r="B112" s="105" t="s">
        <v>11</v>
      </c>
      <c r="C112" s="106" t="s">
        <v>78</v>
      </c>
      <c r="D112" s="106">
        <v>87</v>
      </c>
      <c r="E112" s="107" t="s">
        <v>2198</v>
      </c>
      <c r="F112" s="113" t="s">
        <v>1743</v>
      </c>
      <c r="G112" s="107" t="s">
        <v>45</v>
      </c>
      <c r="H112" s="107">
        <v>42451</v>
      </c>
      <c r="I112" s="107" t="s">
        <v>1744</v>
      </c>
      <c r="J112" s="107"/>
      <c r="K112" s="128">
        <v>1689496.93</v>
      </c>
      <c r="L112" s="129"/>
      <c r="M112" s="129"/>
      <c r="N112" s="129">
        <v>1860303.11</v>
      </c>
      <c r="O112" s="267" t="s">
        <v>2313</v>
      </c>
      <c r="P112" s="111">
        <v>1412653.24</v>
      </c>
      <c r="Q112" s="108"/>
      <c r="R112" s="108"/>
      <c r="S112" s="107">
        <v>34619.78</v>
      </c>
      <c r="T112" s="107">
        <v>65742.66</v>
      </c>
      <c r="U112" s="243">
        <v>34619.78</v>
      </c>
      <c r="V112" s="108">
        <v>26978.16</v>
      </c>
      <c r="W112" s="261">
        <v>34619.78</v>
      </c>
      <c r="X112" s="108"/>
      <c r="Y112" s="261">
        <v>34619.78</v>
      </c>
      <c r="Z112" s="108"/>
      <c r="AA112" s="261">
        <v>34619.78</v>
      </c>
      <c r="AB112" s="127">
        <v>41341.019999999997</v>
      </c>
      <c r="AC112" s="127"/>
      <c r="AD112" s="127"/>
      <c r="AE112" s="127"/>
      <c r="AF112" s="127">
        <v>34566.160000000003</v>
      </c>
      <c r="AG112" s="127"/>
      <c r="AH112" s="127"/>
      <c r="AI112" s="127"/>
      <c r="AJ112" s="108"/>
      <c r="AK112" s="108"/>
      <c r="AL112" s="108"/>
      <c r="AM112" s="108"/>
      <c r="AN112" s="108"/>
      <c r="AO112" s="108"/>
    </row>
    <row r="113" spans="1:41" s="94" customFormat="1" ht="90" hidden="1" customHeight="1" x14ac:dyDescent="0.25">
      <c r="A113" s="104">
        <v>108</v>
      </c>
      <c r="B113" s="105" t="s">
        <v>11</v>
      </c>
      <c r="C113" s="106" t="s">
        <v>78</v>
      </c>
      <c r="D113" s="106">
        <v>93</v>
      </c>
      <c r="E113" s="105" t="s">
        <v>2199</v>
      </c>
      <c r="F113" s="113" t="s">
        <v>1745</v>
      </c>
      <c r="G113" s="107" t="s">
        <v>45</v>
      </c>
      <c r="H113" s="107">
        <v>42451</v>
      </c>
      <c r="I113" s="107" t="s">
        <v>1744</v>
      </c>
      <c r="J113" s="107"/>
      <c r="K113" s="128">
        <v>1625436.05</v>
      </c>
      <c r="L113" s="129"/>
      <c r="M113" s="129"/>
      <c r="N113" s="129">
        <v>2030204.95</v>
      </c>
      <c r="O113" s="208"/>
      <c r="P113" s="111">
        <v>1438163.48</v>
      </c>
      <c r="Q113" s="108"/>
      <c r="R113" s="108"/>
      <c r="S113" s="107">
        <v>37394.959999999999</v>
      </c>
      <c r="T113" s="107">
        <v>32549.47</v>
      </c>
      <c r="U113" s="243">
        <v>37394.959999999999</v>
      </c>
      <c r="V113" s="108">
        <v>34846.39</v>
      </c>
      <c r="W113" s="108"/>
      <c r="X113" s="108"/>
      <c r="Y113" s="108"/>
      <c r="Z113" s="108"/>
      <c r="AA113" s="127">
        <v>37394.959999999999</v>
      </c>
      <c r="AB113" s="127">
        <v>73686.2</v>
      </c>
      <c r="AC113" s="127"/>
      <c r="AD113" s="127"/>
      <c r="AE113" s="127"/>
      <c r="AF113" s="127"/>
      <c r="AG113" s="127"/>
      <c r="AH113" s="127"/>
      <c r="AI113" s="127"/>
      <c r="AJ113" s="108"/>
      <c r="AK113" s="108"/>
      <c r="AL113" s="108"/>
      <c r="AM113" s="108"/>
      <c r="AN113" s="108"/>
      <c r="AO113" s="108"/>
    </row>
    <row r="114" spans="1:41" s="94" customFormat="1" ht="60" hidden="1" x14ac:dyDescent="0.25">
      <c r="A114" s="104">
        <v>109</v>
      </c>
      <c r="B114" s="107" t="s">
        <v>11</v>
      </c>
      <c r="C114" s="107" t="s">
        <v>78</v>
      </c>
      <c r="D114" s="107">
        <v>12</v>
      </c>
      <c r="E114" s="107" t="s">
        <v>2012</v>
      </c>
      <c r="F114" s="113" t="s">
        <v>1746</v>
      </c>
      <c r="G114" s="107" t="s">
        <v>1601</v>
      </c>
      <c r="H114" s="107">
        <v>42415</v>
      </c>
      <c r="I114" s="107">
        <v>42413</v>
      </c>
      <c r="J114" s="107"/>
      <c r="K114" s="128">
        <v>1379645.62</v>
      </c>
      <c r="L114" s="129"/>
      <c r="M114" s="129"/>
      <c r="N114" s="129"/>
      <c r="O114" s="281" t="s">
        <v>2341</v>
      </c>
      <c r="P114" s="111"/>
      <c r="Q114" s="108"/>
      <c r="R114" s="108"/>
      <c r="S114" s="116">
        <v>23043.3</v>
      </c>
      <c r="T114" s="111">
        <v>11958.9</v>
      </c>
      <c r="U114" s="116">
        <v>23043.3</v>
      </c>
      <c r="V114" s="108">
        <v>24654.28</v>
      </c>
      <c r="W114" s="116">
        <v>23043.3</v>
      </c>
      <c r="X114" s="108">
        <v>11670.27</v>
      </c>
      <c r="Y114" s="108"/>
      <c r="Z114" s="108"/>
      <c r="AA114" s="127"/>
      <c r="AB114" s="127"/>
      <c r="AC114" s="127">
        <v>23438.240000000002</v>
      </c>
      <c r="AD114" s="127">
        <v>40092.120000000003</v>
      </c>
      <c r="AE114" s="127">
        <v>24162.54</v>
      </c>
      <c r="AF114" s="127">
        <v>36202.629999999997</v>
      </c>
      <c r="AG114" s="127"/>
      <c r="AH114" s="127">
        <v>11728.01</v>
      </c>
      <c r="AI114" s="127"/>
      <c r="AJ114" s="127"/>
      <c r="AK114" s="127"/>
      <c r="AL114" s="108">
        <v>13126.23</v>
      </c>
      <c r="AM114" s="108"/>
      <c r="AN114" s="108">
        <v>11341.6</v>
      </c>
      <c r="AO114" s="108"/>
    </row>
    <row r="115" spans="1:41" s="94" customFormat="1" ht="45" hidden="1" customHeight="1" x14ac:dyDescent="0.25">
      <c r="A115" s="104">
        <v>110</v>
      </c>
      <c r="B115" s="107" t="s">
        <v>1643</v>
      </c>
      <c r="C115" s="107" t="s">
        <v>824</v>
      </c>
      <c r="D115" s="107">
        <v>11</v>
      </c>
      <c r="E115" s="107" t="s">
        <v>1645</v>
      </c>
      <c r="F115" s="113" t="s">
        <v>1747</v>
      </c>
      <c r="G115" s="107" t="s">
        <v>1601</v>
      </c>
      <c r="H115" s="107">
        <v>42513</v>
      </c>
      <c r="I115" s="107" t="s">
        <v>1715</v>
      </c>
      <c r="J115" s="107">
        <v>264.52199999999999</v>
      </c>
      <c r="K115" s="128">
        <v>1088636.1499999999</v>
      </c>
      <c r="L115" s="129"/>
      <c r="M115" s="129"/>
      <c r="N115" s="129"/>
      <c r="O115" s="279" t="s">
        <v>2339</v>
      </c>
      <c r="P115" s="111"/>
      <c r="Q115" s="108"/>
      <c r="R115" s="108"/>
      <c r="S115" s="111"/>
      <c r="T115" s="108"/>
      <c r="U115" s="108">
        <v>21637.86</v>
      </c>
      <c r="V115" s="108">
        <v>13229.93</v>
      </c>
      <c r="W115" s="108">
        <v>21637.86</v>
      </c>
      <c r="X115" s="108">
        <v>10178.52</v>
      </c>
      <c r="Y115" s="108">
        <v>21637.86</v>
      </c>
      <c r="Z115" s="108">
        <v>15431.38</v>
      </c>
      <c r="AA115" s="108">
        <v>21637.86</v>
      </c>
      <c r="AB115" s="108">
        <v>11638.67</v>
      </c>
      <c r="AC115" s="108">
        <v>21637.86</v>
      </c>
      <c r="AD115" s="127">
        <v>13794.24</v>
      </c>
      <c r="AE115" s="108">
        <v>21637.86</v>
      </c>
      <c r="AF115" s="127"/>
      <c r="AG115" s="108">
        <v>21637.86</v>
      </c>
      <c r="AH115" s="108">
        <v>12085.9</v>
      </c>
      <c r="AI115" s="108"/>
      <c r="AJ115" s="108"/>
      <c r="AK115" s="108"/>
      <c r="AL115" s="108">
        <v>56037.41</v>
      </c>
      <c r="AM115" s="108"/>
      <c r="AN115" s="108"/>
      <c r="AO115" s="108"/>
    </row>
    <row r="116" spans="1:41" s="94" customFormat="1" ht="30" hidden="1" customHeight="1" x14ac:dyDescent="0.25">
      <c r="A116" s="104">
        <v>111</v>
      </c>
      <c r="B116" s="154" t="s">
        <v>1748</v>
      </c>
      <c r="C116" s="154"/>
      <c r="D116" s="155">
        <v>808</v>
      </c>
      <c r="E116" s="154" t="s">
        <v>1749</v>
      </c>
      <c r="F116" s="135" t="s">
        <v>1750</v>
      </c>
      <c r="G116" s="154" t="s">
        <v>1601</v>
      </c>
      <c r="H116" s="154">
        <v>42430</v>
      </c>
      <c r="I116" s="154">
        <v>42364</v>
      </c>
      <c r="J116" s="107"/>
      <c r="K116" s="156">
        <v>6137108.0300000003</v>
      </c>
      <c r="L116" s="157"/>
      <c r="M116" s="129"/>
      <c r="N116" s="129"/>
      <c r="O116" s="208"/>
      <c r="P116" s="111"/>
      <c r="Q116" s="108"/>
      <c r="R116" s="108"/>
      <c r="S116" s="107"/>
      <c r="T116" s="107"/>
      <c r="U116" s="107"/>
      <c r="V116" s="108"/>
      <c r="W116" s="108"/>
      <c r="X116" s="108"/>
      <c r="Y116" s="107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</row>
    <row r="117" spans="1:41" s="94" customFormat="1" ht="30" hidden="1" customHeight="1" x14ac:dyDescent="0.25">
      <c r="A117" s="104">
        <v>112</v>
      </c>
      <c r="B117" s="154" t="s">
        <v>1748</v>
      </c>
      <c r="C117" s="154"/>
      <c r="D117" s="155">
        <v>629</v>
      </c>
      <c r="E117" s="154" t="s">
        <v>1749</v>
      </c>
      <c r="F117" s="135" t="s">
        <v>1751</v>
      </c>
      <c r="G117" s="154" t="s">
        <v>1601</v>
      </c>
      <c r="H117" s="154">
        <v>42430</v>
      </c>
      <c r="I117" s="154">
        <v>42364</v>
      </c>
      <c r="J117" s="107"/>
      <c r="K117" s="156">
        <v>282793.99</v>
      </c>
      <c r="L117" s="157"/>
      <c r="M117" s="129"/>
      <c r="N117" s="129"/>
      <c r="O117" s="208"/>
      <c r="P117" s="111"/>
      <c r="Q117" s="108"/>
      <c r="R117" s="108"/>
      <c r="S117" s="107"/>
      <c r="T117" s="107"/>
      <c r="U117" s="107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</row>
    <row r="118" spans="1:41" s="94" customFormat="1" ht="30" hidden="1" customHeight="1" x14ac:dyDescent="0.25">
      <c r="A118" s="104">
        <v>113</v>
      </c>
      <c r="B118" s="154" t="s">
        <v>1748</v>
      </c>
      <c r="C118" s="154"/>
      <c r="D118" s="155">
        <v>525</v>
      </c>
      <c r="E118" s="154" t="s">
        <v>1749</v>
      </c>
      <c r="F118" s="135" t="s">
        <v>1752</v>
      </c>
      <c r="G118" s="154" t="s">
        <v>1601</v>
      </c>
      <c r="H118" s="154">
        <v>42430</v>
      </c>
      <c r="I118" s="154">
        <v>42364</v>
      </c>
      <c r="J118" s="107"/>
      <c r="K118" s="156">
        <v>623362.96</v>
      </c>
      <c r="L118" s="157"/>
      <c r="M118" s="129"/>
      <c r="N118" s="129"/>
      <c r="O118" s="208"/>
      <c r="P118" s="111"/>
      <c r="Q118" s="108"/>
      <c r="R118" s="108"/>
      <c r="S118" s="107"/>
      <c r="T118" s="107"/>
      <c r="U118" s="107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</row>
    <row r="119" spans="1:41" s="94" customFormat="1" ht="30" hidden="1" customHeight="1" x14ac:dyDescent="0.25">
      <c r="A119" s="104">
        <v>114</v>
      </c>
      <c r="B119" s="154" t="s">
        <v>1748</v>
      </c>
      <c r="C119" s="154"/>
      <c r="D119" s="155">
        <v>523</v>
      </c>
      <c r="E119" s="154" t="s">
        <v>1749</v>
      </c>
      <c r="F119" s="135" t="s">
        <v>1753</v>
      </c>
      <c r="G119" s="154" t="s">
        <v>1601</v>
      </c>
      <c r="H119" s="154">
        <v>42430</v>
      </c>
      <c r="I119" s="154">
        <v>42364</v>
      </c>
      <c r="J119" s="107"/>
      <c r="K119" s="156">
        <v>1012634.48</v>
      </c>
      <c r="L119" s="157"/>
      <c r="M119" s="129"/>
      <c r="N119" s="129"/>
      <c r="O119" s="208"/>
      <c r="P119" s="111"/>
      <c r="Q119" s="108"/>
      <c r="R119" s="108"/>
      <c r="S119" s="107"/>
      <c r="T119" s="107"/>
      <c r="U119" s="107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</row>
    <row r="120" spans="1:41" s="94" customFormat="1" ht="30" hidden="1" customHeight="1" x14ac:dyDescent="0.25">
      <c r="A120" s="104">
        <v>115</v>
      </c>
      <c r="B120" s="154" t="s">
        <v>1748</v>
      </c>
      <c r="C120" s="154"/>
      <c r="D120" s="155">
        <v>517</v>
      </c>
      <c r="E120" s="154" t="s">
        <v>1749</v>
      </c>
      <c r="F120" s="135" t="s">
        <v>1754</v>
      </c>
      <c r="G120" s="154" t="s">
        <v>1601</v>
      </c>
      <c r="H120" s="154">
        <v>42430</v>
      </c>
      <c r="I120" s="154">
        <v>42364</v>
      </c>
      <c r="J120" s="107"/>
      <c r="K120" s="156">
        <v>623138.92000000004</v>
      </c>
      <c r="L120" s="157"/>
      <c r="M120" s="129"/>
      <c r="N120" s="129"/>
      <c r="O120" s="208"/>
      <c r="P120" s="111"/>
      <c r="Q120" s="108"/>
      <c r="R120" s="108"/>
      <c r="S120" s="107"/>
      <c r="T120" s="134"/>
      <c r="U120" s="134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</row>
    <row r="121" spans="1:41" s="94" customFormat="1" ht="30" hidden="1" customHeight="1" x14ac:dyDescent="0.25">
      <c r="A121" s="104">
        <v>116</v>
      </c>
      <c r="B121" s="154" t="s">
        <v>1748</v>
      </c>
      <c r="C121" s="154"/>
      <c r="D121" s="155">
        <v>504</v>
      </c>
      <c r="E121" s="154" t="s">
        <v>1749</v>
      </c>
      <c r="F121" s="135" t="s">
        <v>1755</v>
      </c>
      <c r="G121" s="154" t="s">
        <v>1601</v>
      </c>
      <c r="H121" s="154">
        <v>42430</v>
      </c>
      <c r="I121" s="154">
        <v>42364</v>
      </c>
      <c r="J121" s="107"/>
      <c r="K121" s="156">
        <v>781212.84</v>
      </c>
      <c r="L121" s="157"/>
      <c r="M121" s="129"/>
      <c r="N121" s="129"/>
      <c r="O121" s="208"/>
      <c r="P121" s="111"/>
      <c r="Q121" s="108"/>
      <c r="R121" s="108"/>
      <c r="S121" s="107"/>
      <c r="T121" s="134"/>
      <c r="U121" s="134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</row>
    <row r="122" spans="1:41" s="94" customFormat="1" ht="30" hidden="1" customHeight="1" x14ac:dyDescent="0.25">
      <c r="A122" s="104">
        <v>117</v>
      </c>
      <c r="B122" s="154" t="s">
        <v>1748</v>
      </c>
      <c r="C122" s="154"/>
      <c r="D122" s="155">
        <v>474</v>
      </c>
      <c r="E122" s="154" t="s">
        <v>1749</v>
      </c>
      <c r="F122" s="135" t="s">
        <v>1756</v>
      </c>
      <c r="G122" s="154" t="s">
        <v>1601</v>
      </c>
      <c r="H122" s="154">
        <v>42430</v>
      </c>
      <c r="I122" s="154">
        <v>42364</v>
      </c>
      <c r="J122" s="107"/>
      <c r="K122" s="156">
        <v>639307.32999999996</v>
      </c>
      <c r="L122" s="157"/>
      <c r="M122" s="129"/>
      <c r="N122" s="129"/>
      <c r="O122" s="208"/>
      <c r="P122" s="111"/>
      <c r="Q122" s="108"/>
      <c r="R122" s="108"/>
      <c r="S122" s="107"/>
      <c r="T122" s="134"/>
      <c r="U122" s="134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</row>
    <row r="123" spans="1:41" s="94" customFormat="1" ht="30" hidden="1" customHeight="1" x14ac:dyDescent="0.25">
      <c r="A123" s="104">
        <v>118</v>
      </c>
      <c r="B123" s="154" t="s">
        <v>1748</v>
      </c>
      <c r="C123" s="154"/>
      <c r="D123" s="155">
        <v>409</v>
      </c>
      <c r="E123" s="154" t="s">
        <v>1749</v>
      </c>
      <c r="F123" s="135" t="s">
        <v>1757</v>
      </c>
      <c r="G123" s="154" t="s">
        <v>1601</v>
      </c>
      <c r="H123" s="154">
        <v>42430</v>
      </c>
      <c r="I123" s="154">
        <v>42364</v>
      </c>
      <c r="J123" s="107"/>
      <c r="K123" s="156">
        <v>1725590.96</v>
      </c>
      <c r="L123" s="157"/>
      <c r="M123" s="129"/>
      <c r="N123" s="129"/>
      <c r="O123" s="208"/>
      <c r="P123" s="111"/>
      <c r="Q123" s="108"/>
      <c r="R123" s="108"/>
      <c r="S123" s="107"/>
      <c r="T123" s="134"/>
      <c r="U123" s="134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</row>
    <row r="124" spans="1:41" s="94" customFormat="1" ht="30" hidden="1" customHeight="1" x14ac:dyDescent="0.25">
      <c r="A124" s="104">
        <v>119</v>
      </c>
      <c r="B124" s="154" t="s">
        <v>1748</v>
      </c>
      <c r="C124" s="154"/>
      <c r="D124" s="155">
        <v>406</v>
      </c>
      <c r="E124" s="154" t="s">
        <v>1749</v>
      </c>
      <c r="F124" s="135" t="s">
        <v>1758</v>
      </c>
      <c r="G124" s="154" t="s">
        <v>1601</v>
      </c>
      <c r="H124" s="154">
        <v>42430</v>
      </c>
      <c r="I124" s="154">
        <v>42364</v>
      </c>
      <c r="J124" s="107"/>
      <c r="K124" s="156">
        <v>2423675.2400000002</v>
      </c>
      <c r="L124" s="157"/>
      <c r="M124" s="129"/>
      <c r="N124" s="129"/>
      <c r="O124" s="208"/>
      <c r="P124" s="111"/>
      <c r="Q124" s="108"/>
      <c r="R124" s="108"/>
      <c r="S124" s="107"/>
      <c r="T124" s="134"/>
      <c r="U124" s="134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</row>
    <row r="125" spans="1:41" s="94" customFormat="1" ht="30" hidden="1" customHeight="1" x14ac:dyDescent="0.25">
      <c r="A125" s="104">
        <v>120</v>
      </c>
      <c r="B125" s="154" t="s">
        <v>1748</v>
      </c>
      <c r="C125" s="154"/>
      <c r="D125" s="155" t="s">
        <v>1759</v>
      </c>
      <c r="E125" s="154" t="s">
        <v>1749</v>
      </c>
      <c r="F125" s="135" t="s">
        <v>1760</v>
      </c>
      <c r="G125" s="154" t="s">
        <v>1601</v>
      </c>
      <c r="H125" s="154">
        <v>42430</v>
      </c>
      <c r="I125" s="154">
        <v>42364</v>
      </c>
      <c r="J125" s="107"/>
      <c r="K125" s="156">
        <v>218056.43</v>
      </c>
      <c r="L125" s="157"/>
      <c r="M125" s="129"/>
      <c r="N125" s="129"/>
      <c r="O125" s="208"/>
      <c r="P125" s="111"/>
      <c r="Q125" s="108"/>
      <c r="R125" s="108"/>
      <c r="S125" s="107"/>
      <c r="T125" s="134"/>
      <c r="U125" s="134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</row>
    <row r="126" spans="1:41" s="94" customFormat="1" ht="30" hidden="1" customHeight="1" x14ac:dyDescent="0.25">
      <c r="A126" s="104">
        <v>121</v>
      </c>
      <c r="B126" s="154" t="s">
        <v>1748</v>
      </c>
      <c r="C126" s="154"/>
      <c r="D126" s="155" t="s">
        <v>1761</v>
      </c>
      <c r="E126" s="154" t="s">
        <v>1749</v>
      </c>
      <c r="F126" s="135" t="s">
        <v>1762</v>
      </c>
      <c r="G126" s="154" t="s">
        <v>1601</v>
      </c>
      <c r="H126" s="154">
        <v>42430</v>
      </c>
      <c r="I126" s="154">
        <v>42364</v>
      </c>
      <c r="J126" s="107"/>
      <c r="K126" s="156">
        <v>226338.15</v>
      </c>
      <c r="L126" s="157"/>
      <c r="M126" s="129"/>
      <c r="N126" s="129"/>
      <c r="O126" s="208"/>
      <c r="P126" s="111"/>
      <c r="Q126" s="108"/>
      <c r="R126" s="108"/>
      <c r="S126" s="107"/>
      <c r="T126" s="134"/>
      <c r="U126" s="134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</row>
    <row r="127" spans="1:41" s="94" customFormat="1" ht="30" hidden="1" customHeight="1" x14ac:dyDescent="0.25">
      <c r="A127" s="104">
        <v>122</v>
      </c>
      <c r="B127" s="154" t="s">
        <v>1748</v>
      </c>
      <c r="C127" s="154"/>
      <c r="D127" s="155" t="s">
        <v>1763</v>
      </c>
      <c r="E127" s="154" t="s">
        <v>1749</v>
      </c>
      <c r="F127" s="135" t="s">
        <v>1764</v>
      </c>
      <c r="G127" s="154" t="s">
        <v>1601</v>
      </c>
      <c r="H127" s="154">
        <v>42430</v>
      </c>
      <c r="I127" s="154">
        <v>42364</v>
      </c>
      <c r="J127" s="107"/>
      <c r="K127" s="156">
        <v>228515.27</v>
      </c>
      <c r="L127" s="157"/>
      <c r="M127" s="129"/>
      <c r="N127" s="129"/>
      <c r="O127" s="208"/>
      <c r="P127" s="111"/>
      <c r="Q127" s="108"/>
      <c r="R127" s="108"/>
      <c r="S127" s="107"/>
      <c r="T127" s="134"/>
      <c r="U127" s="134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</row>
    <row r="128" spans="1:41" s="94" customFormat="1" ht="30" hidden="1" customHeight="1" x14ac:dyDescent="0.25">
      <c r="A128" s="104">
        <v>123</v>
      </c>
      <c r="B128" s="154" t="s">
        <v>1748</v>
      </c>
      <c r="C128" s="154"/>
      <c r="D128" s="155" t="s">
        <v>1765</v>
      </c>
      <c r="E128" s="154" t="s">
        <v>1749</v>
      </c>
      <c r="F128" s="135" t="s">
        <v>1766</v>
      </c>
      <c r="G128" s="154" t="s">
        <v>1601</v>
      </c>
      <c r="H128" s="154">
        <v>42430</v>
      </c>
      <c r="I128" s="154">
        <v>42364</v>
      </c>
      <c r="J128" s="107"/>
      <c r="K128" s="156">
        <v>227756.07</v>
      </c>
      <c r="L128" s="157"/>
      <c r="M128" s="129"/>
      <c r="N128" s="129"/>
      <c r="O128" s="208"/>
      <c r="P128" s="111"/>
      <c r="Q128" s="108"/>
      <c r="R128" s="108"/>
      <c r="S128" s="107"/>
      <c r="T128" s="134"/>
      <c r="U128" s="134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</row>
    <row r="129" spans="1:41" s="94" customFormat="1" ht="30" hidden="1" customHeight="1" x14ac:dyDescent="0.25">
      <c r="A129" s="104">
        <v>124</v>
      </c>
      <c r="B129" s="154" t="s">
        <v>1748</v>
      </c>
      <c r="C129" s="154"/>
      <c r="D129" s="155" t="s">
        <v>1767</v>
      </c>
      <c r="E129" s="154" t="s">
        <v>1749</v>
      </c>
      <c r="F129" s="135" t="s">
        <v>1768</v>
      </c>
      <c r="G129" s="154" t="s">
        <v>1601</v>
      </c>
      <c r="H129" s="154">
        <v>42430</v>
      </c>
      <c r="I129" s="154">
        <v>42364</v>
      </c>
      <c r="J129" s="107"/>
      <c r="K129" s="156">
        <v>212288.76</v>
      </c>
      <c r="L129" s="157"/>
      <c r="M129" s="129"/>
      <c r="N129" s="129"/>
      <c r="O129" s="208"/>
      <c r="P129" s="111"/>
      <c r="Q129" s="108"/>
      <c r="R129" s="108"/>
      <c r="S129" s="111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</row>
    <row r="130" spans="1:41" s="94" customFormat="1" ht="30" hidden="1" customHeight="1" x14ac:dyDescent="0.25">
      <c r="A130" s="104">
        <v>125</v>
      </c>
      <c r="B130" s="154" t="s">
        <v>1748</v>
      </c>
      <c r="C130" s="154"/>
      <c r="D130" s="155" t="s">
        <v>1769</v>
      </c>
      <c r="E130" s="154" t="s">
        <v>1749</v>
      </c>
      <c r="F130" s="135" t="s">
        <v>1770</v>
      </c>
      <c r="G130" s="154" t="s">
        <v>1601</v>
      </c>
      <c r="H130" s="154">
        <v>42430</v>
      </c>
      <c r="I130" s="154">
        <v>42364</v>
      </c>
      <c r="J130" s="107"/>
      <c r="K130" s="156">
        <v>229520.2</v>
      </c>
      <c r="L130" s="157"/>
      <c r="M130" s="129"/>
      <c r="N130" s="129"/>
      <c r="O130" s="208"/>
      <c r="P130" s="111"/>
      <c r="Q130" s="108"/>
      <c r="R130" s="108"/>
      <c r="S130" s="111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</row>
    <row r="131" spans="1:41" s="94" customFormat="1" ht="30" hidden="1" customHeight="1" x14ac:dyDescent="0.25">
      <c r="A131" s="104">
        <v>126</v>
      </c>
      <c r="B131" s="154" t="s">
        <v>1748</v>
      </c>
      <c r="C131" s="154"/>
      <c r="D131" s="155" t="s">
        <v>1771</v>
      </c>
      <c r="E131" s="154" t="s">
        <v>1749</v>
      </c>
      <c r="F131" s="135" t="s">
        <v>1772</v>
      </c>
      <c r="G131" s="154" t="s">
        <v>1601</v>
      </c>
      <c r="H131" s="154">
        <v>42430</v>
      </c>
      <c r="I131" s="154">
        <v>42364</v>
      </c>
      <c r="J131" s="107"/>
      <c r="K131" s="156">
        <v>222849.58</v>
      </c>
      <c r="L131" s="157"/>
      <c r="M131" s="129"/>
      <c r="N131" s="129"/>
      <c r="O131" s="208"/>
      <c r="P131" s="111"/>
      <c r="Q131" s="108"/>
      <c r="R131" s="108"/>
      <c r="S131" s="111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</row>
    <row r="132" spans="1:41" s="94" customFormat="1" ht="30" hidden="1" customHeight="1" x14ac:dyDescent="0.25">
      <c r="A132" s="104">
        <v>127</v>
      </c>
      <c r="B132" s="154" t="s">
        <v>1748</v>
      </c>
      <c r="C132" s="154"/>
      <c r="D132" s="155" t="s">
        <v>1773</v>
      </c>
      <c r="E132" s="154" t="s">
        <v>1749</v>
      </c>
      <c r="F132" s="135" t="s">
        <v>1774</v>
      </c>
      <c r="G132" s="154" t="s">
        <v>1601</v>
      </c>
      <c r="H132" s="154">
        <v>42430</v>
      </c>
      <c r="I132" s="154">
        <v>42364</v>
      </c>
      <c r="J132" s="107"/>
      <c r="K132" s="156">
        <v>560164.69999999995</v>
      </c>
      <c r="L132" s="157"/>
      <c r="M132" s="129"/>
      <c r="N132" s="129"/>
      <c r="O132" s="208"/>
      <c r="P132" s="111"/>
      <c r="Q132" s="108"/>
      <c r="R132" s="108"/>
      <c r="S132" s="111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</row>
    <row r="133" spans="1:41" s="94" customFormat="1" ht="30" hidden="1" customHeight="1" x14ac:dyDescent="0.25">
      <c r="A133" s="104">
        <v>128</v>
      </c>
      <c r="B133" s="154" t="s">
        <v>1748</v>
      </c>
      <c r="C133" s="154"/>
      <c r="D133" s="155">
        <v>325</v>
      </c>
      <c r="E133" s="154" t="s">
        <v>1749</v>
      </c>
      <c r="F133" s="135" t="s">
        <v>1775</v>
      </c>
      <c r="G133" s="154" t="s">
        <v>1601</v>
      </c>
      <c r="H133" s="154">
        <v>42430</v>
      </c>
      <c r="I133" s="154">
        <v>42364</v>
      </c>
      <c r="J133" s="107"/>
      <c r="K133" s="156">
        <v>560323.98</v>
      </c>
      <c r="L133" s="157"/>
      <c r="M133" s="129"/>
      <c r="N133" s="129"/>
      <c r="O133" s="208"/>
      <c r="P133" s="111"/>
      <c r="Q133" s="108"/>
      <c r="R133" s="108"/>
      <c r="S133" s="111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</row>
    <row r="134" spans="1:41" s="94" customFormat="1" ht="30" hidden="1" customHeight="1" x14ac:dyDescent="0.25">
      <c r="A134" s="104">
        <v>129</v>
      </c>
      <c r="B134" s="154" t="s">
        <v>1748</v>
      </c>
      <c r="C134" s="154"/>
      <c r="D134" s="155">
        <v>324</v>
      </c>
      <c r="E134" s="154" t="s">
        <v>1749</v>
      </c>
      <c r="F134" s="135" t="s">
        <v>1776</v>
      </c>
      <c r="G134" s="154" t="s">
        <v>1601</v>
      </c>
      <c r="H134" s="154">
        <v>42430</v>
      </c>
      <c r="I134" s="154">
        <v>42364</v>
      </c>
      <c r="J134" s="107"/>
      <c r="K134" s="156">
        <v>556344.03</v>
      </c>
      <c r="L134" s="157"/>
      <c r="M134" s="129"/>
      <c r="N134" s="129"/>
      <c r="O134" s="208"/>
      <c r="P134" s="111"/>
      <c r="Q134" s="108"/>
      <c r="R134" s="108"/>
      <c r="S134" s="111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</row>
    <row r="135" spans="1:41" s="94" customFormat="1" ht="30" hidden="1" customHeight="1" x14ac:dyDescent="0.25">
      <c r="A135" s="104">
        <v>130</v>
      </c>
      <c r="B135" s="154" t="s">
        <v>1748</v>
      </c>
      <c r="C135" s="154"/>
      <c r="D135" s="155">
        <v>323</v>
      </c>
      <c r="E135" s="154" t="s">
        <v>1749</v>
      </c>
      <c r="F135" s="135" t="s">
        <v>1777</v>
      </c>
      <c r="G135" s="154" t="s">
        <v>1601</v>
      </c>
      <c r="H135" s="154">
        <v>42430</v>
      </c>
      <c r="I135" s="154">
        <v>42364</v>
      </c>
      <c r="J135" s="107"/>
      <c r="K135" s="156">
        <v>635148.46</v>
      </c>
      <c r="L135" s="157"/>
      <c r="M135" s="129"/>
      <c r="N135" s="129"/>
      <c r="O135" s="208"/>
      <c r="P135" s="111"/>
      <c r="Q135" s="108"/>
      <c r="R135" s="108"/>
      <c r="S135" s="111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</row>
    <row r="136" spans="1:41" s="94" customFormat="1" ht="30" hidden="1" customHeight="1" x14ac:dyDescent="0.25">
      <c r="A136" s="104">
        <v>131</v>
      </c>
      <c r="B136" s="154" t="s">
        <v>1748</v>
      </c>
      <c r="C136" s="154"/>
      <c r="D136" s="155">
        <v>322</v>
      </c>
      <c r="E136" s="154" t="s">
        <v>1749</v>
      </c>
      <c r="F136" s="135" t="s">
        <v>1778</v>
      </c>
      <c r="G136" s="154" t="s">
        <v>1601</v>
      </c>
      <c r="H136" s="154">
        <v>42430</v>
      </c>
      <c r="I136" s="154">
        <v>42364</v>
      </c>
      <c r="J136" s="107"/>
      <c r="K136" s="156">
        <v>632039.94999999995</v>
      </c>
      <c r="L136" s="157"/>
      <c r="M136" s="129"/>
      <c r="N136" s="129"/>
      <c r="O136" s="208"/>
      <c r="P136" s="111"/>
      <c r="Q136" s="108"/>
      <c r="R136" s="108"/>
      <c r="S136" s="111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</row>
    <row r="137" spans="1:41" s="94" customFormat="1" ht="30" hidden="1" customHeight="1" x14ac:dyDescent="0.25">
      <c r="A137" s="104">
        <v>132</v>
      </c>
      <c r="B137" s="154" t="s">
        <v>1748</v>
      </c>
      <c r="C137" s="154"/>
      <c r="D137" s="155">
        <v>321</v>
      </c>
      <c r="E137" s="154" t="s">
        <v>1749</v>
      </c>
      <c r="F137" s="135" t="s">
        <v>1779</v>
      </c>
      <c r="G137" s="154" t="s">
        <v>1601</v>
      </c>
      <c r="H137" s="154">
        <v>42430</v>
      </c>
      <c r="I137" s="154">
        <v>42364</v>
      </c>
      <c r="J137" s="107"/>
      <c r="K137" s="156">
        <v>706654.84</v>
      </c>
      <c r="L137" s="157"/>
      <c r="M137" s="129"/>
      <c r="N137" s="129"/>
      <c r="O137" s="208"/>
      <c r="P137" s="111"/>
      <c r="Q137" s="108"/>
      <c r="R137" s="108"/>
      <c r="S137" s="111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</row>
    <row r="138" spans="1:41" s="94" customFormat="1" ht="30" hidden="1" customHeight="1" x14ac:dyDescent="0.25">
      <c r="A138" s="104">
        <v>133</v>
      </c>
      <c r="B138" s="154" t="s">
        <v>1748</v>
      </c>
      <c r="C138" s="154"/>
      <c r="D138" s="155">
        <v>320</v>
      </c>
      <c r="E138" s="154" t="s">
        <v>1749</v>
      </c>
      <c r="F138" s="135" t="s">
        <v>1780</v>
      </c>
      <c r="G138" s="154" t="s">
        <v>1601</v>
      </c>
      <c r="H138" s="154">
        <v>42430</v>
      </c>
      <c r="I138" s="154">
        <v>42364</v>
      </c>
      <c r="J138" s="107"/>
      <c r="K138" s="156">
        <v>729965.27</v>
      </c>
      <c r="L138" s="157"/>
      <c r="M138" s="129"/>
      <c r="N138" s="129"/>
      <c r="O138" s="208"/>
      <c r="P138" s="111"/>
      <c r="Q138" s="108"/>
      <c r="R138" s="108"/>
      <c r="S138" s="111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</row>
    <row r="139" spans="1:41" s="94" customFormat="1" ht="30" hidden="1" customHeight="1" x14ac:dyDescent="0.25">
      <c r="A139" s="104">
        <v>134</v>
      </c>
      <c r="B139" s="154" t="s">
        <v>1748</v>
      </c>
      <c r="C139" s="154"/>
      <c r="D139" s="155">
        <v>319</v>
      </c>
      <c r="E139" s="154" t="s">
        <v>1749</v>
      </c>
      <c r="F139" s="135" t="s">
        <v>1781</v>
      </c>
      <c r="G139" s="154" t="s">
        <v>1601</v>
      </c>
      <c r="H139" s="154">
        <v>42430</v>
      </c>
      <c r="I139" s="154">
        <v>42364</v>
      </c>
      <c r="J139" s="107"/>
      <c r="K139" s="156">
        <v>735380.04</v>
      </c>
      <c r="L139" s="157"/>
      <c r="M139" s="129"/>
      <c r="N139" s="129"/>
      <c r="O139" s="208"/>
      <c r="P139" s="111"/>
      <c r="Q139" s="108"/>
      <c r="R139" s="108"/>
      <c r="S139" s="111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</row>
    <row r="140" spans="1:41" s="94" customFormat="1" ht="30" hidden="1" customHeight="1" x14ac:dyDescent="0.25">
      <c r="A140" s="104">
        <v>135</v>
      </c>
      <c r="B140" s="154" t="s">
        <v>1748</v>
      </c>
      <c r="C140" s="154"/>
      <c r="D140" s="155">
        <v>314</v>
      </c>
      <c r="E140" s="154" t="s">
        <v>1749</v>
      </c>
      <c r="F140" s="135" t="s">
        <v>1782</v>
      </c>
      <c r="G140" s="154" t="s">
        <v>1601</v>
      </c>
      <c r="H140" s="154">
        <v>42430</v>
      </c>
      <c r="I140" s="154">
        <v>42364</v>
      </c>
      <c r="J140" s="107"/>
      <c r="K140" s="156">
        <v>486234.17</v>
      </c>
      <c r="L140" s="157"/>
      <c r="M140" s="129"/>
      <c r="N140" s="129"/>
      <c r="O140" s="208"/>
      <c r="P140" s="111"/>
      <c r="Q140" s="108"/>
      <c r="R140" s="108"/>
      <c r="S140" s="111"/>
      <c r="T140" s="108"/>
      <c r="U140" s="111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</row>
    <row r="141" spans="1:41" s="94" customFormat="1" ht="30" hidden="1" customHeight="1" x14ac:dyDescent="0.25">
      <c r="A141" s="104">
        <v>136</v>
      </c>
      <c r="B141" s="154" t="s">
        <v>1748</v>
      </c>
      <c r="C141" s="154"/>
      <c r="D141" s="155">
        <v>313</v>
      </c>
      <c r="E141" s="154" t="s">
        <v>1749</v>
      </c>
      <c r="F141" s="135" t="s">
        <v>1783</v>
      </c>
      <c r="G141" s="154" t="s">
        <v>1601</v>
      </c>
      <c r="H141" s="154">
        <v>42430</v>
      </c>
      <c r="I141" s="154">
        <v>42364</v>
      </c>
      <c r="J141" s="107"/>
      <c r="K141" s="156">
        <v>597704.98</v>
      </c>
      <c r="L141" s="157"/>
      <c r="M141" s="129"/>
      <c r="N141" s="129"/>
      <c r="O141" s="208"/>
      <c r="P141" s="111"/>
      <c r="Q141" s="108"/>
      <c r="R141" s="108"/>
      <c r="S141" s="111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</row>
    <row r="142" spans="1:41" s="94" customFormat="1" ht="30" hidden="1" customHeight="1" x14ac:dyDescent="0.25">
      <c r="A142" s="104">
        <v>137</v>
      </c>
      <c r="B142" s="154" t="s">
        <v>1748</v>
      </c>
      <c r="C142" s="154"/>
      <c r="D142" s="155">
        <v>312</v>
      </c>
      <c r="E142" s="154" t="s">
        <v>1749</v>
      </c>
      <c r="F142" s="135" t="s">
        <v>1784</v>
      </c>
      <c r="G142" s="154" t="s">
        <v>1601</v>
      </c>
      <c r="H142" s="154">
        <v>42430</v>
      </c>
      <c r="I142" s="154">
        <v>42364</v>
      </c>
      <c r="J142" s="107"/>
      <c r="K142" s="156">
        <v>804416.75</v>
      </c>
      <c r="L142" s="157"/>
      <c r="M142" s="129"/>
      <c r="N142" s="129"/>
      <c r="O142" s="208"/>
      <c r="P142" s="111"/>
      <c r="Q142" s="108"/>
      <c r="R142" s="108"/>
      <c r="S142" s="111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</row>
    <row r="143" spans="1:41" s="94" customFormat="1" ht="30" hidden="1" customHeight="1" x14ac:dyDescent="0.25">
      <c r="A143" s="104">
        <v>138</v>
      </c>
      <c r="B143" s="154" t="s">
        <v>1748</v>
      </c>
      <c r="C143" s="154"/>
      <c r="D143" s="155">
        <v>311</v>
      </c>
      <c r="E143" s="154" t="s">
        <v>1749</v>
      </c>
      <c r="F143" s="135" t="s">
        <v>1785</v>
      </c>
      <c r="G143" s="154" t="s">
        <v>1601</v>
      </c>
      <c r="H143" s="154">
        <v>42430</v>
      </c>
      <c r="I143" s="154">
        <v>42364</v>
      </c>
      <c r="J143" s="107"/>
      <c r="K143" s="156">
        <v>792294.31</v>
      </c>
      <c r="L143" s="158"/>
      <c r="M143" s="129"/>
      <c r="N143" s="129"/>
      <c r="O143" s="208"/>
      <c r="P143" s="103"/>
      <c r="Q143" s="129"/>
      <c r="R143" s="108"/>
      <c r="S143" s="111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</row>
    <row r="144" spans="1:41" s="94" customFormat="1" ht="30" hidden="1" customHeight="1" x14ac:dyDescent="0.25">
      <c r="A144" s="104">
        <v>139</v>
      </c>
      <c r="B144" s="154" t="s">
        <v>1748</v>
      </c>
      <c r="C144" s="154"/>
      <c r="D144" s="155">
        <v>310</v>
      </c>
      <c r="E144" s="154" t="s">
        <v>1749</v>
      </c>
      <c r="F144" s="135" t="s">
        <v>1786</v>
      </c>
      <c r="G144" s="154" t="s">
        <v>1601</v>
      </c>
      <c r="H144" s="154">
        <v>42430</v>
      </c>
      <c r="I144" s="154">
        <v>42364</v>
      </c>
      <c r="J144" s="107"/>
      <c r="K144" s="156">
        <v>795035.69</v>
      </c>
      <c r="L144" s="159"/>
      <c r="M144" s="129"/>
      <c r="N144" s="129"/>
      <c r="O144" s="208"/>
      <c r="P144" s="111"/>
      <c r="Q144" s="108"/>
      <c r="R144" s="108"/>
      <c r="S144" s="111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</row>
    <row r="145" spans="1:41" s="94" customFormat="1" ht="30" hidden="1" customHeight="1" x14ac:dyDescent="0.25">
      <c r="A145" s="104">
        <v>140</v>
      </c>
      <c r="B145" s="154" t="s">
        <v>1748</v>
      </c>
      <c r="C145" s="154"/>
      <c r="D145" s="155">
        <v>309</v>
      </c>
      <c r="E145" s="154" t="s">
        <v>1749</v>
      </c>
      <c r="F145" s="135" t="s">
        <v>1787</v>
      </c>
      <c r="G145" s="154" t="s">
        <v>1601</v>
      </c>
      <c r="H145" s="154">
        <v>42430</v>
      </c>
      <c r="I145" s="154">
        <v>42364</v>
      </c>
      <c r="J145" s="107"/>
      <c r="K145" s="156">
        <v>632579</v>
      </c>
      <c r="L145" s="158"/>
      <c r="M145" s="129"/>
      <c r="N145" s="129"/>
      <c r="O145" s="208"/>
      <c r="P145" s="103"/>
      <c r="Q145" s="129"/>
      <c r="R145" s="108"/>
      <c r="S145" s="111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</row>
    <row r="146" spans="1:41" s="94" customFormat="1" ht="30" hidden="1" customHeight="1" x14ac:dyDescent="0.25">
      <c r="A146" s="104">
        <v>141</v>
      </c>
      <c r="B146" s="154" t="s">
        <v>1748</v>
      </c>
      <c r="C146" s="154"/>
      <c r="D146" s="155">
        <v>308</v>
      </c>
      <c r="E146" s="154" t="s">
        <v>1749</v>
      </c>
      <c r="F146" s="135" t="s">
        <v>1788</v>
      </c>
      <c r="G146" s="154" t="s">
        <v>1601</v>
      </c>
      <c r="H146" s="154">
        <v>42430</v>
      </c>
      <c r="I146" s="154">
        <v>42364</v>
      </c>
      <c r="J146" s="107"/>
      <c r="K146" s="156">
        <v>634719.17000000004</v>
      </c>
      <c r="L146" s="159"/>
      <c r="M146" s="129"/>
      <c r="N146" s="129"/>
      <c r="O146" s="208"/>
      <c r="P146" s="111"/>
      <c r="Q146" s="108"/>
      <c r="R146" s="108"/>
      <c r="S146" s="111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</row>
    <row r="147" spans="1:41" s="94" customFormat="1" ht="30" hidden="1" customHeight="1" x14ac:dyDescent="0.25">
      <c r="A147" s="104">
        <v>142</v>
      </c>
      <c r="B147" s="154" t="s">
        <v>1748</v>
      </c>
      <c r="C147" s="154"/>
      <c r="D147" s="155">
        <v>307</v>
      </c>
      <c r="E147" s="154" t="s">
        <v>1749</v>
      </c>
      <c r="F147" s="135" t="s">
        <v>1789</v>
      </c>
      <c r="G147" s="154" t="s">
        <v>1601</v>
      </c>
      <c r="H147" s="154">
        <v>42430</v>
      </c>
      <c r="I147" s="154">
        <v>42364</v>
      </c>
      <c r="J147" s="107"/>
      <c r="K147" s="156">
        <v>731647.83</v>
      </c>
      <c r="L147" s="157"/>
      <c r="M147" s="129"/>
      <c r="N147" s="129"/>
      <c r="O147" s="208"/>
      <c r="P147" s="111"/>
      <c r="Q147" s="108"/>
      <c r="R147" s="108"/>
      <c r="S147" s="111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</row>
    <row r="148" spans="1:41" s="94" customFormat="1" ht="30" hidden="1" customHeight="1" x14ac:dyDescent="0.25">
      <c r="A148" s="104">
        <v>143</v>
      </c>
      <c r="B148" s="154" t="s">
        <v>1748</v>
      </c>
      <c r="C148" s="154"/>
      <c r="D148" s="155">
        <v>306</v>
      </c>
      <c r="E148" s="154" t="s">
        <v>1749</v>
      </c>
      <c r="F148" s="135" t="s">
        <v>1790</v>
      </c>
      <c r="G148" s="154" t="s">
        <v>1601</v>
      </c>
      <c r="H148" s="154">
        <v>42430</v>
      </c>
      <c r="I148" s="154">
        <v>42364</v>
      </c>
      <c r="J148" s="107"/>
      <c r="K148" s="156">
        <v>720351.09</v>
      </c>
      <c r="L148" s="157"/>
      <c r="M148" s="129"/>
      <c r="N148" s="129"/>
      <c r="O148" s="208"/>
      <c r="P148" s="111"/>
      <c r="Q148" s="108"/>
      <c r="R148" s="108"/>
      <c r="S148" s="111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</row>
    <row r="149" spans="1:41" s="94" customFormat="1" ht="30" hidden="1" customHeight="1" x14ac:dyDescent="0.25">
      <c r="A149" s="104">
        <v>144</v>
      </c>
      <c r="B149" s="154" t="s">
        <v>1748</v>
      </c>
      <c r="C149" s="154"/>
      <c r="D149" s="155">
        <v>305</v>
      </c>
      <c r="E149" s="154" t="s">
        <v>1749</v>
      </c>
      <c r="F149" s="135" t="s">
        <v>1791</v>
      </c>
      <c r="G149" s="154" t="s">
        <v>1601</v>
      </c>
      <c r="H149" s="154">
        <v>42430</v>
      </c>
      <c r="I149" s="154">
        <v>42364</v>
      </c>
      <c r="J149" s="107"/>
      <c r="K149" s="156">
        <v>719906.74</v>
      </c>
      <c r="L149" s="157"/>
      <c r="M149" s="129"/>
      <c r="N149" s="129"/>
      <c r="O149" s="208"/>
      <c r="P149" s="111"/>
      <c r="Q149" s="108"/>
      <c r="R149" s="108"/>
      <c r="S149" s="111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</row>
    <row r="150" spans="1:41" s="94" customFormat="1" ht="30" hidden="1" customHeight="1" x14ac:dyDescent="0.25">
      <c r="A150" s="104">
        <v>145</v>
      </c>
      <c r="B150" s="154" t="s">
        <v>1748</v>
      </c>
      <c r="C150" s="154"/>
      <c r="D150" s="155">
        <v>303</v>
      </c>
      <c r="E150" s="154" t="s">
        <v>1749</v>
      </c>
      <c r="F150" s="135" t="s">
        <v>1792</v>
      </c>
      <c r="G150" s="154" t="s">
        <v>1601</v>
      </c>
      <c r="H150" s="154">
        <v>42430</v>
      </c>
      <c r="I150" s="154">
        <v>42364</v>
      </c>
      <c r="J150" s="107"/>
      <c r="K150" s="156">
        <v>715105.13</v>
      </c>
      <c r="L150" s="157"/>
      <c r="M150" s="129"/>
      <c r="N150" s="129"/>
      <c r="O150" s="208"/>
      <c r="P150" s="111"/>
      <c r="Q150" s="108"/>
      <c r="R150" s="108"/>
      <c r="S150" s="111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</row>
    <row r="151" spans="1:41" s="94" customFormat="1" ht="30" hidden="1" customHeight="1" x14ac:dyDescent="0.25">
      <c r="A151" s="104">
        <v>146</v>
      </c>
      <c r="B151" s="154" t="s">
        <v>1748</v>
      </c>
      <c r="C151" s="154"/>
      <c r="D151" s="155">
        <v>302</v>
      </c>
      <c r="E151" s="154" t="s">
        <v>1749</v>
      </c>
      <c r="F151" s="135" t="s">
        <v>1793</v>
      </c>
      <c r="G151" s="154" t="s">
        <v>1601</v>
      </c>
      <c r="H151" s="154">
        <v>42430</v>
      </c>
      <c r="I151" s="154">
        <v>42364</v>
      </c>
      <c r="J151" s="107"/>
      <c r="K151" s="156">
        <v>672593.36</v>
      </c>
      <c r="L151" s="157"/>
      <c r="M151" s="129"/>
      <c r="N151" s="129"/>
      <c r="O151" s="208"/>
      <c r="P151" s="111"/>
      <c r="Q151" s="108"/>
      <c r="R151" s="108"/>
      <c r="S151" s="111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</row>
    <row r="152" spans="1:41" s="94" customFormat="1" ht="30" hidden="1" customHeight="1" x14ac:dyDescent="0.25">
      <c r="A152" s="104">
        <v>147</v>
      </c>
      <c r="B152" s="154" t="s">
        <v>1748</v>
      </c>
      <c r="C152" s="154"/>
      <c r="D152" s="155">
        <v>301</v>
      </c>
      <c r="E152" s="154" t="s">
        <v>1749</v>
      </c>
      <c r="F152" s="135" t="s">
        <v>1794</v>
      </c>
      <c r="G152" s="154" t="s">
        <v>1601</v>
      </c>
      <c r="H152" s="154">
        <v>42430</v>
      </c>
      <c r="I152" s="154">
        <v>42364</v>
      </c>
      <c r="J152" s="107"/>
      <c r="K152" s="156">
        <v>636155.03</v>
      </c>
      <c r="L152" s="157"/>
      <c r="M152" s="129"/>
      <c r="N152" s="129"/>
      <c r="O152" s="208"/>
      <c r="P152" s="111"/>
      <c r="Q152" s="108"/>
      <c r="R152" s="108"/>
      <c r="S152" s="111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</row>
    <row r="153" spans="1:41" s="94" customFormat="1" ht="30" hidden="1" customHeight="1" x14ac:dyDescent="0.25">
      <c r="A153" s="104">
        <v>148</v>
      </c>
      <c r="B153" s="154" t="s">
        <v>1748</v>
      </c>
      <c r="C153" s="154"/>
      <c r="D153" s="155">
        <v>101</v>
      </c>
      <c r="E153" s="154" t="s">
        <v>1749</v>
      </c>
      <c r="F153" s="135" t="s">
        <v>1795</v>
      </c>
      <c r="G153" s="154" t="s">
        <v>1601</v>
      </c>
      <c r="H153" s="154">
        <v>42430</v>
      </c>
      <c r="I153" s="154">
        <v>42364</v>
      </c>
      <c r="J153" s="107"/>
      <c r="K153" s="156">
        <v>548457.9</v>
      </c>
      <c r="L153" s="157"/>
      <c r="M153" s="129"/>
      <c r="N153" s="129"/>
      <c r="O153" s="208"/>
      <c r="P153" s="111"/>
      <c r="Q153" s="108"/>
      <c r="R153" s="108"/>
      <c r="S153" s="111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</row>
    <row r="154" spans="1:41" s="94" customFormat="1" ht="30" hidden="1" customHeight="1" x14ac:dyDescent="0.25">
      <c r="A154" s="104">
        <v>149</v>
      </c>
      <c r="B154" s="154" t="s">
        <v>1748</v>
      </c>
      <c r="C154" s="154"/>
      <c r="D154" s="155">
        <v>102</v>
      </c>
      <c r="E154" s="154" t="s">
        <v>1749</v>
      </c>
      <c r="F154" s="135" t="s">
        <v>1796</v>
      </c>
      <c r="G154" s="154" t="s">
        <v>1601</v>
      </c>
      <c r="H154" s="154">
        <v>42430</v>
      </c>
      <c r="I154" s="154">
        <v>42364</v>
      </c>
      <c r="J154" s="107"/>
      <c r="K154" s="156">
        <v>824690.41</v>
      </c>
      <c r="L154" s="157"/>
      <c r="M154" s="129"/>
      <c r="N154" s="129"/>
      <c r="O154" s="208"/>
      <c r="P154" s="111"/>
      <c r="Q154" s="108"/>
      <c r="R154" s="108"/>
      <c r="S154" s="111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</row>
    <row r="155" spans="1:41" s="94" customFormat="1" ht="30" hidden="1" customHeight="1" x14ac:dyDescent="0.25">
      <c r="A155" s="104">
        <v>150</v>
      </c>
      <c r="B155" s="154" t="s">
        <v>1748</v>
      </c>
      <c r="C155" s="154"/>
      <c r="D155" s="155">
        <v>103</v>
      </c>
      <c r="E155" s="154" t="s">
        <v>1749</v>
      </c>
      <c r="F155" s="135" t="s">
        <v>1797</v>
      </c>
      <c r="G155" s="154" t="s">
        <v>1601</v>
      </c>
      <c r="H155" s="154">
        <v>42430</v>
      </c>
      <c r="I155" s="154">
        <v>42364</v>
      </c>
      <c r="J155" s="107"/>
      <c r="K155" s="156">
        <v>849492.89</v>
      </c>
      <c r="L155" s="157"/>
      <c r="M155" s="129"/>
      <c r="N155" s="129"/>
      <c r="O155" s="208"/>
      <c r="P155" s="111"/>
      <c r="Q155" s="108"/>
      <c r="R155" s="108"/>
      <c r="S155" s="111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</row>
    <row r="156" spans="1:41" s="94" customFormat="1" ht="30" hidden="1" customHeight="1" x14ac:dyDescent="0.25">
      <c r="A156" s="104">
        <v>151</v>
      </c>
      <c r="B156" s="154" t="s">
        <v>1748</v>
      </c>
      <c r="C156" s="154"/>
      <c r="D156" s="155">
        <v>104</v>
      </c>
      <c r="E156" s="154" t="s">
        <v>1749</v>
      </c>
      <c r="F156" s="135" t="s">
        <v>1798</v>
      </c>
      <c r="G156" s="154" t="s">
        <v>1601</v>
      </c>
      <c r="H156" s="154">
        <v>42430</v>
      </c>
      <c r="I156" s="154">
        <v>42364</v>
      </c>
      <c r="J156" s="107"/>
      <c r="K156" s="156">
        <v>528656.94999999995</v>
      </c>
      <c r="L156" s="157"/>
      <c r="M156" s="129"/>
      <c r="N156" s="129"/>
      <c r="O156" s="208"/>
      <c r="P156" s="111"/>
      <c r="Q156" s="108"/>
      <c r="R156" s="108"/>
      <c r="S156" s="111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</row>
    <row r="157" spans="1:41" s="94" customFormat="1" ht="30" hidden="1" customHeight="1" x14ac:dyDescent="0.25">
      <c r="A157" s="104">
        <v>152</v>
      </c>
      <c r="B157" s="154" t="s">
        <v>1748</v>
      </c>
      <c r="C157" s="154"/>
      <c r="D157" s="155">
        <v>105</v>
      </c>
      <c r="E157" s="154" t="s">
        <v>1749</v>
      </c>
      <c r="F157" s="135" t="s">
        <v>1799</v>
      </c>
      <c r="G157" s="154" t="s">
        <v>1601</v>
      </c>
      <c r="H157" s="154">
        <v>42430</v>
      </c>
      <c r="I157" s="154">
        <v>42364</v>
      </c>
      <c r="J157" s="107"/>
      <c r="K157" s="156">
        <v>555422.63</v>
      </c>
      <c r="L157" s="157"/>
      <c r="M157" s="129"/>
      <c r="N157" s="129"/>
      <c r="O157" s="208"/>
      <c r="P157" s="111"/>
      <c r="Q157" s="108"/>
      <c r="R157" s="108"/>
      <c r="S157" s="111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</row>
    <row r="158" spans="1:41" s="94" customFormat="1" ht="30" hidden="1" customHeight="1" x14ac:dyDescent="0.25">
      <c r="A158" s="104">
        <v>153</v>
      </c>
      <c r="B158" s="154" t="s">
        <v>1748</v>
      </c>
      <c r="C158" s="154"/>
      <c r="D158" s="155">
        <v>106</v>
      </c>
      <c r="E158" s="154" t="s">
        <v>1749</v>
      </c>
      <c r="F158" s="135" t="s">
        <v>1800</v>
      </c>
      <c r="G158" s="154" t="s">
        <v>1601</v>
      </c>
      <c r="H158" s="154">
        <v>42430</v>
      </c>
      <c r="I158" s="154">
        <v>42364</v>
      </c>
      <c r="J158" s="107"/>
      <c r="K158" s="156">
        <v>551466.76</v>
      </c>
      <c r="L158" s="157"/>
      <c r="M158" s="129"/>
      <c r="N158" s="129"/>
      <c r="O158" s="208"/>
      <c r="P158" s="111"/>
      <c r="Q158" s="108"/>
      <c r="R158" s="108"/>
      <c r="S158" s="111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</row>
    <row r="159" spans="1:41" s="94" customFormat="1" ht="30" hidden="1" customHeight="1" x14ac:dyDescent="0.25">
      <c r="A159" s="104">
        <v>154</v>
      </c>
      <c r="B159" s="154" t="s">
        <v>1748</v>
      </c>
      <c r="C159" s="154"/>
      <c r="D159" s="155">
        <v>107</v>
      </c>
      <c r="E159" s="154" t="s">
        <v>1749</v>
      </c>
      <c r="F159" s="135" t="s">
        <v>1801</v>
      </c>
      <c r="G159" s="154" t="s">
        <v>1601</v>
      </c>
      <c r="H159" s="154">
        <v>42430</v>
      </c>
      <c r="I159" s="154">
        <v>42364</v>
      </c>
      <c r="J159" s="107"/>
      <c r="K159" s="156">
        <v>458709.4</v>
      </c>
      <c r="L159" s="157"/>
      <c r="M159" s="129"/>
      <c r="N159" s="129"/>
      <c r="O159" s="208"/>
      <c r="P159" s="111"/>
      <c r="Q159" s="108"/>
      <c r="R159" s="108"/>
      <c r="S159" s="111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</row>
    <row r="160" spans="1:41" s="94" customFormat="1" ht="30" hidden="1" customHeight="1" x14ac:dyDescent="0.25">
      <c r="A160" s="104">
        <v>155</v>
      </c>
      <c r="B160" s="154" t="s">
        <v>1748</v>
      </c>
      <c r="C160" s="154"/>
      <c r="D160" s="155">
        <v>108</v>
      </c>
      <c r="E160" s="154" t="s">
        <v>1749</v>
      </c>
      <c r="F160" s="135" t="s">
        <v>1802</v>
      </c>
      <c r="G160" s="154" t="s">
        <v>1601</v>
      </c>
      <c r="H160" s="154">
        <v>42430</v>
      </c>
      <c r="I160" s="154">
        <v>42364</v>
      </c>
      <c r="J160" s="107"/>
      <c r="K160" s="156">
        <v>585875.56000000006</v>
      </c>
      <c r="L160" s="157"/>
      <c r="M160" s="129"/>
      <c r="N160" s="129"/>
      <c r="O160" s="208"/>
      <c r="P160" s="111"/>
      <c r="Q160" s="108"/>
      <c r="R160" s="108"/>
      <c r="S160" s="111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</row>
    <row r="161" spans="1:42" s="94" customFormat="1" ht="30" hidden="1" customHeight="1" x14ac:dyDescent="0.25">
      <c r="A161" s="104">
        <v>156</v>
      </c>
      <c r="B161" s="154" t="s">
        <v>1748</v>
      </c>
      <c r="C161" s="154"/>
      <c r="D161" s="155">
        <v>109</v>
      </c>
      <c r="E161" s="154" t="s">
        <v>1749</v>
      </c>
      <c r="F161" s="135" t="s">
        <v>1803</v>
      </c>
      <c r="G161" s="154" t="s">
        <v>1601</v>
      </c>
      <c r="H161" s="154">
        <v>42430</v>
      </c>
      <c r="I161" s="154">
        <v>42364</v>
      </c>
      <c r="J161" s="107"/>
      <c r="K161" s="160">
        <v>855797.85</v>
      </c>
      <c r="L161" s="157"/>
      <c r="M161" s="129"/>
      <c r="N161" s="129"/>
      <c r="O161" s="208"/>
      <c r="P161" s="111"/>
      <c r="Q161" s="108"/>
      <c r="R161" s="108"/>
      <c r="S161" s="12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</row>
    <row r="162" spans="1:42" s="94" customFormat="1" ht="30" hidden="1" customHeight="1" x14ac:dyDescent="0.25">
      <c r="A162" s="104">
        <v>157</v>
      </c>
      <c r="B162" s="154" t="s">
        <v>1748</v>
      </c>
      <c r="C162" s="154"/>
      <c r="D162" s="155">
        <v>110</v>
      </c>
      <c r="E162" s="154" t="s">
        <v>1749</v>
      </c>
      <c r="F162" s="135" t="s">
        <v>1804</v>
      </c>
      <c r="G162" s="154" t="s">
        <v>1601</v>
      </c>
      <c r="H162" s="154">
        <v>42430</v>
      </c>
      <c r="I162" s="154">
        <v>42364</v>
      </c>
      <c r="J162" s="107"/>
      <c r="K162" s="156">
        <v>1193539.21</v>
      </c>
      <c r="L162" s="157"/>
      <c r="M162" s="129"/>
      <c r="N162" s="129"/>
      <c r="O162" s="208"/>
      <c r="P162" s="111"/>
      <c r="Q162" s="108"/>
      <c r="R162" s="108"/>
      <c r="S162" s="111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</row>
    <row r="163" spans="1:42" s="144" customFormat="1" ht="30" hidden="1" customHeight="1" x14ac:dyDescent="0.25">
      <c r="A163" s="191">
        <v>158</v>
      </c>
      <c r="B163" s="161" t="s">
        <v>1748</v>
      </c>
      <c r="C163" s="161"/>
      <c r="D163" s="162">
        <v>113</v>
      </c>
      <c r="E163" s="161" t="s">
        <v>1749</v>
      </c>
      <c r="F163" s="163" t="s">
        <v>1805</v>
      </c>
      <c r="G163" s="161" t="s">
        <v>1601</v>
      </c>
      <c r="H163" s="161">
        <v>42430</v>
      </c>
      <c r="I163" s="161">
        <v>42364</v>
      </c>
      <c r="J163" s="164">
        <v>89975.013000000006</v>
      </c>
      <c r="K163" s="156">
        <v>625989.62</v>
      </c>
      <c r="L163" s="156"/>
      <c r="M163" s="128"/>
      <c r="N163" s="128"/>
      <c r="O163" s="220">
        <v>59471495.25</v>
      </c>
      <c r="P163" s="220"/>
      <c r="Q163" s="109"/>
      <c r="R163" s="109"/>
      <c r="S163" s="220">
        <v>8023001.9199999999</v>
      </c>
      <c r="T163" s="109">
        <v>3590256.53</v>
      </c>
      <c r="U163" s="109">
        <v>8039517.2699999996</v>
      </c>
      <c r="V163" s="109">
        <v>1573894.39</v>
      </c>
      <c r="W163" s="109">
        <v>8152396.25</v>
      </c>
      <c r="X163" s="109">
        <v>4725214.2300000004</v>
      </c>
      <c r="Y163" s="109"/>
      <c r="Z163" s="109"/>
      <c r="AA163" s="109">
        <v>8015028.71</v>
      </c>
      <c r="AB163" s="109">
        <v>10043012.34</v>
      </c>
      <c r="AC163" s="109">
        <v>8082307.5899999999</v>
      </c>
      <c r="AD163" s="109">
        <v>9013723.9100000001</v>
      </c>
      <c r="AE163" s="109">
        <v>8311041.1100000003</v>
      </c>
      <c r="AF163" s="109">
        <v>10120167.6</v>
      </c>
      <c r="AG163" s="109">
        <v>8315190.4900000002</v>
      </c>
      <c r="AH163" s="109">
        <v>2628717.52</v>
      </c>
      <c r="AI163" s="109">
        <v>8344705.4000000004</v>
      </c>
      <c r="AJ163" s="109">
        <v>3744754.37</v>
      </c>
      <c r="AK163" s="109">
        <v>8303917.6900000004</v>
      </c>
      <c r="AL163" s="109">
        <v>6266396.4800000004</v>
      </c>
      <c r="AM163" s="109"/>
      <c r="AN163" s="222">
        <v>4944563.66</v>
      </c>
      <c r="AO163" s="222"/>
      <c r="AP163" s="221"/>
    </row>
    <row r="164" spans="1:42" s="94" customFormat="1" ht="30" hidden="1" customHeight="1" x14ac:dyDescent="0.25">
      <c r="A164" s="104">
        <v>159</v>
      </c>
      <c r="B164" s="154" t="s">
        <v>1748</v>
      </c>
      <c r="C164" s="154"/>
      <c r="D164" s="155">
        <v>114</v>
      </c>
      <c r="E164" s="154" t="s">
        <v>1749</v>
      </c>
      <c r="F164" s="135" t="s">
        <v>1806</v>
      </c>
      <c r="G164" s="154" t="s">
        <v>1601</v>
      </c>
      <c r="H164" s="154">
        <v>42430</v>
      </c>
      <c r="I164" s="154">
        <v>42364</v>
      </c>
      <c r="J164" s="107"/>
      <c r="K164" s="156">
        <v>364630.39899999998</v>
      </c>
      <c r="L164" s="157"/>
      <c r="M164" s="129"/>
      <c r="N164" s="129"/>
      <c r="O164" s="208"/>
      <c r="P164" s="111"/>
      <c r="Q164" s="108"/>
      <c r="R164" s="108"/>
      <c r="S164" s="111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</row>
    <row r="165" spans="1:42" s="94" customFormat="1" ht="30" hidden="1" customHeight="1" x14ac:dyDescent="0.25">
      <c r="A165" s="104">
        <v>160</v>
      </c>
      <c r="B165" s="154" t="s">
        <v>1748</v>
      </c>
      <c r="C165" s="154"/>
      <c r="D165" s="155">
        <v>116</v>
      </c>
      <c r="E165" s="154" t="s">
        <v>1749</v>
      </c>
      <c r="F165" s="135" t="s">
        <v>1807</v>
      </c>
      <c r="G165" s="154" t="s">
        <v>1601</v>
      </c>
      <c r="H165" s="154">
        <v>42430</v>
      </c>
      <c r="I165" s="154">
        <v>42364</v>
      </c>
      <c r="J165" s="107"/>
      <c r="K165" s="156">
        <v>611012.42000000004</v>
      </c>
      <c r="L165" s="157"/>
      <c r="M165" s="129"/>
      <c r="N165" s="129"/>
      <c r="O165" s="208"/>
      <c r="P165" s="111"/>
      <c r="Q165" s="108"/>
      <c r="R165" s="108"/>
      <c r="S165" s="111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</row>
    <row r="166" spans="1:42" s="94" customFormat="1" ht="30" hidden="1" customHeight="1" x14ac:dyDescent="0.25">
      <c r="A166" s="104">
        <v>161</v>
      </c>
      <c r="B166" s="154" t="s">
        <v>1748</v>
      </c>
      <c r="C166" s="154"/>
      <c r="D166" s="155">
        <v>117</v>
      </c>
      <c r="E166" s="154" t="s">
        <v>1749</v>
      </c>
      <c r="F166" s="135" t="s">
        <v>1808</v>
      </c>
      <c r="G166" s="154" t="s">
        <v>1601</v>
      </c>
      <c r="H166" s="154">
        <v>42430</v>
      </c>
      <c r="I166" s="154">
        <v>42364</v>
      </c>
      <c r="J166" s="107"/>
      <c r="K166" s="156">
        <v>866482.56</v>
      </c>
      <c r="L166" s="157"/>
      <c r="M166" s="129"/>
      <c r="N166" s="129"/>
      <c r="O166" s="208"/>
      <c r="P166" s="111"/>
      <c r="Q166" s="108"/>
      <c r="R166" s="108"/>
      <c r="S166" s="111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</row>
    <row r="167" spans="1:42" s="94" customFormat="1" ht="30" hidden="1" customHeight="1" x14ac:dyDescent="0.25">
      <c r="A167" s="104">
        <v>162</v>
      </c>
      <c r="B167" s="154" t="s">
        <v>1748</v>
      </c>
      <c r="C167" s="154"/>
      <c r="D167" s="155">
        <v>118</v>
      </c>
      <c r="E167" s="154" t="s">
        <v>1749</v>
      </c>
      <c r="F167" s="135" t="s">
        <v>1809</v>
      </c>
      <c r="G167" s="154" t="s">
        <v>1601</v>
      </c>
      <c r="H167" s="154">
        <v>42430</v>
      </c>
      <c r="I167" s="154">
        <v>42364</v>
      </c>
      <c r="J167" s="107"/>
      <c r="K167" s="156">
        <v>559865.47</v>
      </c>
      <c r="L167" s="157"/>
      <c r="M167" s="129"/>
      <c r="N167" s="129"/>
      <c r="O167" s="208"/>
      <c r="P167" s="111"/>
      <c r="Q167" s="108"/>
      <c r="R167" s="108"/>
      <c r="S167" s="111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</row>
    <row r="168" spans="1:42" s="94" customFormat="1" ht="30" hidden="1" customHeight="1" x14ac:dyDescent="0.25">
      <c r="A168" s="104">
        <v>163</v>
      </c>
      <c r="B168" s="154" t="s">
        <v>1748</v>
      </c>
      <c r="C168" s="154"/>
      <c r="D168" s="155">
        <v>119</v>
      </c>
      <c r="E168" s="154" t="s">
        <v>1749</v>
      </c>
      <c r="F168" s="135" t="s">
        <v>1810</v>
      </c>
      <c r="G168" s="154" t="s">
        <v>1601</v>
      </c>
      <c r="H168" s="154">
        <v>42430</v>
      </c>
      <c r="I168" s="154">
        <v>42364</v>
      </c>
      <c r="J168" s="107"/>
      <c r="K168" s="156">
        <v>686067.84</v>
      </c>
      <c r="L168" s="157"/>
      <c r="M168" s="129"/>
      <c r="N168" s="129"/>
      <c r="O168" s="208"/>
      <c r="P168" s="111"/>
      <c r="Q168" s="108"/>
      <c r="R168" s="108"/>
      <c r="S168" s="111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</row>
    <row r="169" spans="1:42" s="94" customFormat="1" ht="30" hidden="1" customHeight="1" x14ac:dyDescent="0.25">
      <c r="A169" s="104">
        <v>164</v>
      </c>
      <c r="B169" s="154" t="s">
        <v>1748</v>
      </c>
      <c r="C169" s="154"/>
      <c r="D169" s="155">
        <v>120</v>
      </c>
      <c r="E169" s="154" t="s">
        <v>1749</v>
      </c>
      <c r="F169" s="135" t="s">
        <v>1811</v>
      </c>
      <c r="G169" s="154" t="s">
        <v>1601</v>
      </c>
      <c r="H169" s="154">
        <v>42430</v>
      </c>
      <c r="I169" s="154">
        <v>42364</v>
      </c>
      <c r="J169" s="107"/>
      <c r="K169" s="156">
        <v>203800.88</v>
      </c>
      <c r="L169" s="157"/>
      <c r="M169" s="129"/>
      <c r="N169" s="129"/>
      <c r="O169" s="208"/>
      <c r="P169" s="111"/>
      <c r="Q169" s="108"/>
      <c r="R169" s="108"/>
      <c r="S169" s="111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</row>
    <row r="170" spans="1:42" s="94" customFormat="1" ht="30" hidden="1" customHeight="1" x14ac:dyDescent="0.25">
      <c r="A170" s="104">
        <v>165</v>
      </c>
      <c r="B170" s="154" t="s">
        <v>1748</v>
      </c>
      <c r="C170" s="154"/>
      <c r="D170" s="155">
        <v>121</v>
      </c>
      <c r="E170" s="154" t="s">
        <v>1749</v>
      </c>
      <c r="F170" s="135" t="s">
        <v>1812</v>
      </c>
      <c r="G170" s="154" t="s">
        <v>1601</v>
      </c>
      <c r="H170" s="154">
        <v>42430</v>
      </c>
      <c r="I170" s="154">
        <v>42364</v>
      </c>
      <c r="J170" s="107"/>
      <c r="K170" s="156">
        <v>711743.55</v>
      </c>
      <c r="L170" s="157"/>
      <c r="M170" s="129"/>
      <c r="N170" s="129"/>
      <c r="O170" s="208"/>
      <c r="P170" s="111"/>
      <c r="Q170" s="108"/>
      <c r="R170" s="108"/>
      <c r="S170" s="111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</row>
    <row r="171" spans="1:42" s="94" customFormat="1" ht="30" hidden="1" customHeight="1" x14ac:dyDescent="0.25">
      <c r="A171" s="104">
        <v>166</v>
      </c>
      <c r="B171" s="154" t="s">
        <v>1748</v>
      </c>
      <c r="C171" s="154"/>
      <c r="D171" s="155">
        <v>122</v>
      </c>
      <c r="E171" s="154" t="s">
        <v>1749</v>
      </c>
      <c r="F171" s="135" t="s">
        <v>1813</v>
      </c>
      <c r="G171" s="154" t="s">
        <v>1601</v>
      </c>
      <c r="H171" s="154">
        <v>42430</v>
      </c>
      <c r="I171" s="154">
        <v>42364</v>
      </c>
      <c r="J171" s="107"/>
      <c r="K171" s="156">
        <v>562977.55000000005</v>
      </c>
      <c r="L171" s="157"/>
      <c r="M171" s="129"/>
      <c r="N171" s="129"/>
      <c r="O171" s="208"/>
      <c r="P171" s="111"/>
      <c r="Q171" s="108"/>
      <c r="R171" s="108"/>
      <c r="S171" s="111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</row>
    <row r="172" spans="1:42" s="94" customFormat="1" ht="30" hidden="1" customHeight="1" x14ac:dyDescent="0.25">
      <c r="A172" s="104">
        <v>167</v>
      </c>
      <c r="B172" s="154" t="s">
        <v>1748</v>
      </c>
      <c r="C172" s="154"/>
      <c r="D172" s="155">
        <v>123</v>
      </c>
      <c r="E172" s="154" t="s">
        <v>1749</v>
      </c>
      <c r="F172" s="135" t="s">
        <v>1814</v>
      </c>
      <c r="G172" s="154" t="s">
        <v>1601</v>
      </c>
      <c r="H172" s="154">
        <v>42430</v>
      </c>
      <c r="I172" s="154">
        <v>42364</v>
      </c>
      <c r="J172" s="107"/>
      <c r="K172" s="156">
        <v>723912.51</v>
      </c>
      <c r="L172" s="157"/>
      <c r="M172" s="129"/>
      <c r="N172" s="129"/>
      <c r="O172" s="208"/>
      <c r="P172" s="111"/>
      <c r="Q172" s="108"/>
      <c r="R172" s="108"/>
      <c r="S172" s="111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</row>
    <row r="173" spans="1:42" s="94" customFormat="1" ht="30" hidden="1" customHeight="1" x14ac:dyDescent="0.25">
      <c r="A173" s="104">
        <v>168</v>
      </c>
      <c r="B173" s="154" t="s">
        <v>1748</v>
      </c>
      <c r="C173" s="154"/>
      <c r="D173" s="155">
        <v>124</v>
      </c>
      <c r="E173" s="154" t="s">
        <v>1749</v>
      </c>
      <c r="F173" s="135" t="s">
        <v>1815</v>
      </c>
      <c r="G173" s="154" t="s">
        <v>1601</v>
      </c>
      <c r="H173" s="154">
        <v>42430</v>
      </c>
      <c r="I173" s="154">
        <v>42364</v>
      </c>
      <c r="J173" s="107"/>
      <c r="K173" s="156">
        <v>564445.38</v>
      </c>
      <c r="L173" s="157"/>
      <c r="M173" s="129"/>
      <c r="N173" s="129"/>
      <c r="O173" s="208"/>
      <c r="P173" s="111"/>
      <c r="Q173" s="108"/>
      <c r="R173" s="108"/>
      <c r="S173" s="111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</row>
    <row r="174" spans="1:42" s="94" customFormat="1" ht="30" hidden="1" customHeight="1" x14ac:dyDescent="0.25">
      <c r="A174" s="104">
        <v>169</v>
      </c>
      <c r="B174" s="154" t="s">
        <v>1748</v>
      </c>
      <c r="C174" s="154"/>
      <c r="D174" s="155">
        <v>125</v>
      </c>
      <c r="E174" s="154" t="s">
        <v>1749</v>
      </c>
      <c r="F174" s="135" t="s">
        <v>1816</v>
      </c>
      <c r="G174" s="154" t="s">
        <v>1601</v>
      </c>
      <c r="H174" s="154">
        <v>42430</v>
      </c>
      <c r="I174" s="154">
        <v>42364</v>
      </c>
      <c r="J174" s="107"/>
      <c r="K174" s="156">
        <v>554920.12</v>
      </c>
      <c r="L174" s="157"/>
      <c r="M174" s="129"/>
      <c r="N174" s="129"/>
      <c r="O174" s="208"/>
      <c r="P174" s="111"/>
      <c r="Q174" s="108"/>
      <c r="R174" s="108"/>
      <c r="S174" s="111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</row>
    <row r="175" spans="1:42" s="94" customFormat="1" ht="30" hidden="1" customHeight="1" x14ac:dyDescent="0.25">
      <c r="A175" s="104">
        <v>170</v>
      </c>
      <c r="B175" s="154" t="s">
        <v>1748</v>
      </c>
      <c r="C175" s="154"/>
      <c r="D175" s="155">
        <v>126</v>
      </c>
      <c r="E175" s="154" t="s">
        <v>1749</v>
      </c>
      <c r="F175" s="135" t="s">
        <v>1817</v>
      </c>
      <c r="G175" s="154" t="s">
        <v>1601</v>
      </c>
      <c r="H175" s="154">
        <v>42430</v>
      </c>
      <c r="I175" s="154">
        <v>42364</v>
      </c>
      <c r="J175" s="107"/>
      <c r="K175" s="156">
        <v>223580.65</v>
      </c>
      <c r="L175" s="157"/>
      <c r="M175" s="129"/>
      <c r="N175" s="129"/>
      <c r="O175" s="208"/>
      <c r="P175" s="111"/>
      <c r="Q175" s="108"/>
      <c r="R175" s="108"/>
      <c r="S175" s="111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</row>
    <row r="176" spans="1:42" s="94" customFormat="1" ht="30" hidden="1" customHeight="1" x14ac:dyDescent="0.25">
      <c r="A176" s="104">
        <v>171</v>
      </c>
      <c r="B176" s="154" t="s">
        <v>1748</v>
      </c>
      <c r="C176" s="154"/>
      <c r="D176" s="155">
        <v>127</v>
      </c>
      <c r="E176" s="154" t="s">
        <v>1749</v>
      </c>
      <c r="F176" s="135" t="s">
        <v>1818</v>
      </c>
      <c r="G176" s="154" t="s">
        <v>1601</v>
      </c>
      <c r="H176" s="154">
        <v>42430</v>
      </c>
      <c r="I176" s="154">
        <v>42364</v>
      </c>
      <c r="J176" s="107"/>
      <c r="K176" s="156">
        <v>236838.8</v>
      </c>
      <c r="L176" s="157"/>
      <c r="M176" s="129"/>
      <c r="N176" s="129"/>
      <c r="O176" s="208"/>
      <c r="P176" s="111"/>
      <c r="Q176" s="108"/>
      <c r="R176" s="108"/>
      <c r="S176" s="111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</row>
    <row r="177" spans="1:41" s="94" customFormat="1" ht="30" hidden="1" customHeight="1" x14ac:dyDescent="0.25">
      <c r="A177" s="104">
        <v>172</v>
      </c>
      <c r="B177" s="154" t="s">
        <v>1748</v>
      </c>
      <c r="C177" s="154"/>
      <c r="D177" s="155">
        <v>134</v>
      </c>
      <c r="E177" s="154" t="s">
        <v>1749</v>
      </c>
      <c r="F177" s="135" t="s">
        <v>1819</v>
      </c>
      <c r="G177" s="154" t="s">
        <v>1601</v>
      </c>
      <c r="H177" s="154">
        <v>42430</v>
      </c>
      <c r="I177" s="154">
        <v>42364</v>
      </c>
      <c r="J177" s="107"/>
      <c r="K177" s="156">
        <v>567527.35</v>
      </c>
      <c r="L177" s="157"/>
      <c r="M177" s="129"/>
      <c r="N177" s="129"/>
      <c r="O177" s="208"/>
      <c r="P177" s="111"/>
      <c r="Q177" s="108"/>
      <c r="R177" s="108"/>
      <c r="S177" s="111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</row>
    <row r="178" spans="1:41" s="94" customFormat="1" ht="30" hidden="1" customHeight="1" x14ac:dyDescent="0.25">
      <c r="A178" s="104">
        <v>173</v>
      </c>
      <c r="B178" s="154" t="s">
        <v>1748</v>
      </c>
      <c r="C178" s="154"/>
      <c r="D178" s="155">
        <v>135</v>
      </c>
      <c r="E178" s="154" t="s">
        <v>1749</v>
      </c>
      <c r="F178" s="135" t="s">
        <v>1820</v>
      </c>
      <c r="G178" s="154" t="s">
        <v>1601</v>
      </c>
      <c r="H178" s="154">
        <v>42430</v>
      </c>
      <c r="I178" s="154">
        <v>42364</v>
      </c>
      <c r="J178" s="107"/>
      <c r="K178" s="156">
        <v>259935.73</v>
      </c>
      <c r="L178" s="157"/>
      <c r="M178" s="129"/>
      <c r="N178" s="129"/>
      <c r="O178" s="208"/>
      <c r="P178" s="111"/>
      <c r="Q178" s="108"/>
      <c r="R178" s="108"/>
      <c r="S178" s="111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</row>
    <row r="179" spans="1:41" s="94" customFormat="1" ht="30" hidden="1" customHeight="1" x14ac:dyDescent="0.25">
      <c r="A179" s="104">
        <v>174</v>
      </c>
      <c r="B179" s="154" t="s">
        <v>1748</v>
      </c>
      <c r="C179" s="154"/>
      <c r="D179" s="155">
        <v>139</v>
      </c>
      <c r="E179" s="154" t="s">
        <v>1749</v>
      </c>
      <c r="F179" s="135" t="s">
        <v>1821</v>
      </c>
      <c r="G179" s="154" t="s">
        <v>1601</v>
      </c>
      <c r="H179" s="154">
        <v>42430</v>
      </c>
      <c r="I179" s="154">
        <v>42364</v>
      </c>
      <c r="J179" s="107"/>
      <c r="K179" s="156">
        <v>341128.2</v>
      </c>
      <c r="L179" s="157"/>
      <c r="M179" s="129"/>
      <c r="N179" s="129"/>
      <c r="O179" s="208"/>
      <c r="P179" s="111"/>
      <c r="Q179" s="108"/>
      <c r="R179" s="108"/>
      <c r="S179" s="111"/>
      <c r="T179" s="108"/>
      <c r="U179" s="111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</row>
    <row r="180" spans="1:41" s="94" customFormat="1" ht="30" hidden="1" customHeight="1" x14ac:dyDescent="0.25">
      <c r="A180" s="104">
        <v>175</v>
      </c>
      <c r="B180" s="154" t="s">
        <v>1748</v>
      </c>
      <c r="C180" s="154"/>
      <c r="D180" s="155">
        <v>140</v>
      </c>
      <c r="E180" s="154" t="s">
        <v>1749</v>
      </c>
      <c r="F180" s="135" t="s">
        <v>1822</v>
      </c>
      <c r="G180" s="154" t="s">
        <v>1601</v>
      </c>
      <c r="H180" s="154">
        <v>42430</v>
      </c>
      <c r="I180" s="154">
        <v>42364</v>
      </c>
      <c r="J180" s="107"/>
      <c r="K180" s="156">
        <v>327944.92</v>
      </c>
      <c r="L180" s="157"/>
      <c r="M180" s="129"/>
      <c r="N180" s="129"/>
      <c r="O180" s="208"/>
      <c r="P180" s="111"/>
      <c r="Q180" s="108"/>
      <c r="R180" s="108"/>
      <c r="S180" s="111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</row>
    <row r="181" spans="1:41" s="94" customFormat="1" ht="30" hidden="1" customHeight="1" x14ac:dyDescent="0.25">
      <c r="A181" s="104">
        <v>176</v>
      </c>
      <c r="B181" s="154" t="s">
        <v>1748</v>
      </c>
      <c r="C181" s="154"/>
      <c r="D181" s="155">
        <v>201</v>
      </c>
      <c r="E181" s="154" t="s">
        <v>1749</v>
      </c>
      <c r="F181" s="135" t="s">
        <v>1823</v>
      </c>
      <c r="G181" s="154" t="s">
        <v>1601</v>
      </c>
      <c r="H181" s="154">
        <v>42430</v>
      </c>
      <c r="I181" s="154">
        <v>42364</v>
      </c>
      <c r="J181" s="107"/>
      <c r="K181" s="156">
        <v>1222307.25</v>
      </c>
      <c r="L181" s="157"/>
      <c r="M181" s="129"/>
      <c r="N181" s="129"/>
      <c r="O181" s="208"/>
      <c r="P181" s="111"/>
      <c r="Q181" s="108"/>
      <c r="R181" s="108"/>
      <c r="S181" s="111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</row>
    <row r="182" spans="1:41" s="94" customFormat="1" ht="30" hidden="1" customHeight="1" x14ac:dyDescent="0.25">
      <c r="A182" s="104">
        <v>177</v>
      </c>
      <c r="B182" s="154" t="s">
        <v>1748</v>
      </c>
      <c r="C182" s="154"/>
      <c r="D182" s="155">
        <v>202</v>
      </c>
      <c r="E182" s="154" t="s">
        <v>1749</v>
      </c>
      <c r="F182" s="135" t="s">
        <v>1824</v>
      </c>
      <c r="G182" s="154" t="s">
        <v>1601</v>
      </c>
      <c r="H182" s="154">
        <v>42430</v>
      </c>
      <c r="I182" s="154">
        <v>42364</v>
      </c>
      <c r="J182" s="107"/>
      <c r="K182" s="156">
        <v>1233673.46</v>
      </c>
      <c r="L182" s="157"/>
      <c r="M182" s="129"/>
      <c r="N182" s="129"/>
      <c r="O182" s="208"/>
      <c r="P182" s="111"/>
      <c r="Q182" s="108"/>
      <c r="R182" s="108"/>
      <c r="S182" s="111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</row>
    <row r="183" spans="1:41" s="94" customFormat="1" ht="30" hidden="1" customHeight="1" x14ac:dyDescent="0.25">
      <c r="A183" s="104">
        <v>178</v>
      </c>
      <c r="B183" s="154" t="s">
        <v>1748</v>
      </c>
      <c r="C183" s="154"/>
      <c r="D183" s="155">
        <v>203</v>
      </c>
      <c r="E183" s="154" t="s">
        <v>1749</v>
      </c>
      <c r="F183" s="135" t="s">
        <v>1825</v>
      </c>
      <c r="G183" s="154" t="s">
        <v>1601</v>
      </c>
      <c r="H183" s="154">
        <v>42430</v>
      </c>
      <c r="I183" s="154">
        <v>42364</v>
      </c>
      <c r="J183" s="107"/>
      <c r="K183" s="156">
        <v>1203998.5900000001</v>
      </c>
      <c r="L183" s="157"/>
      <c r="M183" s="129"/>
      <c r="N183" s="129"/>
      <c r="O183" s="208"/>
      <c r="P183" s="111"/>
      <c r="Q183" s="108"/>
      <c r="R183" s="108"/>
      <c r="S183" s="111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</row>
    <row r="184" spans="1:41" s="94" customFormat="1" ht="30" hidden="1" customHeight="1" x14ac:dyDescent="0.25">
      <c r="A184" s="104">
        <v>179</v>
      </c>
      <c r="B184" s="154" t="s">
        <v>1748</v>
      </c>
      <c r="C184" s="154"/>
      <c r="D184" s="155">
        <v>204</v>
      </c>
      <c r="E184" s="154" t="s">
        <v>1749</v>
      </c>
      <c r="F184" s="135" t="s">
        <v>1826</v>
      </c>
      <c r="G184" s="154" t="s">
        <v>1601</v>
      </c>
      <c r="H184" s="154">
        <v>42430</v>
      </c>
      <c r="I184" s="154">
        <v>42364</v>
      </c>
      <c r="J184" s="107"/>
      <c r="K184" s="156">
        <v>1192439.48</v>
      </c>
      <c r="L184" s="157"/>
      <c r="M184" s="129"/>
      <c r="N184" s="129"/>
      <c r="O184" s="208"/>
      <c r="P184" s="111"/>
      <c r="Q184" s="108"/>
      <c r="R184" s="108"/>
      <c r="S184" s="111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</row>
    <row r="185" spans="1:41" s="94" customFormat="1" ht="30" hidden="1" customHeight="1" x14ac:dyDescent="0.25">
      <c r="A185" s="104">
        <v>180</v>
      </c>
      <c r="B185" s="154" t="s">
        <v>1748</v>
      </c>
      <c r="C185" s="154"/>
      <c r="D185" s="155">
        <v>205</v>
      </c>
      <c r="E185" s="154" t="s">
        <v>1749</v>
      </c>
      <c r="F185" s="135" t="s">
        <v>1827</v>
      </c>
      <c r="G185" s="154" t="s">
        <v>1601</v>
      </c>
      <c r="H185" s="154">
        <v>42430</v>
      </c>
      <c r="I185" s="154">
        <v>42364</v>
      </c>
      <c r="J185" s="107"/>
      <c r="K185" s="156">
        <v>1175509.17</v>
      </c>
      <c r="L185" s="157"/>
      <c r="M185" s="129"/>
      <c r="N185" s="129"/>
      <c r="O185" s="208"/>
      <c r="P185" s="111"/>
      <c r="Q185" s="108"/>
      <c r="R185" s="108"/>
      <c r="S185" s="111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</row>
    <row r="186" spans="1:41" s="94" customFormat="1" ht="30" hidden="1" customHeight="1" x14ac:dyDescent="0.25">
      <c r="A186" s="104">
        <v>181</v>
      </c>
      <c r="B186" s="154" t="s">
        <v>1748</v>
      </c>
      <c r="C186" s="154"/>
      <c r="D186" s="155">
        <v>206</v>
      </c>
      <c r="E186" s="154" t="s">
        <v>1749</v>
      </c>
      <c r="F186" s="135" t="s">
        <v>1828</v>
      </c>
      <c r="G186" s="154" t="s">
        <v>1601</v>
      </c>
      <c r="H186" s="154">
        <v>42430</v>
      </c>
      <c r="I186" s="154">
        <v>42364</v>
      </c>
      <c r="J186" s="107"/>
      <c r="K186" s="156">
        <v>617462.07999999996</v>
      </c>
      <c r="L186" s="157"/>
      <c r="M186" s="129"/>
      <c r="N186" s="129"/>
      <c r="O186" s="208"/>
      <c r="P186" s="111"/>
      <c r="Q186" s="108"/>
      <c r="R186" s="108"/>
      <c r="S186" s="111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</row>
    <row r="187" spans="1:41" s="94" customFormat="1" ht="30" hidden="1" customHeight="1" x14ac:dyDescent="0.25">
      <c r="A187" s="104">
        <v>182</v>
      </c>
      <c r="B187" s="154" t="s">
        <v>1748</v>
      </c>
      <c r="C187" s="154"/>
      <c r="D187" s="155">
        <v>207</v>
      </c>
      <c r="E187" s="154" t="s">
        <v>1749</v>
      </c>
      <c r="F187" s="135" t="s">
        <v>1829</v>
      </c>
      <c r="G187" s="154" t="s">
        <v>1601</v>
      </c>
      <c r="H187" s="154">
        <v>42430</v>
      </c>
      <c r="I187" s="154">
        <v>42364</v>
      </c>
      <c r="J187" s="107"/>
      <c r="K187" s="156">
        <v>628036.25</v>
      </c>
      <c r="L187" s="157"/>
      <c r="M187" s="129"/>
      <c r="N187" s="129"/>
      <c r="O187" s="208"/>
      <c r="P187" s="111"/>
      <c r="Q187" s="108"/>
      <c r="R187" s="108"/>
      <c r="S187" s="111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</row>
    <row r="188" spans="1:41" s="94" customFormat="1" ht="30" hidden="1" customHeight="1" x14ac:dyDescent="0.25">
      <c r="A188" s="104">
        <v>183</v>
      </c>
      <c r="B188" s="154" t="s">
        <v>1748</v>
      </c>
      <c r="C188" s="154"/>
      <c r="D188" s="155">
        <v>208</v>
      </c>
      <c r="E188" s="154" t="s">
        <v>1749</v>
      </c>
      <c r="F188" s="135" t="s">
        <v>1830</v>
      </c>
      <c r="G188" s="154" t="s">
        <v>1601</v>
      </c>
      <c r="H188" s="154">
        <v>42430</v>
      </c>
      <c r="I188" s="154">
        <v>42364</v>
      </c>
      <c r="J188" s="107"/>
      <c r="K188" s="156">
        <v>611296.80000000005</v>
      </c>
      <c r="L188" s="157"/>
      <c r="M188" s="129"/>
      <c r="N188" s="129"/>
      <c r="O188" s="208"/>
      <c r="P188" s="111"/>
      <c r="Q188" s="108"/>
      <c r="R188" s="108"/>
      <c r="S188" s="111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</row>
    <row r="189" spans="1:41" s="94" customFormat="1" ht="30" hidden="1" customHeight="1" x14ac:dyDescent="0.25">
      <c r="A189" s="104">
        <v>184</v>
      </c>
      <c r="B189" s="154" t="s">
        <v>1748</v>
      </c>
      <c r="C189" s="154"/>
      <c r="D189" s="155">
        <v>209</v>
      </c>
      <c r="E189" s="154" t="s">
        <v>1749</v>
      </c>
      <c r="F189" s="135" t="s">
        <v>1831</v>
      </c>
      <c r="G189" s="154" t="s">
        <v>1601</v>
      </c>
      <c r="H189" s="154">
        <v>42430</v>
      </c>
      <c r="I189" s="154">
        <v>42364</v>
      </c>
      <c r="J189" s="107"/>
      <c r="K189" s="156">
        <v>620319.73</v>
      </c>
      <c r="L189" s="157"/>
      <c r="M189" s="129"/>
      <c r="N189" s="129"/>
      <c r="O189" s="208"/>
      <c r="P189" s="111"/>
      <c r="Q189" s="108"/>
      <c r="R189" s="108"/>
      <c r="S189" s="111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</row>
    <row r="190" spans="1:41" s="94" customFormat="1" ht="30" hidden="1" customHeight="1" x14ac:dyDescent="0.25">
      <c r="A190" s="104">
        <v>185</v>
      </c>
      <c r="B190" s="154" t="s">
        <v>1748</v>
      </c>
      <c r="C190" s="154"/>
      <c r="D190" s="155">
        <v>210</v>
      </c>
      <c r="E190" s="154" t="s">
        <v>1749</v>
      </c>
      <c r="F190" s="135" t="s">
        <v>1832</v>
      </c>
      <c r="G190" s="154" t="s">
        <v>1601</v>
      </c>
      <c r="H190" s="154">
        <v>42430</v>
      </c>
      <c r="I190" s="154">
        <v>42364</v>
      </c>
      <c r="J190" s="107"/>
      <c r="K190" s="156">
        <v>607940.99</v>
      </c>
      <c r="L190" s="157"/>
      <c r="M190" s="129"/>
      <c r="N190" s="129"/>
      <c r="O190" s="208"/>
      <c r="P190" s="111"/>
      <c r="Q190" s="108"/>
      <c r="R190" s="108"/>
      <c r="S190" s="111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</row>
    <row r="191" spans="1:41" s="94" customFormat="1" ht="30" hidden="1" customHeight="1" x14ac:dyDescent="0.25">
      <c r="A191" s="104">
        <v>186</v>
      </c>
      <c r="B191" s="154" t="s">
        <v>1748</v>
      </c>
      <c r="C191" s="154"/>
      <c r="D191" s="155">
        <v>211</v>
      </c>
      <c r="E191" s="154" t="s">
        <v>1749</v>
      </c>
      <c r="F191" s="135" t="s">
        <v>1833</v>
      </c>
      <c r="G191" s="154" t="s">
        <v>1601</v>
      </c>
      <c r="H191" s="154">
        <v>42430</v>
      </c>
      <c r="I191" s="154">
        <v>42364</v>
      </c>
      <c r="J191" s="107"/>
      <c r="K191" s="156">
        <v>319186.94</v>
      </c>
      <c r="L191" s="157"/>
      <c r="M191" s="129"/>
      <c r="N191" s="129"/>
      <c r="O191" s="208"/>
      <c r="P191" s="111"/>
      <c r="Q191" s="108"/>
      <c r="R191" s="108"/>
      <c r="S191" s="111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</row>
    <row r="192" spans="1:41" s="94" customFormat="1" ht="30" hidden="1" customHeight="1" x14ac:dyDescent="0.25">
      <c r="A192" s="104">
        <v>187</v>
      </c>
      <c r="B192" s="154" t="s">
        <v>1748</v>
      </c>
      <c r="C192" s="154"/>
      <c r="D192" s="155">
        <v>212</v>
      </c>
      <c r="E192" s="154" t="s">
        <v>1749</v>
      </c>
      <c r="F192" s="135" t="s">
        <v>1834</v>
      </c>
      <c r="G192" s="154" t="s">
        <v>1601</v>
      </c>
      <c r="H192" s="154">
        <v>42430</v>
      </c>
      <c r="I192" s="154">
        <v>42364</v>
      </c>
      <c r="J192" s="107"/>
      <c r="K192" s="156">
        <v>325903.62</v>
      </c>
      <c r="L192" s="157"/>
      <c r="M192" s="129"/>
      <c r="N192" s="129"/>
      <c r="O192" s="208"/>
      <c r="P192" s="111"/>
      <c r="Q192" s="108"/>
      <c r="R192" s="108"/>
      <c r="S192" s="111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</row>
    <row r="193" spans="1:41" s="94" customFormat="1" ht="30" hidden="1" customHeight="1" x14ac:dyDescent="0.25">
      <c r="A193" s="104">
        <v>188</v>
      </c>
      <c r="B193" s="154" t="s">
        <v>1748</v>
      </c>
      <c r="C193" s="154"/>
      <c r="D193" s="155" t="s">
        <v>2153</v>
      </c>
      <c r="E193" s="154" t="s">
        <v>1749</v>
      </c>
      <c r="F193" s="135" t="s">
        <v>1835</v>
      </c>
      <c r="G193" s="154" t="s">
        <v>1601</v>
      </c>
      <c r="H193" s="154">
        <v>42430</v>
      </c>
      <c r="I193" s="154">
        <v>42364</v>
      </c>
      <c r="J193" s="107"/>
      <c r="K193" s="156">
        <v>341840.03</v>
      </c>
      <c r="L193" s="157"/>
      <c r="M193" s="129"/>
      <c r="N193" s="129"/>
      <c r="O193" s="208"/>
      <c r="P193" s="111"/>
      <c r="Q193" s="108"/>
      <c r="R193" s="108"/>
      <c r="S193" s="111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</row>
    <row r="194" spans="1:41" s="94" customFormat="1" ht="30" hidden="1" customHeight="1" x14ac:dyDescent="0.25">
      <c r="A194" s="104">
        <v>189</v>
      </c>
      <c r="B194" s="154" t="s">
        <v>1748</v>
      </c>
      <c r="C194" s="154"/>
      <c r="D194" s="155">
        <v>214</v>
      </c>
      <c r="E194" s="154" t="s">
        <v>1749</v>
      </c>
      <c r="F194" s="135" t="s">
        <v>1836</v>
      </c>
      <c r="G194" s="154" t="s">
        <v>1601</v>
      </c>
      <c r="H194" s="154">
        <v>42430</v>
      </c>
      <c r="I194" s="154">
        <v>42364</v>
      </c>
      <c r="J194" s="107"/>
      <c r="K194" s="156">
        <v>336677.53</v>
      </c>
      <c r="L194" s="157"/>
      <c r="M194" s="129"/>
      <c r="N194" s="129"/>
      <c r="O194" s="208"/>
      <c r="P194" s="111"/>
      <c r="Q194" s="108"/>
      <c r="R194" s="108"/>
      <c r="S194" s="111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</row>
    <row r="195" spans="1:41" s="94" customFormat="1" ht="30" hidden="1" customHeight="1" x14ac:dyDescent="0.25">
      <c r="A195" s="104">
        <v>190</v>
      </c>
      <c r="B195" s="154" t="s">
        <v>1748</v>
      </c>
      <c r="C195" s="154"/>
      <c r="D195" s="155">
        <v>215</v>
      </c>
      <c r="E195" s="154" t="s">
        <v>1749</v>
      </c>
      <c r="F195" s="135" t="s">
        <v>1837</v>
      </c>
      <c r="G195" s="154" t="s">
        <v>1601</v>
      </c>
      <c r="H195" s="154">
        <v>42430</v>
      </c>
      <c r="I195" s="154">
        <v>42364</v>
      </c>
      <c r="J195" s="107"/>
      <c r="K195" s="156">
        <v>322605.08</v>
      </c>
      <c r="L195" s="157"/>
      <c r="M195" s="129"/>
      <c r="N195" s="129"/>
      <c r="O195" s="208"/>
      <c r="P195" s="111"/>
      <c r="Q195" s="108"/>
      <c r="R195" s="108"/>
      <c r="S195" s="111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</row>
    <row r="196" spans="1:41" s="94" customFormat="1" ht="30" hidden="1" customHeight="1" x14ac:dyDescent="0.25">
      <c r="A196" s="104">
        <v>191</v>
      </c>
      <c r="B196" s="154" t="s">
        <v>1748</v>
      </c>
      <c r="C196" s="154"/>
      <c r="D196" s="155">
        <v>216</v>
      </c>
      <c r="E196" s="154" t="s">
        <v>1749</v>
      </c>
      <c r="F196" s="135" t="s">
        <v>1838</v>
      </c>
      <c r="G196" s="154" t="s">
        <v>1601</v>
      </c>
      <c r="H196" s="154">
        <v>42430</v>
      </c>
      <c r="I196" s="154">
        <v>42364</v>
      </c>
      <c r="J196" s="107"/>
      <c r="K196" s="156">
        <v>325986.69</v>
      </c>
      <c r="L196" s="157"/>
      <c r="M196" s="129"/>
      <c r="N196" s="129"/>
      <c r="O196" s="208"/>
      <c r="P196" s="111"/>
      <c r="Q196" s="108"/>
      <c r="R196" s="108"/>
      <c r="S196" s="111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</row>
    <row r="197" spans="1:41" s="94" customFormat="1" ht="30" hidden="1" customHeight="1" x14ac:dyDescent="0.25">
      <c r="A197" s="104">
        <v>192</v>
      </c>
      <c r="B197" s="154" t="s">
        <v>1748</v>
      </c>
      <c r="C197" s="154"/>
      <c r="D197" s="155">
        <v>239</v>
      </c>
      <c r="E197" s="154" t="s">
        <v>1749</v>
      </c>
      <c r="F197" s="135" t="s">
        <v>1839</v>
      </c>
      <c r="G197" s="154" t="s">
        <v>1601</v>
      </c>
      <c r="H197" s="154">
        <v>42430</v>
      </c>
      <c r="I197" s="154">
        <v>42364</v>
      </c>
      <c r="J197" s="107"/>
      <c r="K197" s="156">
        <v>620415.44999999995</v>
      </c>
      <c r="L197" s="157"/>
      <c r="M197" s="129"/>
      <c r="N197" s="129"/>
      <c r="O197" s="208"/>
      <c r="P197" s="111"/>
      <c r="Q197" s="108"/>
      <c r="R197" s="108"/>
      <c r="S197" s="111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</row>
    <row r="198" spans="1:41" s="94" customFormat="1" ht="30" hidden="1" customHeight="1" x14ac:dyDescent="0.25">
      <c r="A198" s="104">
        <v>193</v>
      </c>
      <c r="B198" s="154" t="s">
        <v>1748</v>
      </c>
      <c r="C198" s="154"/>
      <c r="D198" s="155">
        <v>250</v>
      </c>
      <c r="E198" s="154" t="s">
        <v>1749</v>
      </c>
      <c r="F198" s="135" t="s">
        <v>1840</v>
      </c>
      <c r="G198" s="154" t="s">
        <v>1601</v>
      </c>
      <c r="H198" s="154">
        <v>42430</v>
      </c>
      <c r="I198" s="154">
        <v>42364</v>
      </c>
      <c r="J198" s="107"/>
      <c r="K198" s="156">
        <v>1033770.54</v>
      </c>
      <c r="L198" s="157"/>
      <c r="M198" s="129"/>
      <c r="N198" s="129"/>
      <c r="O198" s="208"/>
      <c r="P198" s="111"/>
      <c r="Q198" s="108"/>
      <c r="R198" s="108"/>
      <c r="S198" s="111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</row>
    <row r="199" spans="1:41" s="94" customFormat="1" ht="30" hidden="1" customHeight="1" x14ac:dyDescent="0.25">
      <c r="A199" s="104">
        <v>194</v>
      </c>
      <c r="B199" s="154" t="s">
        <v>1748</v>
      </c>
      <c r="C199" s="154"/>
      <c r="D199" s="155">
        <v>251</v>
      </c>
      <c r="E199" s="154" t="s">
        <v>1749</v>
      </c>
      <c r="F199" s="135" t="s">
        <v>1841</v>
      </c>
      <c r="G199" s="154" t="s">
        <v>1601</v>
      </c>
      <c r="H199" s="154">
        <v>42430</v>
      </c>
      <c r="I199" s="154">
        <v>42364</v>
      </c>
      <c r="J199" s="107"/>
      <c r="K199" s="156">
        <v>840652.9</v>
      </c>
      <c r="L199" s="157"/>
      <c r="M199" s="129"/>
      <c r="N199" s="129"/>
      <c r="O199" s="208"/>
      <c r="P199" s="111"/>
      <c r="Q199" s="108"/>
      <c r="R199" s="108"/>
      <c r="S199" s="111"/>
      <c r="T199" s="108"/>
      <c r="U199" s="111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</row>
    <row r="200" spans="1:41" s="94" customFormat="1" ht="30" hidden="1" customHeight="1" x14ac:dyDescent="0.25">
      <c r="A200" s="104">
        <v>195</v>
      </c>
      <c r="B200" s="154" t="s">
        <v>1748</v>
      </c>
      <c r="C200" s="154"/>
      <c r="D200" s="155">
        <v>252</v>
      </c>
      <c r="E200" s="154" t="s">
        <v>1749</v>
      </c>
      <c r="F200" s="135" t="s">
        <v>1842</v>
      </c>
      <c r="G200" s="154" t="s">
        <v>1601</v>
      </c>
      <c r="H200" s="154">
        <v>42430</v>
      </c>
      <c r="I200" s="154">
        <v>42364</v>
      </c>
      <c r="J200" s="107"/>
      <c r="K200" s="156">
        <v>999080.4</v>
      </c>
      <c r="L200" s="157"/>
      <c r="M200" s="129"/>
      <c r="N200" s="129"/>
      <c r="O200" s="208"/>
      <c r="P200" s="111"/>
      <c r="Q200" s="108"/>
      <c r="R200" s="108"/>
      <c r="S200" s="111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</row>
    <row r="201" spans="1:41" s="94" customFormat="1" ht="30" hidden="1" customHeight="1" x14ac:dyDescent="0.25">
      <c r="A201" s="104">
        <v>196</v>
      </c>
      <c r="B201" s="154" t="s">
        <v>1748</v>
      </c>
      <c r="C201" s="154"/>
      <c r="D201" s="155">
        <v>253</v>
      </c>
      <c r="E201" s="154" t="s">
        <v>1749</v>
      </c>
      <c r="F201" s="135" t="s">
        <v>1843</v>
      </c>
      <c r="G201" s="154" t="s">
        <v>1601</v>
      </c>
      <c r="H201" s="154">
        <v>42430</v>
      </c>
      <c r="I201" s="154">
        <v>42364</v>
      </c>
      <c r="J201" s="107"/>
      <c r="K201" s="156">
        <v>877703.54</v>
      </c>
      <c r="L201" s="157"/>
      <c r="M201" s="129"/>
      <c r="N201" s="129"/>
      <c r="O201" s="208"/>
      <c r="P201" s="111"/>
      <c r="Q201" s="108"/>
      <c r="R201" s="108"/>
      <c r="S201" s="111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</row>
    <row r="202" spans="1:41" s="94" customFormat="1" ht="30" hidden="1" customHeight="1" x14ac:dyDescent="0.25">
      <c r="A202" s="104">
        <v>197</v>
      </c>
      <c r="B202" s="154" t="s">
        <v>1748</v>
      </c>
      <c r="C202" s="154"/>
      <c r="D202" s="155">
        <v>254</v>
      </c>
      <c r="E202" s="154" t="s">
        <v>1749</v>
      </c>
      <c r="F202" s="135" t="s">
        <v>1844</v>
      </c>
      <c r="G202" s="154" t="s">
        <v>1601</v>
      </c>
      <c r="H202" s="154">
        <v>42430</v>
      </c>
      <c r="I202" s="154">
        <v>42364</v>
      </c>
      <c r="J202" s="107"/>
      <c r="K202" s="156">
        <v>1588301.62</v>
      </c>
      <c r="L202" s="157"/>
      <c r="M202" s="129"/>
      <c r="N202" s="129"/>
      <c r="O202" s="208"/>
      <c r="P202" s="111"/>
      <c r="Q202" s="108"/>
      <c r="R202" s="108"/>
      <c r="S202" s="111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</row>
    <row r="203" spans="1:41" s="94" customFormat="1" ht="30" hidden="1" customHeight="1" x14ac:dyDescent="0.25">
      <c r="A203" s="104">
        <v>198</v>
      </c>
      <c r="B203" s="154" t="s">
        <v>1748</v>
      </c>
      <c r="C203" s="154"/>
      <c r="D203" s="155">
        <v>704</v>
      </c>
      <c r="E203" s="154" t="s">
        <v>1749</v>
      </c>
      <c r="F203" s="135" t="s">
        <v>1845</v>
      </c>
      <c r="G203" s="154" t="s">
        <v>1601</v>
      </c>
      <c r="H203" s="154">
        <v>42430</v>
      </c>
      <c r="I203" s="154">
        <v>42364</v>
      </c>
      <c r="J203" s="107"/>
      <c r="K203" s="156">
        <v>2889283.24</v>
      </c>
      <c r="L203" s="157"/>
      <c r="M203" s="129"/>
      <c r="N203" s="129"/>
      <c r="O203" s="208"/>
      <c r="P203" s="111"/>
      <c r="Q203" s="108"/>
      <c r="R203" s="108"/>
      <c r="S203" s="111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</row>
    <row r="204" spans="1:41" s="94" customFormat="1" ht="30" hidden="1" customHeight="1" x14ac:dyDescent="0.25">
      <c r="A204" s="104">
        <v>199</v>
      </c>
      <c r="B204" s="154" t="s">
        <v>1748</v>
      </c>
      <c r="C204" s="154"/>
      <c r="D204" s="155">
        <v>705</v>
      </c>
      <c r="E204" s="154" t="s">
        <v>1749</v>
      </c>
      <c r="F204" s="135" t="s">
        <v>1846</v>
      </c>
      <c r="G204" s="154" t="s">
        <v>1601</v>
      </c>
      <c r="H204" s="154">
        <v>42430</v>
      </c>
      <c r="I204" s="154">
        <v>42364</v>
      </c>
      <c r="J204" s="107"/>
      <c r="K204" s="156">
        <v>596753.05000000005</v>
      </c>
      <c r="L204" s="157"/>
      <c r="M204" s="129"/>
      <c r="N204" s="129"/>
      <c r="O204" s="208"/>
      <c r="P204" s="111"/>
      <c r="Q204" s="108"/>
      <c r="R204" s="108"/>
      <c r="S204" s="111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</row>
    <row r="205" spans="1:41" s="94" customFormat="1" ht="30" hidden="1" customHeight="1" x14ac:dyDescent="0.25">
      <c r="A205" s="104">
        <v>200</v>
      </c>
      <c r="B205" s="154" t="s">
        <v>1748</v>
      </c>
      <c r="C205" s="154"/>
      <c r="D205" s="155">
        <v>706</v>
      </c>
      <c r="E205" s="154" t="s">
        <v>1749</v>
      </c>
      <c r="F205" s="135" t="s">
        <v>1847</v>
      </c>
      <c r="G205" s="154" t="s">
        <v>1601</v>
      </c>
      <c r="H205" s="154">
        <v>42430</v>
      </c>
      <c r="I205" s="154">
        <v>42364</v>
      </c>
      <c r="J205" s="107"/>
      <c r="K205" s="156">
        <v>3200155.14</v>
      </c>
      <c r="L205" s="157"/>
      <c r="M205" s="129"/>
      <c r="N205" s="129"/>
      <c r="O205" s="208"/>
      <c r="P205" s="111"/>
      <c r="Q205" s="108"/>
      <c r="R205" s="108"/>
      <c r="S205" s="111"/>
      <c r="T205" s="108"/>
      <c r="U205" s="111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</row>
    <row r="206" spans="1:41" s="94" customFormat="1" ht="30" hidden="1" customHeight="1" x14ac:dyDescent="0.25">
      <c r="A206" s="104">
        <v>201</v>
      </c>
      <c r="B206" s="154" t="s">
        <v>1748</v>
      </c>
      <c r="C206" s="154"/>
      <c r="D206" s="155">
        <v>709</v>
      </c>
      <c r="E206" s="154" t="s">
        <v>1749</v>
      </c>
      <c r="F206" s="135" t="s">
        <v>1848</v>
      </c>
      <c r="G206" s="154" t="s">
        <v>1601</v>
      </c>
      <c r="H206" s="154">
        <v>42430</v>
      </c>
      <c r="I206" s="154">
        <v>42364</v>
      </c>
      <c r="J206" s="107"/>
      <c r="K206" s="156">
        <v>588362.67000000004</v>
      </c>
      <c r="L206" s="157"/>
      <c r="M206" s="129"/>
      <c r="N206" s="129"/>
      <c r="O206" s="208"/>
      <c r="P206" s="111"/>
      <c r="Q206" s="108"/>
      <c r="R206" s="108"/>
      <c r="S206" s="111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</row>
    <row r="207" spans="1:41" s="94" customFormat="1" ht="30" hidden="1" customHeight="1" x14ac:dyDescent="0.25">
      <c r="A207" s="104">
        <v>202</v>
      </c>
      <c r="B207" s="154" t="s">
        <v>1748</v>
      </c>
      <c r="C207" s="154"/>
      <c r="D207" s="155">
        <v>711</v>
      </c>
      <c r="E207" s="154" t="s">
        <v>1749</v>
      </c>
      <c r="F207" s="135" t="s">
        <v>1849</v>
      </c>
      <c r="G207" s="154" t="s">
        <v>1601</v>
      </c>
      <c r="H207" s="154">
        <v>42430</v>
      </c>
      <c r="I207" s="154">
        <v>42364</v>
      </c>
      <c r="J207" s="107"/>
      <c r="K207" s="156">
        <v>2874437.92</v>
      </c>
      <c r="L207" s="157"/>
      <c r="M207" s="129"/>
      <c r="N207" s="129"/>
      <c r="O207" s="208"/>
      <c r="P207" s="111"/>
      <c r="Q207" s="108"/>
      <c r="R207" s="108"/>
      <c r="S207" s="111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</row>
    <row r="208" spans="1:41" s="94" customFormat="1" ht="30" hidden="1" customHeight="1" x14ac:dyDescent="0.25">
      <c r="A208" s="104">
        <v>203</v>
      </c>
      <c r="B208" s="154" t="s">
        <v>1748</v>
      </c>
      <c r="C208" s="154"/>
      <c r="D208" s="155">
        <v>440</v>
      </c>
      <c r="E208" s="154" t="s">
        <v>1749</v>
      </c>
      <c r="F208" s="135" t="s">
        <v>1850</v>
      </c>
      <c r="G208" s="154" t="s">
        <v>1601</v>
      </c>
      <c r="H208" s="154">
        <v>42430</v>
      </c>
      <c r="I208" s="154">
        <v>42364</v>
      </c>
      <c r="J208" s="107"/>
      <c r="K208" s="156">
        <v>600414.63</v>
      </c>
      <c r="L208" s="157"/>
      <c r="M208" s="129"/>
      <c r="N208" s="129"/>
      <c r="O208" s="208"/>
      <c r="P208" s="111"/>
      <c r="Q208" s="108"/>
      <c r="R208" s="108"/>
      <c r="S208" s="111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</row>
    <row r="209" spans="1:41" s="94" customFormat="1" ht="30" hidden="1" customHeight="1" x14ac:dyDescent="0.25">
      <c r="A209" s="104">
        <v>204</v>
      </c>
      <c r="B209" s="154" t="s">
        <v>1748</v>
      </c>
      <c r="C209" s="154"/>
      <c r="D209" s="155" t="s">
        <v>1851</v>
      </c>
      <c r="E209" s="154" t="s">
        <v>1749</v>
      </c>
      <c r="F209" s="135" t="s">
        <v>1852</v>
      </c>
      <c r="G209" s="154" t="s">
        <v>1601</v>
      </c>
      <c r="H209" s="154">
        <v>42430</v>
      </c>
      <c r="I209" s="154">
        <v>42364</v>
      </c>
      <c r="J209" s="107"/>
      <c r="K209" s="156">
        <v>664191.54</v>
      </c>
      <c r="L209" s="157"/>
      <c r="M209" s="129"/>
      <c r="N209" s="129"/>
      <c r="O209" s="208"/>
      <c r="P209" s="111"/>
      <c r="Q209" s="108"/>
      <c r="R209" s="108"/>
      <c r="S209" s="111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</row>
    <row r="210" spans="1:41" s="94" customFormat="1" ht="30" hidden="1" customHeight="1" x14ac:dyDescent="0.25">
      <c r="A210" s="104">
        <v>205</v>
      </c>
      <c r="B210" s="154" t="s">
        <v>1748</v>
      </c>
      <c r="C210" s="154"/>
      <c r="D210" s="155" t="s">
        <v>1853</v>
      </c>
      <c r="E210" s="154" t="s">
        <v>1749</v>
      </c>
      <c r="F210" s="135" t="s">
        <v>1854</v>
      </c>
      <c r="G210" s="154" t="s">
        <v>1601</v>
      </c>
      <c r="H210" s="154">
        <v>42430</v>
      </c>
      <c r="I210" s="154">
        <v>42364</v>
      </c>
      <c r="J210" s="107"/>
      <c r="K210" s="156">
        <v>673708.84</v>
      </c>
      <c r="L210" s="157"/>
      <c r="M210" s="129"/>
      <c r="N210" s="129"/>
      <c r="O210" s="208"/>
      <c r="P210" s="111"/>
      <c r="Q210" s="108"/>
      <c r="R210" s="108"/>
      <c r="S210" s="111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</row>
    <row r="211" spans="1:41" s="94" customFormat="1" ht="30" hidden="1" customHeight="1" x14ac:dyDescent="0.25">
      <c r="A211" s="104">
        <v>206</v>
      </c>
      <c r="B211" s="154" t="s">
        <v>1748</v>
      </c>
      <c r="C211" s="154"/>
      <c r="D211" s="155" t="s">
        <v>1855</v>
      </c>
      <c r="E211" s="154" t="s">
        <v>1749</v>
      </c>
      <c r="F211" s="135" t="s">
        <v>1856</v>
      </c>
      <c r="G211" s="154" t="s">
        <v>1601</v>
      </c>
      <c r="H211" s="154">
        <v>42430</v>
      </c>
      <c r="I211" s="154">
        <v>42364</v>
      </c>
      <c r="J211" s="107"/>
      <c r="K211" s="156">
        <v>635810.56000000006</v>
      </c>
      <c r="L211" s="157"/>
      <c r="M211" s="129"/>
      <c r="N211" s="129"/>
      <c r="O211" s="208"/>
      <c r="P211" s="111"/>
      <c r="Q211" s="108"/>
      <c r="R211" s="108"/>
      <c r="S211" s="111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</row>
    <row r="212" spans="1:41" s="94" customFormat="1" ht="30" hidden="1" customHeight="1" x14ac:dyDescent="0.25">
      <c r="A212" s="104">
        <v>207</v>
      </c>
      <c r="B212" s="154" t="s">
        <v>1748</v>
      </c>
      <c r="C212" s="154"/>
      <c r="D212" s="155" t="s">
        <v>1857</v>
      </c>
      <c r="E212" s="154" t="s">
        <v>1749</v>
      </c>
      <c r="F212" s="135" t="s">
        <v>1858</v>
      </c>
      <c r="G212" s="154" t="s">
        <v>1601</v>
      </c>
      <c r="H212" s="154">
        <v>42430</v>
      </c>
      <c r="I212" s="154">
        <v>42364</v>
      </c>
      <c r="J212" s="107"/>
      <c r="K212" s="156">
        <v>647638.39</v>
      </c>
      <c r="L212" s="157"/>
      <c r="M212" s="129"/>
      <c r="N212" s="129"/>
      <c r="O212" s="208"/>
      <c r="P212" s="111"/>
      <c r="Q212" s="108"/>
      <c r="R212" s="108"/>
      <c r="S212" s="111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</row>
    <row r="213" spans="1:41" s="94" customFormat="1" ht="30" hidden="1" customHeight="1" x14ac:dyDescent="0.25">
      <c r="A213" s="104">
        <v>208</v>
      </c>
      <c r="B213" s="154" t="s">
        <v>1748</v>
      </c>
      <c r="C213" s="154"/>
      <c r="D213" s="155" t="s">
        <v>1859</v>
      </c>
      <c r="E213" s="154" t="s">
        <v>1749</v>
      </c>
      <c r="F213" s="135" t="s">
        <v>1860</v>
      </c>
      <c r="G213" s="154" t="s">
        <v>1601</v>
      </c>
      <c r="H213" s="154">
        <v>42430</v>
      </c>
      <c r="I213" s="154">
        <v>42364</v>
      </c>
      <c r="J213" s="107"/>
      <c r="K213" s="156">
        <v>642362.06999999995</v>
      </c>
      <c r="L213" s="157"/>
      <c r="M213" s="129"/>
      <c r="N213" s="129"/>
      <c r="O213" s="208"/>
      <c r="P213" s="111"/>
      <c r="Q213" s="108"/>
      <c r="R213" s="108"/>
      <c r="S213" s="111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</row>
    <row r="214" spans="1:41" s="94" customFormat="1" ht="30" hidden="1" customHeight="1" x14ac:dyDescent="0.25">
      <c r="A214" s="104">
        <v>209</v>
      </c>
      <c r="B214" s="154" t="s">
        <v>1748</v>
      </c>
      <c r="C214" s="154"/>
      <c r="D214" s="155" t="s">
        <v>1861</v>
      </c>
      <c r="E214" s="154" t="s">
        <v>1749</v>
      </c>
      <c r="F214" s="135" t="s">
        <v>1862</v>
      </c>
      <c r="G214" s="154" t="s">
        <v>1601</v>
      </c>
      <c r="H214" s="154">
        <v>42430</v>
      </c>
      <c r="I214" s="154">
        <v>42364</v>
      </c>
      <c r="J214" s="107"/>
      <c r="K214" s="156">
        <v>632196.74</v>
      </c>
      <c r="L214" s="157"/>
      <c r="M214" s="129"/>
      <c r="N214" s="129"/>
      <c r="O214" s="208"/>
      <c r="P214" s="111"/>
      <c r="Q214" s="108"/>
      <c r="R214" s="108"/>
      <c r="S214" s="111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</row>
    <row r="215" spans="1:41" s="94" customFormat="1" ht="30" hidden="1" customHeight="1" x14ac:dyDescent="0.25">
      <c r="A215" s="104">
        <v>210</v>
      </c>
      <c r="B215" s="154" t="s">
        <v>1748</v>
      </c>
      <c r="C215" s="154"/>
      <c r="D215" s="155" t="s">
        <v>1863</v>
      </c>
      <c r="E215" s="154" t="s">
        <v>1749</v>
      </c>
      <c r="F215" s="135" t="s">
        <v>1864</v>
      </c>
      <c r="G215" s="154" t="s">
        <v>1601</v>
      </c>
      <c r="H215" s="154">
        <v>42430</v>
      </c>
      <c r="I215" s="154">
        <v>42364</v>
      </c>
      <c r="J215" s="107"/>
      <c r="K215" s="156">
        <v>2257179.44</v>
      </c>
      <c r="L215" s="157"/>
      <c r="M215" s="129"/>
      <c r="N215" s="129"/>
      <c r="O215" s="208"/>
      <c r="P215" s="111"/>
      <c r="Q215" s="108"/>
      <c r="R215" s="108"/>
      <c r="S215" s="111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</row>
    <row r="216" spans="1:41" s="94" customFormat="1" ht="30" hidden="1" customHeight="1" x14ac:dyDescent="0.25">
      <c r="A216" s="104">
        <v>211</v>
      </c>
      <c r="B216" s="154" t="s">
        <v>1748</v>
      </c>
      <c r="C216" s="154"/>
      <c r="D216" s="155" t="s">
        <v>1865</v>
      </c>
      <c r="E216" s="154" t="s">
        <v>1749</v>
      </c>
      <c r="F216" s="135" t="s">
        <v>1866</v>
      </c>
      <c r="G216" s="154" t="s">
        <v>1601</v>
      </c>
      <c r="H216" s="154">
        <v>42430</v>
      </c>
      <c r="I216" s="154">
        <v>42364</v>
      </c>
      <c r="J216" s="107"/>
      <c r="K216" s="156">
        <v>2266506.6</v>
      </c>
      <c r="L216" s="157"/>
      <c r="M216" s="129"/>
      <c r="N216" s="129"/>
      <c r="O216" s="208"/>
      <c r="P216" s="111"/>
      <c r="Q216" s="108"/>
      <c r="R216" s="108"/>
      <c r="S216" s="111"/>
      <c r="T216" s="108"/>
      <c r="U216" s="111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</row>
    <row r="217" spans="1:41" s="94" customFormat="1" ht="30" hidden="1" customHeight="1" x14ac:dyDescent="0.25">
      <c r="A217" s="104">
        <v>212</v>
      </c>
      <c r="B217" s="154" t="s">
        <v>1748</v>
      </c>
      <c r="C217" s="154"/>
      <c r="D217" s="155" t="s">
        <v>1867</v>
      </c>
      <c r="E217" s="154" t="s">
        <v>1749</v>
      </c>
      <c r="F217" s="135" t="s">
        <v>1868</v>
      </c>
      <c r="G217" s="154" t="s">
        <v>1601</v>
      </c>
      <c r="H217" s="154">
        <v>42430</v>
      </c>
      <c r="I217" s="154">
        <v>42364</v>
      </c>
      <c r="J217" s="107"/>
      <c r="K217" s="156">
        <v>2271712.88</v>
      </c>
      <c r="L217" s="157"/>
      <c r="M217" s="129"/>
      <c r="N217" s="129"/>
      <c r="O217" s="208"/>
      <c r="P217" s="111"/>
      <c r="Q217" s="108"/>
      <c r="R217" s="108"/>
      <c r="S217" s="111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</row>
    <row r="218" spans="1:41" s="94" customFormat="1" ht="30" hidden="1" customHeight="1" x14ac:dyDescent="0.25">
      <c r="A218" s="104">
        <v>213</v>
      </c>
      <c r="B218" s="154" t="s">
        <v>1748</v>
      </c>
      <c r="C218" s="154"/>
      <c r="D218" s="155" t="s">
        <v>1869</v>
      </c>
      <c r="E218" s="154" t="s">
        <v>1749</v>
      </c>
      <c r="F218" s="135" t="s">
        <v>1870</v>
      </c>
      <c r="G218" s="154" t="s">
        <v>1601</v>
      </c>
      <c r="H218" s="154">
        <v>42430</v>
      </c>
      <c r="I218" s="154">
        <v>42364</v>
      </c>
      <c r="J218" s="107"/>
      <c r="K218" s="156">
        <v>885454.11</v>
      </c>
      <c r="L218" s="157"/>
      <c r="M218" s="129"/>
      <c r="N218" s="129"/>
      <c r="O218" s="208"/>
      <c r="P218" s="111"/>
      <c r="Q218" s="108"/>
      <c r="R218" s="108"/>
      <c r="S218" s="111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</row>
    <row r="219" spans="1:41" s="94" customFormat="1" ht="30" hidden="1" customHeight="1" x14ac:dyDescent="0.25">
      <c r="A219" s="104">
        <v>214</v>
      </c>
      <c r="B219" s="154" t="s">
        <v>1748</v>
      </c>
      <c r="C219" s="154"/>
      <c r="D219" s="155" t="s">
        <v>1871</v>
      </c>
      <c r="E219" s="154" t="s">
        <v>1749</v>
      </c>
      <c r="F219" s="135" t="s">
        <v>1872</v>
      </c>
      <c r="G219" s="154" t="s">
        <v>1601</v>
      </c>
      <c r="H219" s="154">
        <v>42430</v>
      </c>
      <c r="I219" s="154">
        <v>42364</v>
      </c>
      <c r="J219" s="107"/>
      <c r="K219" s="156">
        <v>1129912.8</v>
      </c>
      <c r="L219" s="157"/>
      <c r="M219" s="129"/>
      <c r="N219" s="129"/>
      <c r="O219" s="208"/>
      <c r="P219" s="111"/>
      <c r="Q219" s="108"/>
      <c r="R219" s="108"/>
      <c r="S219" s="111"/>
      <c r="T219" s="108"/>
      <c r="U219" s="111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</row>
    <row r="220" spans="1:41" s="94" customFormat="1" ht="30" hidden="1" customHeight="1" x14ac:dyDescent="0.25">
      <c r="A220" s="104">
        <v>215</v>
      </c>
      <c r="B220" s="154" t="s">
        <v>1748</v>
      </c>
      <c r="C220" s="154"/>
      <c r="D220" s="155" t="s">
        <v>1873</v>
      </c>
      <c r="E220" s="154" t="s">
        <v>1749</v>
      </c>
      <c r="F220" s="135" t="s">
        <v>1874</v>
      </c>
      <c r="G220" s="154" t="s">
        <v>1601</v>
      </c>
      <c r="H220" s="154">
        <v>42430</v>
      </c>
      <c r="I220" s="154">
        <v>42364</v>
      </c>
      <c r="J220" s="107"/>
      <c r="K220" s="156">
        <v>812336.63</v>
      </c>
      <c r="L220" s="157"/>
      <c r="M220" s="129"/>
      <c r="N220" s="129"/>
      <c r="O220" s="208"/>
      <c r="P220" s="111"/>
      <c r="Q220" s="108"/>
      <c r="R220" s="108"/>
      <c r="S220" s="111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</row>
    <row r="221" spans="1:41" s="94" customFormat="1" ht="30" hidden="1" customHeight="1" x14ac:dyDescent="0.25">
      <c r="A221" s="104">
        <v>216</v>
      </c>
      <c r="B221" s="154" t="s">
        <v>1748</v>
      </c>
      <c r="C221" s="154"/>
      <c r="D221" s="155" t="s">
        <v>1875</v>
      </c>
      <c r="E221" s="154" t="s">
        <v>1749</v>
      </c>
      <c r="F221" s="135" t="s">
        <v>1876</v>
      </c>
      <c r="G221" s="154" t="s">
        <v>1601</v>
      </c>
      <c r="H221" s="154">
        <v>42430</v>
      </c>
      <c r="I221" s="154">
        <v>42364</v>
      </c>
      <c r="J221" s="107"/>
      <c r="K221" s="156">
        <v>873089.99</v>
      </c>
      <c r="L221" s="157"/>
      <c r="M221" s="129"/>
      <c r="N221" s="129"/>
      <c r="O221" s="208"/>
      <c r="P221" s="111"/>
      <c r="Q221" s="108"/>
      <c r="R221" s="108"/>
      <c r="S221" s="111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</row>
    <row r="222" spans="1:41" s="94" customFormat="1" ht="30" hidden="1" customHeight="1" x14ac:dyDescent="0.25">
      <c r="A222" s="104">
        <v>217</v>
      </c>
      <c r="B222" s="154" t="s">
        <v>1748</v>
      </c>
      <c r="C222" s="154"/>
      <c r="D222" s="155" t="s">
        <v>1877</v>
      </c>
      <c r="E222" s="154" t="s">
        <v>1749</v>
      </c>
      <c r="F222" s="135" t="s">
        <v>1878</v>
      </c>
      <c r="G222" s="154" t="s">
        <v>1601</v>
      </c>
      <c r="H222" s="154">
        <v>42430</v>
      </c>
      <c r="I222" s="154">
        <v>42364</v>
      </c>
      <c r="J222" s="107"/>
      <c r="K222" s="156" t="s">
        <v>2154</v>
      </c>
      <c r="L222" s="157"/>
      <c r="M222" s="129"/>
      <c r="N222" s="129"/>
      <c r="O222" s="208"/>
      <c r="P222" s="111"/>
      <c r="Q222" s="108"/>
      <c r="R222" s="108"/>
      <c r="S222" s="111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</row>
    <row r="223" spans="1:41" s="94" customFormat="1" ht="30" hidden="1" customHeight="1" x14ac:dyDescent="0.25">
      <c r="A223" s="104">
        <v>218</v>
      </c>
      <c r="B223" s="154" t="s">
        <v>1748</v>
      </c>
      <c r="C223" s="154"/>
      <c r="D223" s="155" t="s">
        <v>1879</v>
      </c>
      <c r="E223" s="154" t="s">
        <v>1749</v>
      </c>
      <c r="F223" s="135" t="s">
        <v>1880</v>
      </c>
      <c r="G223" s="154" t="s">
        <v>1601</v>
      </c>
      <c r="H223" s="154">
        <v>42430</v>
      </c>
      <c r="I223" s="154">
        <v>42364</v>
      </c>
      <c r="J223" s="107"/>
      <c r="K223" s="156">
        <v>850694.1</v>
      </c>
      <c r="L223" s="157"/>
      <c r="M223" s="129"/>
      <c r="N223" s="129"/>
      <c r="O223" s="208"/>
      <c r="P223" s="111"/>
      <c r="Q223" s="108"/>
      <c r="R223" s="108"/>
      <c r="S223" s="111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</row>
    <row r="224" spans="1:41" s="94" customFormat="1" ht="30" hidden="1" customHeight="1" x14ac:dyDescent="0.25">
      <c r="A224" s="104">
        <v>219</v>
      </c>
      <c r="B224" s="154" t="s">
        <v>1748</v>
      </c>
      <c r="C224" s="154"/>
      <c r="D224" s="155" t="s">
        <v>1881</v>
      </c>
      <c r="E224" s="154" t="s">
        <v>1749</v>
      </c>
      <c r="F224" s="135" t="s">
        <v>1882</v>
      </c>
      <c r="G224" s="154" t="s">
        <v>1601</v>
      </c>
      <c r="H224" s="154">
        <v>42430</v>
      </c>
      <c r="I224" s="154">
        <v>42364</v>
      </c>
      <c r="J224" s="107"/>
      <c r="K224" s="156">
        <v>1816137.8</v>
      </c>
      <c r="L224" s="157"/>
      <c r="M224" s="129"/>
      <c r="N224" s="129"/>
      <c r="O224" s="208"/>
      <c r="P224" s="111"/>
      <c r="Q224" s="108"/>
      <c r="R224" s="108"/>
      <c r="S224" s="111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</row>
    <row r="225" spans="1:41" s="94" customFormat="1" ht="30" hidden="1" customHeight="1" x14ac:dyDescent="0.25">
      <c r="A225" s="104">
        <v>220</v>
      </c>
      <c r="B225" s="154" t="s">
        <v>1748</v>
      </c>
      <c r="C225" s="154"/>
      <c r="D225" s="155" t="s">
        <v>1883</v>
      </c>
      <c r="E225" s="154" t="s">
        <v>1749</v>
      </c>
      <c r="F225" s="135" t="s">
        <v>1884</v>
      </c>
      <c r="G225" s="154" t="s">
        <v>1601</v>
      </c>
      <c r="H225" s="154">
        <v>42430</v>
      </c>
      <c r="I225" s="154">
        <v>42364</v>
      </c>
      <c r="J225" s="107"/>
      <c r="K225" s="156">
        <v>855424.64</v>
      </c>
      <c r="L225" s="157"/>
      <c r="M225" s="129"/>
      <c r="N225" s="129"/>
      <c r="O225" s="208"/>
      <c r="P225" s="111"/>
      <c r="Q225" s="108"/>
      <c r="R225" s="108"/>
      <c r="S225" s="111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</row>
    <row r="226" spans="1:41" s="94" customFormat="1" ht="30" hidden="1" customHeight="1" x14ac:dyDescent="0.25">
      <c r="A226" s="104">
        <v>221</v>
      </c>
      <c r="B226" s="154" t="s">
        <v>1748</v>
      </c>
      <c r="C226" s="154"/>
      <c r="D226" s="155" t="s">
        <v>1885</v>
      </c>
      <c r="E226" s="154" t="s">
        <v>1749</v>
      </c>
      <c r="F226" s="135" t="s">
        <v>1886</v>
      </c>
      <c r="G226" s="154" t="s">
        <v>1601</v>
      </c>
      <c r="H226" s="154">
        <v>42430</v>
      </c>
      <c r="I226" s="154">
        <v>42364</v>
      </c>
      <c r="J226" s="107"/>
      <c r="K226" s="156">
        <v>710464.43</v>
      </c>
      <c r="L226" s="157"/>
      <c r="M226" s="129"/>
      <c r="N226" s="129"/>
      <c r="O226" s="208"/>
      <c r="P226" s="111"/>
      <c r="Q226" s="108"/>
      <c r="R226" s="108"/>
      <c r="S226" s="111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</row>
    <row r="227" spans="1:41" s="94" customFormat="1" ht="30" hidden="1" customHeight="1" x14ac:dyDescent="0.25">
      <c r="A227" s="104">
        <v>222</v>
      </c>
      <c r="B227" s="154" t="s">
        <v>1748</v>
      </c>
      <c r="C227" s="154"/>
      <c r="D227" s="155" t="s">
        <v>1887</v>
      </c>
      <c r="E227" s="154" t="s">
        <v>1749</v>
      </c>
      <c r="F227" s="135" t="s">
        <v>1888</v>
      </c>
      <c r="G227" s="154" t="s">
        <v>1601</v>
      </c>
      <c r="H227" s="154">
        <v>42430</v>
      </c>
      <c r="I227" s="154">
        <v>42364</v>
      </c>
      <c r="J227" s="107"/>
      <c r="K227" s="156">
        <v>1676886.95</v>
      </c>
      <c r="L227" s="157"/>
      <c r="M227" s="129"/>
      <c r="N227" s="129"/>
      <c r="O227" s="208"/>
      <c r="P227" s="111"/>
      <c r="Q227" s="108"/>
      <c r="R227" s="108"/>
      <c r="S227" s="111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</row>
    <row r="228" spans="1:41" s="94" customFormat="1" ht="30" hidden="1" customHeight="1" x14ac:dyDescent="0.25">
      <c r="A228" s="104">
        <v>223</v>
      </c>
      <c r="B228" s="154" t="s">
        <v>1748</v>
      </c>
      <c r="C228" s="154"/>
      <c r="D228" s="155" t="s">
        <v>1889</v>
      </c>
      <c r="E228" s="154" t="s">
        <v>1749</v>
      </c>
      <c r="F228" s="135" t="s">
        <v>1890</v>
      </c>
      <c r="G228" s="154" t="s">
        <v>1601</v>
      </c>
      <c r="H228" s="154">
        <v>42430</v>
      </c>
      <c r="I228" s="154">
        <v>42364</v>
      </c>
      <c r="J228" s="107"/>
      <c r="K228" s="156">
        <v>697895.71</v>
      </c>
      <c r="L228" s="157"/>
      <c r="M228" s="129"/>
      <c r="N228" s="129"/>
      <c r="O228" s="208"/>
      <c r="P228" s="111"/>
      <c r="Q228" s="108"/>
      <c r="R228" s="108"/>
      <c r="S228" s="111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</row>
    <row r="229" spans="1:41" s="94" customFormat="1" ht="30" hidden="1" customHeight="1" x14ac:dyDescent="0.25">
      <c r="A229" s="104">
        <v>224</v>
      </c>
      <c r="B229" s="154" t="s">
        <v>1748</v>
      </c>
      <c r="C229" s="154"/>
      <c r="D229" s="155" t="s">
        <v>1891</v>
      </c>
      <c r="E229" s="154" t="s">
        <v>1749</v>
      </c>
      <c r="F229" s="135" t="s">
        <v>1892</v>
      </c>
      <c r="G229" s="154" t="s">
        <v>1601</v>
      </c>
      <c r="H229" s="154">
        <v>42430</v>
      </c>
      <c r="I229" s="154">
        <v>42364</v>
      </c>
      <c r="J229" s="107"/>
      <c r="K229" s="156">
        <v>715656.48</v>
      </c>
      <c r="L229" s="157"/>
      <c r="M229" s="129"/>
      <c r="N229" s="129"/>
      <c r="O229" s="208"/>
      <c r="P229" s="111"/>
      <c r="Q229" s="108"/>
      <c r="R229" s="108"/>
      <c r="S229" s="111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</row>
    <row r="230" spans="1:41" s="94" customFormat="1" ht="30" hidden="1" customHeight="1" x14ac:dyDescent="0.25">
      <c r="A230" s="104">
        <v>225</v>
      </c>
      <c r="B230" s="154" t="s">
        <v>1748</v>
      </c>
      <c r="C230" s="154" t="s">
        <v>2174</v>
      </c>
      <c r="D230" s="155" t="s">
        <v>1893</v>
      </c>
      <c r="E230" s="154" t="s">
        <v>1749</v>
      </c>
      <c r="F230" s="135" t="s">
        <v>1894</v>
      </c>
      <c r="G230" s="154" t="s">
        <v>1601</v>
      </c>
      <c r="H230" s="154">
        <v>42430</v>
      </c>
      <c r="I230" s="154">
        <v>42364</v>
      </c>
      <c r="J230" s="107"/>
      <c r="K230" s="156"/>
      <c r="L230" s="157"/>
      <c r="M230" s="129"/>
      <c r="N230" s="129"/>
      <c r="O230" s="208"/>
      <c r="P230" s="111"/>
      <c r="Q230" s="108"/>
      <c r="R230" s="108"/>
      <c r="S230" s="111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</row>
    <row r="231" spans="1:41" s="94" customFormat="1" ht="30" hidden="1" customHeight="1" x14ac:dyDescent="0.25">
      <c r="A231" s="104">
        <v>226</v>
      </c>
      <c r="B231" s="154" t="s">
        <v>1748</v>
      </c>
      <c r="C231" s="154" t="s">
        <v>2175</v>
      </c>
      <c r="D231" s="155" t="s">
        <v>1895</v>
      </c>
      <c r="E231" s="154" t="s">
        <v>1749</v>
      </c>
      <c r="F231" s="135" t="s">
        <v>1896</v>
      </c>
      <c r="G231" s="154" t="s">
        <v>1601</v>
      </c>
      <c r="H231" s="154">
        <v>42430</v>
      </c>
      <c r="I231" s="154">
        <v>42364</v>
      </c>
      <c r="J231" s="107"/>
      <c r="K231" s="156"/>
      <c r="L231" s="157"/>
      <c r="M231" s="129"/>
      <c r="N231" s="129"/>
      <c r="O231" s="208"/>
      <c r="P231" s="111"/>
      <c r="Q231" s="108"/>
      <c r="R231" s="108"/>
      <c r="S231" s="111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</row>
    <row r="232" spans="1:41" s="94" customFormat="1" ht="45" hidden="1" customHeight="1" x14ac:dyDescent="0.25">
      <c r="A232" s="104">
        <v>227</v>
      </c>
      <c r="B232" s="154" t="s">
        <v>1748</v>
      </c>
      <c r="C232" s="154" t="s">
        <v>2176</v>
      </c>
      <c r="D232" s="155" t="s">
        <v>1897</v>
      </c>
      <c r="E232" s="154" t="s">
        <v>1749</v>
      </c>
      <c r="F232" s="135" t="s">
        <v>1898</v>
      </c>
      <c r="G232" s="154" t="s">
        <v>1601</v>
      </c>
      <c r="H232" s="154">
        <v>42430</v>
      </c>
      <c r="I232" s="154">
        <v>42364</v>
      </c>
      <c r="J232" s="107"/>
      <c r="K232" s="156"/>
      <c r="L232" s="157"/>
      <c r="M232" s="129"/>
      <c r="N232" s="129"/>
      <c r="O232" s="208"/>
      <c r="P232" s="111"/>
      <c r="Q232" s="108"/>
      <c r="R232" s="108"/>
      <c r="S232" s="111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</row>
    <row r="233" spans="1:41" s="94" customFormat="1" ht="45" hidden="1" customHeight="1" x14ac:dyDescent="0.25">
      <c r="A233" s="104">
        <v>228</v>
      </c>
      <c r="B233" s="154" t="s">
        <v>1748</v>
      </c>
      <c r="C233" s="154" t="s">
        <v>2177</v>
      </c>
      <c r="D233" s="155" t="s">
        <v>1899</v>
      </c>
      <c r="E233" s="154" t="s">
        <v>1749</v>
      </c>
      <c r="F233" s="135" t="s">
        <v>1900</v>
      </c>
      <c r="G233" s="154" t="s">
        <v>1601</v>
      </c>
      <c r="H233" s="154">
        <v>42430</v>
      </c>
      <c r="I233" s="154">
        <v>42364</v>
      </c>
      <c r="J233" s="107"/>
      <c r="K233" s="156"/>
      <c r="L233" s="157"/>
      <c r="M233" s="129"/>
      <c r="N233" s="129"/>
      <c r="O233" s="208"/>
      <c r="P233" s="111"/>
      <c r="Q233" s="108"/>
      <c r="R233" s="108"/>
      <c r="S233" s="111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</row>
    <row r="234" spans="1:41" s="94" customFormat="1" ht="30" hidden="1" customHeight="1" x14ac:dyDescent="0.25">
      <c r="A234" s="104">
        <v>229</v>
      </c>
      <c r="B234" s="154" t="s">
        <v>1748</v>
      </c>
      <c r="C234" s="154"/>
      <c r="D234" s="155">
        <v>501</v>
      </c>
      <c r="E234" s="154" t="s">
        <v>1749</v>
      </c>
      <c r="F234" s="135" t="s">
        <v>1901</v>
      </c>
      <c r="G234" s="154" t="s">
        <v>1601</v>
      </c>
      <c r="H234" s="154">
        <v>42430</v>
      </c>
      <c r="I234" s="154">
        <v>42364</v>
      </c>
      <c r="J234" s="107"/>
      <c r="K234" s="156">
        <v>777547.8</v>
      </c>
      <c r="L234" s="157"/>
      <c r="M234" s="129"/>
      <c r="N234" s="129"/>
      <c r="O234" s="208"/>
      <c r="P234" s="111"/>
      <c r="Q234" s="108"/>
      <c r="R234" s="108"/>
      <c r="S234" s="111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</row>
    <row r="235" spans="1:41" s="94" customFormat="1" ht="30" hidden="1" customHeight="1" x14ac:dyDescent="0.25">
      <c r="A235" s="104">
        <v>230</v>
      </c>
      <c r="B235" s="154" t="s">
        <v>1748</v>
      </c>
      <c r="C235" s="154"/>
      <c r="D235" s="155">
        <v>502</v>
      </c>
      <c r="E235" s="154" t="s">
        <v>1749</v>
      </c>
      <c r="F235" s="135" t="s">
        <v>1902</v>
      </c>
      <c r="G235" s="154" t="s">
        <v>1601</v>
      </c>
      <c r="H235" s="154">
        <v>42430</v>
      </c>
      <c r="I235" s="154">
        <v>42364</v>
      </c>
      <c r="J235" s="107"/>
      <c r="K235" s="156">
        <v>781497.29</v>
      </c>
      <c r="L235" s="157"/>
      <c r="M235" s="129"/>
      <c r="N235" s="129"/>
      <c r="O235" s="208"/>
      <c r="P235" s="111"/>
      <c r="Q235" s="108"/>
      <c r="R235" s="108"/>
      <c r="S235" s="111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</row>
    <row r="236" spans="1:41" s="94" customFormat="1" ht="30" hidden="1" customHeight="1" x14ac:dyDescent="0.25">
      <c r="A236" s="104">
        <v>231</v>
      </c>
      <c r="B236" s="154" t="s">
        <v>1748</v>
      </c>
      <c r="C236" s="154"/>
      <c r="D236" s="155">
        <v>503</v>
      </c>
      <c r="E236" s="154" t="s">
        <v>1749</v>
      </c>
      <c r="F236" s="135" t="s">
        <v>1903</v>
      </c>
      <c r="G236" s="154" t="s">
        <v>1601</v>
      </c>
      <c r="H236" s="154">
        <v>42430</v>
      </c>
      <c r="I236" s="154">
        <v>42364</v>
      </c>
      <c r="J236" s="107"/>
      <c r="K236" s="156">
        <v>78693.649999999994</v>
      </c>
      <c r="L236" s="157"/>
      <c r="M236" s="129"/>
      <c r="N236" s="129"/>
      <c r="O236" s="208"/>
      <c r="P236" s="111"/>
      <c r="Q236" s="108"/>
      <c r="R236" s="108"/>
      <c r="S236" s="111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</row>
    <row r="237" spans="1:41" s="94" customFormat="1" ht="30" hidden="1" customHeight="1" x14ac:dyDescent="0.25">
      <c r="A237" s="104">
        <v>232</v>
      </c>
      <c r="B237" s="154" t="s">
        <v>1748</v>
      </c>
      <c r="C237" s="154"/>
      <c r="D237" s="155">
        <v>508</v>
      </c>
      <c r="E237" s="154" t="s">
        <v>1749</v>
      </c>
      <c r="F237" s="135" t="s">
        <v>1904</v>
      </c>
      <c r="G237" s="154" t="s">
        <v>1601</v>
      </c>
      <c r="H237" s="154">
        <v>42430</v>
      </c>
      <c r="I237" s="154">
        <v>42364</v>
      </c>
      <c r="J237" s="107"/>
      <c r="K237" s="156">
        <v>1318212.53</v>
      </c>
      <c r="L237" s="157"/>
      <c r="M237" s="129"/>
      <c r="N237" s="129"/>
      <c r="O237" s="208"/>
      <c r="P237" s="111"/>
      <c r="Q237" s="108"/>
      <c r="R237" s="108"/>
      <c r="S237" s="111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</row>
    <row r="238" spans="1:41" s="94" customFormat="1" ht="30" hidden="1" customHeight="1" x14ac:dyDescent="0.25">
      <c r="A238" s="104">
        <v>233</v>
      </c>
      <c r="B238" s="154" t="s">
        <v>1748</v>
      </c>
      <c r="C238" s="154"/>
      <c r="D238" s="155">
        <v>509</v>
      </c>
      <c r="E238" s="154" t="s">
        <v>1749</v>
      </c>
      <c r="F238" s="135" t="s">
        <v>1905</v>
      </c>
      <c r="G238" s="154" t="s">
        <v>1601</v>
      </c>
      <c r="H238" s="154">
        <v>42430</v>
      </c>
      <c r="I238" s="154">
        <v>42364</v>
      </c>
      <c r="J238" s="107"/>
      <c r="K238" s="156">
        <v>779083.55</v>
      </c>
      <c r="L238" s="157"/>
      <c r="M238" s="129"/>
      <c r="N238" s="129"/>
      <c r="O238" s="208"/>
      <c r="P238" s="111"/>
      <c r="Q238" s="108"/>
      <c r="R238" s="108"/>
      <c r="S238" s="111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</row>
    <row r="239" spans="1:41" s="94" customFormat="1" ht="30" hidden="1" customHeight="1" x14ac:dyDescent="0.25">
      <c r="A239" s="104">
        <v>234</v>
      </c>
      <c r="B239" s="154" t="s">
        <v>1748</v>
      </c>
      <c r="C239" s="154"/>
      <c r="D239" s="155">
        <v>510</v>
      </c>
      <c r="E239" s="154" t="s">
        <v>1749</v>
      </c>
      <c r="F239" s="135" t="s">
        <v>1906</v>
      </c>
      <c r="G239" s="154" t="s">
        <v>1601</v>
      </c>
      <c r="H239" s="154">
        <v>42430</v>
      </c>
      <c r="I239" s="154">
        <v>42364</v>
      </c>
      <c r="J239" s="107"/>
      <c r="K239" s="156">
        <v>786820.01</v>
      </c>
      <c r="L239" s="157"/>
      <c r="M239" s="129"/>
      <c r="N239" s="129"/>
      <c r="O239" s="208"/>
      <c r="P239" s="111"/>
      <c r="Q239" s="108"/>
      <c r="R239" s="108"/>
      <c r="S239" s="111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</row>
    <row r="240" spans="1:41" s="94" customFormat="1" ht="30" hidden="1" customHeight="1" x14ac:dyDescent="0.25">
      <c r="A240" s="104">
        <v>235</v>
      </c>
      <c r="B240" s="154" t="s">
        <v>1748</v>
      </c>
      <c r="C240" s="154"/>
      <c r="D240" s="155">
        <v>511</v>
      </c>
      <c r="E240" s="154" t="s">
        <v>1749</v>
      </c>
      <c r="F240" s="135" t="s">
        <v>1907</v>
      </c>
      <c r="G240" s="154" t="s">
        <v>1601</v>
      </c>
      <c r="H240" s="154">
        <v>42430</v>
      </c>
      <c r="I240" s="154">
        <v>42364</v>
      </c>
      <c r="J240" s="107"/>
      <c r="K240" s="156">
        <v>804076.27</v>
      </c>
      <c r="L240" s="157"/>
      <c r="M240" s="129"/>
      <c r="N240" s="129"/>
      <c r="O240" s="208"/>
      <c r="P240" s="111"/>
      <c r="Q240" s="108"/>
      <c r="R240" s="108"/>
      <c r="S240" s="111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</row>
    <row r="241" spans="1:41" s="94" customFormat="1" ht="30" hidden="1" customHeight="1" x14ac:dyDescent="0.25">
      <c r="A241" s="104">
        <v>236</v>
      </c>
      <c r="B241" s="154" t="s">
        <v>1748</v>
      </c>
      <c r="C241" s="154"/>
      <c r="D241" s="155">
        <v>512</v>
      </c>
      <c r="E241" s="154" t="s">
        <v>1749</v>
      </c>
      <c r="F241" s="135" t="s">
        <v>1908</v>
      </c>
      <c r="G241" s="154" t="s">
        <v>1601</v>
      </c>
      <c r="H241" s="154">
        <v>42430</v>
      </c>
      <c r="I241" s="154">
        <v>42364</v>
      </c>
      <c r="J241" s="107"/>
      <c r="K241" s="156"/>
      <c r="L241" s="157"/>
      <c r="M241" s="129"/>
      <c r="N241" s="129"/>
      <c r="O241" s="208"/>
      <c r="P241" s="111"/>
      <c r="Q241" s="108"/>
      <c r="R241" s="108"/>
      <c r="S241" s="111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</row>
    <row r="242" spans="1:41" s="94" customFormat="1" ht="30" hidden="1" customHeight="1" x14ac:dyDescent="0.25">
      <c r="A242" s="104">
        <v>237</v>
      </c>
      <c r="B242" s="154" t="s">
        <v>1748</v>
      </c>
      <c r="C242" s="154"/>
      <c r="D242" s="155">
        <v>513</v>
      </c>
      <c r="E242" s="154" t="s">
        <v>1749</v>
      </c>
      <c r="F242" s="135" t="s">
        <v>1909</v>
      </c>
      <c r="G242" s="154" t="s">
        <v>1601</v>
      </c>
      <c r="H242" s="154">
        <v>42430</v>
      </c>
      <c r="I242" s="154">
        <v>42364</v>
      </c>
      <c r="J242" s="107"/>
      <c r="K242" s="156"/>
      <c r="L242" s="157"/>
      <c r="M242" s="129"/>
      <c r="N242" s="129"/>
      <c r="O242" s="208"/>
      <c r="P242" s="111"/>
      <c r="Q242" s="108"/>
      <c r="R242" s="108"/>
      <c r="S242" s="111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</row>
    <row r="243" spans="1:41" s="94" customFormat="1" ht="30" hidden="1" customHeight="1" x14ac:dyDescent="0.25">
      <c r="A243" s="104">
        <v>238</v>
      </c>
      <c r="B243" s="154" t="s">
        <v>1748</v>
      </c>
      <c r="C243" s="154"/>
      <c r="D243" s="155">
        <v>514</v>
      </c>
      <c r="E243" s="154" t="s">
        <v>1749</v>
      </c>
      <c r="F243" s="135" t="s">
        <v>1910</v>
      </c>
      <c r="G243" s="154" t="s">
        <v>1601</v>
      </c>
      <c r="H243" s="154">
        <v>42430</v>
      </c>
      <c r="I243" s="154">
        <v>42364</v>
      </c>
      <c r="J243" s="107"/>
      <c r="K243" s="156"/>
      <c r="L243" s="157"/>
      <c r="M243" s="129"/>
      <c r="N243" s="129"/>
      <c r="O243" s="208"/>
      <c r="P243" s="111"/>
      <c r="Q243" s="108"/>
      <c r="R243" s="108"/>
      <c r="S243" s="111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</row>
    <row r="244" spans="1:41" s="94" customFormat="1" ht="30" hidden="1" customHeight="1" x14ac:dyDescent="0.25">
      <c r="A244" s="104">
        <v>239</v>
      </c>
      <c r="B244" s="154" t="s">
        <v>1748</v>
      </c>
      <c r="C244" s="154"/>
      <c r="D244" s="155">
        <v>515</v>
      </c>
      <c r="E244" s="154" t="s">
        <v>1749</v>
      </c>
      <c r="F244" s="135" t="s">
        <v>1911</v>
      </c>
      <c r="G244" s="154" t="s">
        <v>1601</v>
      </c>
      <c r="H244" s="154">
        <v>42430</v>
      </c>
      <c r="I244" s="154">
        <v>42364</v>
      </c>
      <c r="J244" s="107"/>
      <c r="K244" s="156"/>
      <c r="L244" s="157"/>
      <c r="M244" s="129"/>
      <c r="N244" s="129"/>
      <c r="O244" s="208"/>
      <c r="P244" s="111"/>
      <c r="Q244" s="108"/>
      <c r="R244" s="108"/>
      <c r="S244" s="111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</row>
    <row r="245" spans="1:41" s="94" customFormat="1" ht="30" hidden="1" customHeight="1" x14ac:dyDescent="0.25">
      <c r="A245" s="104">
        <v>240</v>
      </c>
      <c r="B245" s="154" t="s">
        <v>1748</v>
      </c>
      <c r="C245" s="154"/>
      <c r="D245" s="155">
        <v>516</v>
      </c>
      <c r="E245" s="154" t="s">
        <v>1749</v>
      </c>
      <c r="F245" s="135" t="s">
        <v>1912</v>
      </c>
      <c r="G245" s="154" t="s">
        <v>1601</v>
      </c>
      <c r="H245" s="154">
        <v>42430</v>
      </c>
      <c r="I245" s="154">
        <v>42364</v>
      </c>
      <c r="J245" s="107"/>
      <c r="K245" s="156"/>
      <c r="L245" s="157"/>
      <c r="M245" s="129"/>
      <c r="N245" s="129"/>
      <c r="O245" s="208"/>
      <c r="P245" s="111"/>
      <c r="Q245" s="108"/>
      <c r="R245" s="108"/>
      <c r="S245" s="111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</row>
    <row r="246" spans="1:41" s="94" customFormat="1" ht="30" hidden="1" customHeight="1" x14ac:dyDescent="0.25">
      <c r="A246" s="104">
        <v>241</v>
      </c>
      <c r="B246" s="154" t="s">
        <v>1748</v>
      </c>
      <c r="C246" s="154"/>
      <c r="D246" s="155">
        <v>524</v>
      </c>
      <c r="E246" s="154" t="s">
        <v>1749</v>
      </c>
      <c r="F246" s="135" t="s">
        <v>1913</v>
      </c>
      <c r="G246" s="154" t="s">
        <v>1601</v>
      </c>
      <c r="H246" s="154">
        <v>42430</v>
      </c>
      <c r="I246" s="154">
        <v>42364</v>
      </c>
      <c r="J246" s="107"/>
      <c r="K246" s="156"/>
      <c r="L246" s="157"/>
      <c r="M246" s="129"/>
      <c r="N246" s="129"/>
      <c r="O246" s="208"/>
      <c r="P246" s="111"/>
      <c r="Q246" s="108"/>
      <c r="R246" s="108"/>
      <c r="S246" s="111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</row>
    <row r="247" spans="1:41" s="94" customFormat="1" ht="30" hidden="1" customHeight="1" x14ac:dyDescent="0.25">
      <c r="A247" s="104">
        <v>242</v>
      </c>
      <c r="B247" s="154" t="s">
        <v>1748</v>
      </c>
      <c r="C247" s="154"/>
      <c r="D247" s="155">
        <v>801</v>
      </c>
      <c r="E247" s="154" t="s">
        <v>1749</v>
      </c>
      <c r="F247" s="135" t="s">
        <v>1914</v>
      </c>
      <c r="G247" s="154" t="s">
        <v>1601</v>
      </c>
      <c r="H247" s="154">
        <v>42430</v>
      </c>
      <c r="I247" s="154">
        <v>42364</v>
      </c>
      <c r="J247" s="107"/>
      <c r="K247" s="156"/>
      <c r="L247" s="157"/>
      <c r="M247" s="129"/>
      <c r="N247" s="129"/>
      <c r="O247" s="208"/>
      <c r="P247" s="111"/>
      <c r="Q247" s="108"/>
      <c r="R247" s="108"/>
      <c r="S247" s="111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</row>
    <row r="248" spans="1:41" s="94" customFormat="1" ht="30" hidden="1" customHeight="1" x14ac:dyDescent="0.25">
      <c r="A248" s="104">
        <v>243</v>
      </c>
      <c r="B248" s="154" t="s">
        <v>1748</v>
      </c>
      <c r="C248" s="154"/>
      <c r="D248" s="155">
        <v>802</v>
      </c>
      <c r="E248" s="154" t="s">
        <v>1749</v>
      </c>
      <c r="F248" s="135" t="s">
        <v>1915</v>
      </c>
      <c r="G248" s="154" t="s">
        <v>1601</v>
      </c>
      <c r="H248" s="154">
        <v>42430</v>
      </c>
      <c r="I248" s="154">
        <v>42364</v>
      </c>
      <c r="J248" s="107"/>
      <c r="K248" s="156"/>
      <c r="L248" s="157"/>
      <c r="M248" s="129"/>
      <c r="N248" s="129"/>
      <c r="O248" s="208"/>
      <c r="P248" s="111"/>
      <c r="Q248" s="108"/>
      <c r="R248" s="108"/>
      <c r="S248" s="111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</row>
    <row r="249" spans="1:41" s="94" customFormat="1" ht="30" hidden="1" customHeight="1" x14ac:dyDescent="0.25">
      <c r="A249" s="104">
        <v>244</v>
      </c>
      <c r="B249" s="154" t="s">
        <v>1748</v>
      </c>
      <c r="C249" s="154"/>
      <c r="D249" s="155">
        <v>803</v>
      </c>
      <c r="E249" s="154" t="s">
        <v>1749</v>
      </c>
      <c r="F249" s="135" t="s">
        <v>1916</v>
      </c>
      <c r="G249" s="154" t="s">
        <v>1601</v>
      </c>
      <c r="H249" s="154">
        <v>42430</v>
      </c>
      <c r="I249" s="154">
        <v>42364</v>
      </c>
      <c r="J249" s="107"/>
      <c r="K249" s="156"/>
      <c r="L249" s="157"/>
      <c r="M249" s="129"/>
      <c r="N249" s="129"/>
      <c r="O249" s="208"/>
      <c r="P249" s="111"/>
      <c r="Q249" s="108"/>
      <c r="R249" s="108"/>
      <c r="S249" s="111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</row>
    <row r="250" spans="1:41" s="94" customFormat="1" ht="30" hidden="1" customHeight="1" x14ac:dyDescent="0.25">
      <c r="A250" s="104">
        <v>245</v>
      </c>
      <c r="B250" s="154" t="s">
        <v>1748</v>
      </c>
      <c r="C250" s="154"/>
      <c r="D250" s="155">
        <v>804</v>
      </c>
      <c r="E250" s="154" t="s">
        <v>1749</v>
      </c>
      <c r="F250" s="135" t="s">
        <v>1917</v>
      </c>
      <c r="G250" s="154" t="s">
        <v>1601</v>
      </c>
      <c r="H250" s="154">
        <v>42430</v>
      </c>
      <c r="I250" s="154">
        <v>42364</v>
      </c>
      <c r="J250" s="107"/>
      <c r="K250" s="156"/>
      <c r="L250" s="157"/>
      <c r="M250" s="129"/>
      <c r="N250" s="129"/>
      <c r="O250" s="208"/>
      <c r="P250" s="111"/>
      <c r="Q250" s="108"/>
      <c r="R250" s="108"/>
      <c r="S250" s="111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</row>
    <row r="251" spans="1:41" s="94" customFormat="1" ht="30" hidden="1" customHeight="1" x14ac:dyDescent="0.25">
      <c r="A251" s="104">
        <v>246</v>
      </c>
      <c r="B251" s="154" t="s">
        <v>1748</v>
      </c>
      <c r="C251" s="154"/>
      <c r="D251" s="155">
        <v>805</v>
      </c>
      <c r="E251" s="154" t="s">
        <v>1749</v>
      </c>
      <c r="F251" s="135" t="s">
        <v>1918</v>
      </c>
      <c r="G251" s="154" t="s">
        <v>1601</v>
      </c>
      <c r="H251" s="154">
        <v>42430</v>
      </c>
      <c r="I251" s="154">
        <v>42364</v>
      </c>
      <c r="J251" s="107"/>
      <c r="K251" s="156"/>
      <c r="L251" s="157"/>
      <c r="M251" s="129"/>
      <c r="N251" s="129"/>
      <c r="O251" s="208"/>
      <c r="P251" s="111"/>
      <c r="Q251" s="108"/>
      <c r="R251" s="108"/>
      <c r="S251" s="111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</row>
    <row r="252" spans="1:41" s="94" customFormat="1" ht="30" hidden="1" customHeight="1" x14ac:dyDescent="0.25">
      <c r="A252" s="104">
        <v>247</v>
      </c>
      <c r="B252" s="154" t="s">
        <v>1748</v>
      </c>
      <c r="C252" s="154"/>
      <c r="D252" s="155">
        <v>806</v>
      </c>
      <c r="E252" s="154" t="s">
        <v>1749</v>
      </c>
      <c r="F252" s="135" t="s">
        <v>1919</v>
      </c>
      <c r="G252" s="154" t="s">
        <v>1601</v>
      </c>
      <c r="H252" s="154">
        <v>42430</v>
      </c>
      <c r="I252" s="154">
        <v>42364</v>
      </c>
      <c r="J252" s="107"/>
      <c r="K252" s="156"/>
      <c r="L252" s="157"/>
      <c r="M252" s="129"/>
      <c r="N252" s="129"/>
      <c r="O252" s="208"/>
      <c r="P252" s="111"/>
      <c r="Q252" s="108"/>
      <c r="R252" s="108"/>
      <c r="S252" s="111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</row>
    <row r="253" spans="1:41" s="94" customFormat="1" ht="30" hidden="1" customHeight="1" x14ac:dyDescent="0.25">
      <c r="A253" s="104">
        <v>248</v>
      </c>
      <c r="B253" s="154" t="s">
        <v>1748</v>
      </c>
      <c r="C253" s="154"/>
      <c r="D253" s="155">
        <v>807</v>
      </c>
      <c r="E253" s="154" t="s">
        <v>1749</v>
      </c>
      <c r="F253" s="135" t="s">
        <v>1920</v>
      </c>
      <c r="G253" s="154" t="s">
        <v>1601</v>
      </c>
      <c r="H253" s="154">
        <v>42430</v>
      </c>
      <c r="I253" s="154">
        <v>42364</v>
      </c>
      <c r="J253" s="107"/>
      <c r="K253" s="156"/>
      <c r="L253" s="157"/>
      <c r="M253" s="129"/>
      <c r="N253" s="129"/>
      <c r="O253" s="208"/>
      <c r="P253" s="111"/>
      <c r="Q253" s="108"/>
      <c r="R253" s="108"/>
      <c r="S253" s="111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</row>
    <row r="254" spans="1:41" s="94" customFormat="1" ht="30" hidden="1" customHeight="1" x14ac:dyDescent="0.25">
      <c r="A254" s="104">
        <v>249</v>
      </c>
      <c r="B254" s="154" t="s">
        <v>1748</v>
      </c>
      <c r="C254" s="154"/>
      <c r="D254" s="155">
        <v>820</v>
      </c>
      <c r="E254" s="154" t="s">
        <v>1749</v>
      </c>
      <c r="F254" s="135" t="s">
        <v>1921</v>
      </c>
      <c r="G254" s="154" t="s">
        <v>1601</v>
      </c>
      <c r="H254" s="154">
        <v>42430</v>
      </c>
      <c r="I254" s="154">
        <v>42364</v>
      </c>
      <c r="J254" s="107"/>
      <c r="K254" s="156"/>
      <c r="L254" s="157"/>
      <c r="M254" s="129"/>
      <c r="N254" s="129"/>
      <c r="O254" s="208"/>
      <c r="P254" s="111"/>
      <c r="Q254" s="108"/>
      <c r="R254" s="108"/>
      <c r="S254" s="111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</row>
    <row r="255" spans="1:41" s="94" customFormat="1" ht="30" hidden="1" customHeight="1" x14ac:dyDescent="0.25">
      <c r="A255" s="104">
        <v>250</v>
      </c>
      <c r="B255" s="154" t="s">
        <v>1748</v>
      </c>
      <c r="C255" s="154"/>
      <c r="D255" s="155">
        <v>821</v>
      </c>
      <c r="E255" s="154" t="s">
        <v>1749</v>
      </c>
      <c r="F255" s="135" t="s">
        <v>1922</v>
      </c>
      <c r="G255" s="154" t="s">
        <v>1601</v>
      </c>
      <c r="H255" s="154">
        <v>42430</v>
      </c>
      <c r="I255" s="154">
        <v>42364</v>
      </c>
      <c r="J255" s="107"/>
      <c r="K255" s="156"/>
      <c r="L255" s="157"/>
      <c r="M255" s="129"/>
      <c r="N255" s="129"/>
      <c r="O255" s="208"/>
      <c r="P255" s="111"/>
      <c r="Q255" s="108"/>
      <c r="R255" s="108"/>
      <c r="S255" s="111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</row>
    <row r="256" spans="1:41" s="94" customFormat="1" ht="30" hidden="1" customHeight="1" x14ac:dyDescent="0.25">
      <c r="A256" s="104">
        <v>251</v>
      </c>
      <c r="B256" s="154" t="s">
        <v>1748</v>
      </c>
      <c r="C256" s="154"/>
      <c r="D256" s="155">
        <v>822</v>
      </c>
      <c r="E256" s="154" t="s">
        <v>1749</v>
      </c>
      <c r="F256" s="135" t="s">
        <v>1923</v>
      </c>
      <c r="G256" s="154" t="s">
        <v>1601</v>
      </c>
      <c r="H256" s="154">
        <v>42430</v>
      </c>
      <c r="I256" s="154">
        <v>42364</v>
      </c>
      <c r="J256" s="107"/>
      <c r="K256" s="156"/>
      <c r="L256" s="157"/>
      <c r="M256" s="129"/>
      <c r="N256" s="129"/>
      <c r="O256" s="208"/>
      <c r="P256" s="111"/>
      <c r="Q256" s="108"/>
      <c r="R256" s="108"/>
      <c r="S256" s="111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</row>
    <row r="257" spans="1:41" s="174" customFormat="1" ht="30" hidden="1" customHeight="1" x14ac:dyDescent="0.25">
      <c r="A257" s="104">
        <v>252</v>
      </c>
      <c r="B257" s="165" t="s">
        <v>1748</v>
      </c>
      <c r="C257" s="165"/>
      <c r="D257" s="166">
        <v>823</v>
      </c>
      <c r="E257" s="165" t="s">
        <v>1749</v>
      </c>
      <c r="F257" s="167" t="s">
        <v>1924</v>
      </c>
      <c r="G257" s="165" t="s">
        <v>1601</v>
      </c>
      <c r="H257" s="165">
        <v>42430</v>
      </c>
      <c r="I257" s="165">
        <v>42364</v>
      </c>
      <c r="J257" s="168"/>
      <c r="K257" s="169"/>
      <c r="L257" s="170"/>
      <c r="M257" s="171"/>
      <c r="N257" s="171"/>
      <c r="O257" s="208"/>
      <c r="P257" s="111"/>
      <c r="Q257" s="108"/>
      <c r="R257" s="108"/>
      <c r="S257" s="172"/>
      <c r="T257" s="173"/>
      <c r="U257" s="173"/>
      <c r="V257" s="173"/>
      <c r="W257" s="173"/>
      <c r="X257" s="173"/>
      <c r="Y257" s="173"/>
      <c r="Z257" s="173"/>
      <c r="AA257" s="173"/>
      <c r="AB257" s="173"/>
      <c r="AC257" s="173"/>
      <c r="AD257" s="173"/>
      <c r="AE257" s="173"/>
      <c r="AF257" s="173"/>
      <c r="AG257" s="173"/>
      <c r="AH257" s="173"/>
      <c r="AI257" s="173"/>
      <c r="AJ257" s="173"/>
      <c r="AK257" s="173"/>
      <c r="AL257" s="173"/>
      <c r="AM257" s="173"/>
      <c r="AN257" s="173"/>
      <c r="AO257" s="173"/>
    </row>
    <row r="258" spans="1:41" s="94" customFormat="1" ht="30" hidden="1" customHeight="1" x14ac:dyDescent="0.25">
      <c r="A258" s="104">
        <v>253</v>
      </c>
      <c r="B258" s="154" t="s">
        <v>1748</v>
      </c>
      <c r="C258" s="154"/>
      <c r="D258" s="155">
        <v>401</v>
      </c>
      <c r="E258" s="154" t="s">
        <v>1749</v>
      </c>
      <c r="F258" s="135" t="s">
        <v>1925</v>
      </c>
      <c r="G258" s="154" t="s">
        <v>1601</v>
      </c>
      <c r="H258" s="154">
        <v>42430</v>
      </c>
      <c r="I258" s="154">
        <v>42364</v>
      </c>
      <c r="J258" s="107"/>
      <c r="K258" s="156"/>
      <c r="L258" s="157"/>
      <c r="M258" s="129"/>
      <c r="N258" s="129"/>
      <c r="O258" s="208"/>
      <c r="P258" s="111"/>
      <c r="Q258" s="108"/>
      <c r="R258" s="108"/>
      <c r="S258" s="111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</row>
    <row r="259" spans="1:41" s="94" customFormat="1" ht="30" hidden="1" customHeight="1" x14ac:dyDescent="0.25">
      <c r="A259" s="104">
        <v>254</v>
      </c>
      <c r="B259" s="154" t="s">
        <v>1748</v>
      </c>
      <c r="C259" s="154"/>
      <c r="D259" s="155">
        <v>402</v>
      </c>
      <c r="E259" s="154" t="s">
        <v>1749</v>
      </c>
      <c r="F259" s="135" t="s">
        <v>1926</v>
      </c>
      <c r="G259" s="154" t="s">
        <v>1601</v>
      </c>
      <c r="H259" s="154">
        <v>42430</v>
      </c>
      <c r="I259" s="154">
        <v>42364</v>
      </c>
      <c r="J259" s="107"/>
      <c r="K259" s="156"/>
      <c r="L259" s="157"/>
      <c r="M259" s="129"/>
      <c r="N259" s="129"/>
      <c r="O259" s="208"/>
      <c r="P259" s="111"/>
      <c r="Q259" s="108"/>
      <c r="R259" s="108"/>
      <c r="S259" s="111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</row>
    <row r="260" spans="1:41" s="94" customFormat="1" ht="30" hidden="1" customHeight="1" x14ac:dyDescent="0.25">
      <c r="A260" s="104">
        <v>255</v>
      </c>
      <c r="B260" s="154" t="s">
        <v>1748</v>
      </c>
      <c r="C260" s="154"/>
      <c r="D260" s="155">
        <v>403</v>
      </c>
      <c r="E260" s="154" t="s">
        <v>1749</v>
      </c>
      <c r="F260" s="135" t="s">
        <v>1927</v>
      </c>
      <c r="G260" s="154" t="s">
        <v>1601</v>
      </c>
      <c r="H260" s="154">
        <v>42430</v>
      </c>
      <c r="I260" s="154">
        <v>42364</v>
      </c>
      <c r="J260" s="107"/>
      <c r="K260" s="156"/>
      <c r="L260" s="157"/>
      <c r="M260" s="129"/>
      <c r="N260" s="129"/>
      <c r="O260" s="208"/>
      <c r="P260" s="111"/>
      <c r="Q260" s="108"/>
      <c r="R260" s="108"/>
      <c r="S260" s="111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</row>
    <row r="261" spans="1:41" s="94" customFormat="1" ht="30" hidden="1" customHeight="1" x14ac:dyDescent="0.25">
      <c r="A261" s="104">
        <v>256</v>
      </c>
      <c r="B261" s="154" t="s">
        <v>1748</v>
      </c>
      <c r="C261" s="154"/>
      <c r="D261" s="155">
        <v>404</v>
      </c>
      <c r="E261" s="154" t="s">
        <v>1749</v>
      </c>
      <c r="F261" s="135" t="s">
        <v>1928</v>
      </c>
      <c r="G261" s="154" t="s">
        <v>1601</v>
      </c>
      <c r="H261" s="154">
        <v>42430</v>
      </c>
      <c r="I261" s="154">
        <v>42364</v>
      </c>
      <c r="J261" s="107"/>
      <c r="K261" s="156"/>
      <c r="L261" s="157"/>
      <c r="M261" s="129"/>
      <c r="N261" s="129"/>
      <c r="O261" s="208"/>
      <c r="P261" s="111"/>
      <c r="Q261" s="108"/>
      <c r="R261" s="108"/>
      <c r="S261" s="111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</row>
    <row r="262" spans="1:41" s="94" customFormat="1" ht="30" hidden="1" customHeight="1" x14ac:dyDescent="0.25">
      <c r="A262" s="104">
        <v>257</v>
      </c>
      <c r="B262" s="154" t="s">
        <v>1748</v>
      </c>
      <c r="C262" s="154"/>
      <c r="D262" s="155">
        <v>405</v>
      </c>
      <c r="E262" s="154" t="s">
        <v>1749</v>
      </c>
      <c r="F262" s="135" t="s">
        <v>1929</v>
      </c>
      <c r="G262" s="154" t="s">
        <v>1601</v>
      </c>
      <c r="H262" s="154">
        <v>42430</v>
      </c>
      <c r="I262" s="154">
        <v>42364</v>
      </c>
      <c r="J262" s="107"/>
      <c r="K262" s="156"/>
      <c r="L262" s="157"/>
      <c r="M262" s="129"/>
      <c r="N262" s="129"/>
      <c r="O262" s="208"/>
      <c r="P262" s="111"/>
      <c r="Q262" s="108"/>
      <c r="R262" s="108"/>
      <c r="S262" s="111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</row>
    <row r="263" spans="1:41" s="94" customFormat="1" ht="30" hidden="1" customHeight="1" x14ac:dyDescent="0.25">
      <c r="A263" s="104">
        <v>258</v>
      </c>
      <c r="B263" s="154" t="s">
        <v>1748</v>
      </c>
      <c r="C263" s="154"/>
      <c r="D263" s="155">
        <v>407</v>
      </c>
      <c r="E263" s="154" t="s">
        <v>1749</v>
      </c>
      <c r="F263" s="135" t="s">
        <v>1930</v>
      </c>
      <c r="G263" s="154" t="s">
        <v>1601</v>
      </c>
      <c r="H263" s="154">
        <v>42430</v>
      </c>
      <c r="I263" s="154">
        <v>42364</v>
      </c>
      <c r="J263" s="107"/>
      <c r="K263" s="156"/>
      <c r="L263" s="157"/>
      <c r="M263" s="129"/>
      <c r="N263" s="129"/>
      <c r="O263" s="208"/>
      <c r="P263" s="111"/>
      <c r="Q263" s="108"/>
      <c r="R263" s="108"/>
      <c r="S263" s="111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</row>
    <row r="264" spans="1:41" s="94" customFormat="1" ht="30" hidden="1" customHeight="1" x14ac:dyDescent="0.25">
      <c r="A264" s="104">
        <v>259</v>
      </c>
      <c r="B264" s="154" t="s">
        <v>1748</v>
      </c>
      <c r="C264" s="154"/>
      <c r="D264" s="155">
        <v>408</v>
      </c>
      <c r="E264" s="154" t="s">
        <v>1749</v>
      </c>
      <c r="F264" s="135" t="s">
        <v>1931</v>
      </c>
      <c r="G264" s="154" t="s">
        <v>1601</v>
      </c>
      <c r="H264" s="154">
        <v>42430</v>
      </c>
      <c r="I264" s="154">
        <v>42364</v>
      </c>
      <c r="J264" s="107"/>
      <c r="K264" s="156"/>
      <c r="L264" s="157"/>
      <c r="M264" s="129"/>
      <c r="N264" s="129"/>
      <c r="O264" s="208"/>
      <c r="P264" s="111"/>
      <c r="Q264" s="108"/>
      <c r="R264" s="108"/>
      <c r="S264" s="111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</row>
    <row r="265" spans="1:41" s="94" customFormat="1" ht="30" hidden="1" customHeight="1" x14ac:dyDescent="0.25">
      <c r="A265" s="104">
        <v>260</v>
      </c>
      <c r="B265" s="154" t="s">
        <v>1748</v>
      </c>
      <c r="C265" s="154"/>
      <c r="D265" s="155">
        <v>410</v>
      </c>
      <c r="E265" s="154" t="s">
        <v>1749</v>
      </c>
      <c r="F265" s="135" t="s">
        <v>1932</v>
      </c>
      <c r="G265" s="154" t="s">
        <v>1601</v>
      </c>
      <c r="H265" s="154">
        <v>42430</v>
      </c>
      <c r="I265" s="154">
        <v>42364</v>
      </c>
      <c r="J265" s="107"/>
      <c r="K265" s="156"/>
      <c r="L265" s="157"/>
      <c r="M265" s="129"/>
      <c r="N265" s="129"/>
      <c r="O265" s="208"/>
      <c r="P265" s="111"/>
      <c r="Q265" s="108"/>
      <c r="R265" s="108"/>
      <c r="S265" s="111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</row>
    <row r="266" spans="1:41" s="94" customFormat="1" ht="30" hidden="1" customHeight="1" x14ac:dyDescent="0.25">
      <c r="A266" s="104">
        <v>261</v>
      </c>
      <c r="B266" s="154" t="s">
        <v>1748</v>
      </c>
      <c r="C266" s="154"/>
      <c r="D266" s="155">
        <v>430</v>
      </c>
      <c r="E266" s="154" t="s">
        <v>1749</v>
      </c>
      <c r="F266" s="135" t="s">
        <v>1933</v>
      </c>
      <c r="G266" s="154" t="s">
        <v>1601</v>
      </c>
      <c r="H266" s="154">
        <v>42430</v>
      </c>
      <c r="I266" s="154">
        <v>42364</v>
      </c>
      <c r="J266" s="107"/>
      <c r="K266" s="156"/>
      <c r="L266" s="157"/>
      <c r="M266" s="129"/>
      <c r="N266" s="129"/>
      <c r="O266" s="208"/>
      <c r="P266" s="111"/>
      <c r="Q266" s="108"/>
      <c r="R266" s="108"/>
      <c r="S266" s="111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</row>
    <row r="267" spans="1:41" s="94" customFormat="1" ht="30" hidden="1" customHeight="1" x14ac:dyDescent="0.25">
      <c r="A267" s="104">
        <v>262</v>
      </c>
      <c r="B267" s="154" t="s">
        <v>1748</v>
      </c>
      <c r="C267" s="154"/>
      <c r="D267" s="155">
        <v>431</v>
      </c>
      <c r="E267" s="154" t="s">
        <v>1749</v>
      </c>
      <c r="F267" s="135" t="s">
        <v>1934</v>
      </c>
      <c r="G267" s="154" t="s">
        <v>1601</v>
      </c>
      <c r="H267" s="154">
        <v>42430</v>
      </c>
      <c r="I267" s="154">
        <v>42364</v>
      </c>
      <c r="J267" s="107"/>
      <c r="K267" s="156"/>
      <c r="L267" s="157"/>
      <c r="M267" s="129"/>
      <c r="N267" s="129"/>
      <c r="O267" s="208"/>
      <c r="P267" s="111"/>
      <c r="Q267" s="108"/>
      <c r="R267" s="108"/>
      <c r="S267" s="111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</row>
    <row r="268" spans="1:41" s="94" customFormat="1" ht="30" hidden="1" customHeight="1" x14ac:dyDescent="0.25">
      <c r="A268" s="104">
        <v>263</v>
      </c>
      <c r="B268" s="154" t="s">
        <v>1748</v>
      </c>
      <c r="C268" s="154"/>
      <c r="D268" s="155">
        <v>432</v>
      </c>
      <c r="E268" s="154" t="s">
        <v>1749</v>
      </c>
      <c r="F268" s="135" t="s">
        <v>1935</v>
      </c>
      <c r="G268" s="154" t="s">
        <v>1601</v>
      </c>
      <c r="H268" s="154">
        <v>42430</v>
      </c>
      <c r="I268" s="154">
        <v>42364</v>
      </c>
      <c r="J268" s="107"/>
      <c r="K268" s="156"/>
      <c r="L268" s="157"/>
      <c r="M268" s="129"/>
      <c r="N268" s="129"/>
      <c r="O268" s="208"/>
      <c r="P268" s="111"/>
      <c r="Q268" s="108"/>
      <c r="R268" s="108"/>
      <c r="S268" s="111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</row>
    <row r="269" spans="1:41" s="94" customFormat="1" ht="30" hidden="1" customHeight="1" x14ac:dyDescent="0.25">
      <c r="A269" s="104">
        <v>264</v>
      </c>
      <c r="B269" s="154" t="s">
        <v>1748</v>
      </c>
      <c r="C269" s="154"/>
      <c r="D269" s="155">
        <v>433</v>
      </c>
      <c r="E269" s="154" t="s">
        <v>1749</v>
      </c>
      <c r="F269" s="135" t="s">
        <v>1936</v>
      </c>
      <c r="G269" s="154" t="s">
        <v>1601</v>
      </c>
      <c r="H269" s="154">
        <v>42430</v>
      </c>
      <c r="I269" s="154">
        <v>42364</v>
      </c>
      <c r="J269" s="107"/>
      <c r="K269" s="156"/>
      <c r="L269" s="157"/>
      <c r="M269" s="129"/>
      <c r="N269" s="129"/>
      <c r="O269" s="208"/>
      <c r="P269" s="111"/>
      <c r="Q269" s="108"/>
      <c r="R269" s="108"/>
      <c r="S269" s="111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</row>
    <row r="270" spans="1:41" s="94" customFormat="1" ht="30" hidden="1" customHeight="1" x14ac:dyDescent="0.25">
      <c r="A270" s="104">
        <v>265</v>
      </c>
      <c r="B270" s="154" t="s">
        <v>1748</v>
      </c>
      <c r="C270" s="154"/>
      <c r="D270" s="155">
        <v>434</v>
      </c>
      <c r="E270" s="154" t="s">
        <v>1749</v>
      </c>
      <c r="F270" s="135" t="s">
        <v>1937</v>
      </c>
      <c r="G270" s="154" t="s">
        <v>1601</v>
      </c>
      <c r="H270" s="154">
        <v>42430</v>
      </c>
      <c r="I270" s="154">
        <v>42364</v>
      </c>
      <c r="J270" s="107"/>
      <c r="K270" s="156"/>
      <c r="L270" s="157"/>
      <c r="M270" s="129"/>
      <c r="N270" s="129"/>
      <c r="O270" s="208"/>
      <c r="P270" s="111"/>
      <c r="Q270" s="108"/>
      <c r="R270" s="108"/>
      <c r="S270" s="111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</row>
    <row r="271" spans="1:41" s="94" customFormat="1" ht="30" hidden="1" customHeight="1" x14ac:dyDescent="0.25">
      <c r="A271" s="104">
        <v>266</v>
      </c>
      <c r="B271" s="154" t="s">
        <v>1748</v>
      </c>
      <c r="C271" s="154"/>
      <c r="D271" s="155">
        <v>435</v>
      </c>
      <c r="E271" s="154" t="s">
        <v>1749</v>
      </c>
      <c r="F271" s="135" t="s">
        <v>1938</v>
      </c>
      <c r="G271" s="154" t="s">
        <v>1601</v>
      </c>
      <c r="H271" s="154">
        <v>42430</v>
      </c>
      <c r="I271" s="154">
        <v>42364</v>
      </c>
      <c r="J271" s="107"/>
      <c r="K271" s="156"/>
      <c r="L271" s="157"/>
      <c r="M271" s="129"/>
      <c r="N271" s="129"/>
      <c r="O271" s="208"/>
      <c r="P271" s="111"/>
      <c r="Q271" s="108"/>
      <c r="R271" s="108"/>
      <c r="S271" s="111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</row>
    <row r="272" spans="1:41" s="94" customFormat="1" ht="30" hidden="1" customHeight="1" x14ac:dyDescent="0.25">
      <c r="A272" s="104">
        <v>267</v>
      </c>
      <c r="B272" s="154" t="s">
        <v>1748</v>
      </c>
      <c r="C272" s="154"/>
      <c r="D272" s="155">
        <v>436</v>
      </c>
      <c r="E272" s="154" t="s">
        <v>1749</v>
      </c>
      <c r="F272" s="135" t="s">
        <v>1939</v>
      </c>
      <c r="G272" s="154" t="s">
        <v>1601</v>
      </c>
      <c r="H272" s="154">
        <v>42430</v>
      </c>
      <c r="I272" s="154">
        <v>42364</v>
      </c>
      <c r="J272" s="107"/>
      <c r="K272" s="156"/>
      <c r="L272" s="157"/>
      <c r="M272" s="129"/>
      <c r="N272" s="129"/>
      <c r="O272" s="208"/>
      <c r="P272" s="111"/>
      <c r="Q272" s="108"/>
      <c r="R272" s="108"/>
      <c r="S272" s="111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</row>
    <row r="273" spans="1:41" s="94" customFormat="1" ht="30" hidden="1" customHeight="1" x14ac:dyDescent="0.25">
      <c r="A273" s="104">
        <v>268</v>
      </c>
      <c r="B273" s="154" t="s">
        <v>1748</v>
      </c>
      <c r="C273" s="154"/>
      <c r="D273" s="155">
        <v>437</v>
      </c>
      <c r="E273" s="154" t="s">
        <v>1749</v>
      </c>
      <c r="F273" s="135" t="s">
        <v>1940</v>
      </c>
      <c r="G273" s="154" t="s">
        <v>1601</v>
      </c>
      <c r="H273" s="154">
        <v>42430</v>
      </c>
      <c r="I273" s="154">
        <v>42364</v>
      </c>
      <c r="J273" s="107"/>
      <c r="K273" s="156"/>
      <c r="L273" s="157"/>
      <c r="M273" s="129"/>
      <c r="N273" s="129"/>
      <c r="O273" s="208"/>
      <c r="P273" s="111"/>
      <c r="Q273" s="108"/>
      <c r="R273" s="108"/>
      <c r="S273" s="111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</row>
    <row r="274" spans="1:41" s="94" customFormat="1" ht="30" hidden="1" customHeight="1" x14ac:dyDescent="0.25">
      <c r="A274" s="104">
        <v>269</v>
      </c>
      <c r="B274" s="154" t="s">
        <v>1748</v>
      </c>
      <c r="C274" s="154"/>
      <c r="D274" s="155">
        <v>438</v>
      </c>
      <c r="E274" s="154" t="s">
        <v>1749</v>
      </c>
      <c r="F274" s="135" t="s">
        <v>1941</v>
      </c>
      <c r="G274" s="154" t="s">
        <v>1601</v>
      </c>
      <c r="H274" s="154">
        <v>42430</v>
      </c>
      <c r="I274" s="154">
        <v>42364</v>
      </c>
      <c r="J274" s="107"/>
      <c r="K274" s="156"/>
      <c r="L274" s="157"/>
      <c r="M274" s="129"/>
      <c r="N274" s="129"/>
      <c r="O274" s="208"/>
      <c r="P274" s="111"/>
      <c r="Q274" s="108"/>
      <c r="R274" s="108"/>
      <c r="S274" s="111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</row>
    <row r="275" spans="1:41" s="94" customFormat="1" ht="30" hidden="1" customHeight="1" x14ac:dyDescent="0.25">
      <c r="A275" s="104">
        <v>270</v>
      </c>
      <c r="B275" s="154" t="s">
        <v>1748</v>
      </c>
      <c r="C275" s="154"/>
      <c r="D275" s="155">
        <v>439</v>
      </c>
      <c r="E275" s="154" t="s">
        <v>1749</v>
      </c>
      <c r="F275" s="135" t="s">
        <v>1942</v>
      </c>
      <c r="G275" s="154" t="s">
        <v>1601</v>
      </c>
      <c r="H275" s="154">
        <v>42430</v>
      </c>
      <c r="I275" s="154">
        <v>42364</v>
      </c>
      <c r="J275" s="107"/>
      <c r="K275" s="156"/>
      <c r="L275" s="157"/>
      <c r="M275" s="129"/>
      <c r="N275" s="129"/>
      <c r="O275" s="208"/>
      <c r="P275" s="111"/>
      <c r="Q275" s="108"/>
      <c r="R275" s="108"/>
      <c r="S275" s="111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</row>
    <row r="276" spans="1:41" s="94" customFormat="1" ht="30" hidden="1" customHeight="1" x14ac:dyDescent="0.25">
      <c r="A276" s="104">
        <v>271</v>
      </c>
      <c r="B276" s="154" t="s">
        <v>1748</v>
      </c>
      <c r="C276" s="154"/>
      <c r="D276" s="155">
        <v>441</v>
      </c>
      <c r="E276" s="154" t="s">
        <v>1749</v>
      </c>
      <c r="F276" s="135" t="s">
        <v>1943</v>
      </c>
      <c r="G276" s="154" t="s">
        <v>1601</v>
      </c>
      <c r="H276" s="154">
        <v>42430</v>
      </c>
      <c r="I276" s="154">
        <v>42364</v>
      </c>
      <c r="J276" s="107"/>
      <c r="K276" s="156"/>
      <c r="L276" s="157"/>
      <c r="M276" s="129"/>
      <c r="N276" s="129"/>
      <c r="O276" s="208"/>
      <c r="P276" s="111"/>
      <c r="Q276" s="108"/>
      <c r="R276" s="108"/>
      <c r="S276" s="111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</row>
    <row r="277" spans="1:41" s="94" customFormat="1" ht="30" hidden="1" customHeight="1" x14ac:dyDescent="0.25">
      <c r="A277" s="104">
        <v>272</v>
      </c>
      <c r="B277" s="154" t="s">
        <v>1748</v>
      </c>
      <c r="C277" s="154"/>
      <c r="D277" s="155">
        <v>442</v>
      </c>
      <c r="E277" s="154" t="s">
        <v>1749</v>
      </c>
      <c r="F277" s="135" t="s">
        <v>1944</v>
      </c>
      <c r="G277" s="154" t="s">
        <v>1601</v>
      </c>
      <c r="H277" s="154">
        <v>42430</v>
      </c>
      <c r="I277" s="154">
        <v>42364</v>
      </c>
      <c r="J277" s="107"/>
      <c r="K277" s="156"/>
      <c r="L277" s="157"/>
      <c r="M277" s="129"/>
      <c r="N277" s="129"/>
      <c r="O277" s="208"/>
      <c r="P277" s="111"/>
      <c r="Q277" s="108"/>
      <c r="R277" s="108"/>
      <c r="S277" s="111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</row>
    <row r="278" spans="1:41" s="94" customFormat="1" ht="30" hidden="1" customHeight="1" x14ac:dyDescent="0.25">
      <c r="A278" s="104">
        <v>273</v>
      </c>
      <c r="B278" s="154" t="s">
        <v>1748</v>
      </c>
      <c r="C278" s="154"/>
      <c r="D278" s="155">
        <v>443</v>
      </c>
      <c r="E278" s="154" t="s">
        <v>1749</v>
      </c>
      <c r="F278" s="135" t="s">
        <v>1945</v>
      </c>
      <c r="G278" s="154" t="s">
        <v>1601</v>
      </c>
      <c r="H278" s="154">
        <v>42430</v>
      </c>
      <c r="I278" s="154">
        <v>42364</v>
      </c>
      <c r="J278" s="107"/>
      <c r="K278" s="156"/>
      <c r="L278" s="157"/>
      <c r="M278" s="129"/>
      <c r="N278" s="129"/>
      <c r="O278" s="208"/>
      <c r="P278" s="111"/>
      <c r="Q278" s="108"/>
      <c r="R278" s="108"/>
      <c r="S278" s="111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</row>
    <row r="279" spans="1:41" s="94" customFormat="1" ht="30" hidden="1" customHeight="1" x14ac:dyDescent="0.25">
      <c r="A279" s="104">
        <v>274</v>
      </c>
      <c r="B279" s="154" t="s">
        <v>1748</v>
      </c>
      <c r="C279" s="154"/>
      <c r="D279" s="155">
        <v>444</v>
      </c>
      <c r="E279" s="154" t="s">
        <v>1749</v>
      </c>
      <c r="F279" s="135" t="s">
        <v>1946</v>
      </c>
      <c r="G279" s="154" t="s">
        <v>1601</v>
      </c>
      <c r="H279" s="154">
        <v>42430</v>
      </c>
      <c r="I279" s="154">
        <v>42364</v>
      </c>
      <c r="J279" s="107"/>
      <c r="K279" s="156"/>
      <c r="L279" s="157"/>
      <c r="M279" s="129"/>
      <c r="N279" s="129"/>
      <c r="O279" s="208"/>
      <c r="P279" s="111"/>
      <c r="Q279" s="108"/>
      <c r="R279" s="108"/>
      <c r="S279" s="111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</row>
    <row r="280" spans="1:41" s="94" customFormat="1" ht="30" hidden="1" customHeight="1" x14ac:dyDescent="0.25">
      <c r="A280" s="104">
        <v>275</v>
      </c>
      <c r="B280" s="154" t="s">
        <v>1748</v>
      </c>
      <c r="C280" s="154"/>
      <c r="D280" s="155">
        <v>445</v>
      </c>
      <c r="E280" s="154" t="s">
        <v>1749</v>
      </c>
      <c r="F280" s="135" t="s">
        <v>1947</v>
      </c>
      <c r="G280" s="154" t="s">
        <v>1601</v>
      </c>
      <c r="H280" s="154">
        <v>42430</v>
      </c>
      <c r="I280" s="154">
        <v>42364</v>
      </c>
      <c r="J280" s="107"/>
      <c r="K280" s="156"/>
      <c r="L280" s="157"/>
      <c r="M280" s="129"/>
      <c r="N280" s="129"/>
      <c r="O280" s="208"/>
      <c r="P280" s="111"/>
      <c r="Q280" s="108"/>
      <c r="R280" s="108"/>
      <c r="S280" s="111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</row>
    <row r="281" spans="1:41" s="94" customFormat="1" ht="30" hidden="1" customHeight="1" x14ac:dyDescent="0.25">
      <c r="A281" s="104">
        <v>276</v>
      </c>
      <c r="B281" s="154" t="s">
        <v>1748</v>
      </c>
      <c r="C281" s="154"/>
      <c r="D281" s="155">
        <v>449</v>
      </c>
      <c r="E281" s="154" t="s">
        <v>1749</v>
      </c>
      <c r="F281" s="135" t="s">
        <v>1948</v>
      </c>
      <c r="G281" s="154" t="s">
        <v>1601</v>
      </c>
      <c r="H281" s="154">
        <v>42430</v>
      </c>
      <c r="I281" s="154">
        <v>42364</v>
      </c>
      <c r="J281" s="107"/>
      <c r="K281" s="156"/>
      <c r="L281" s="157"/>
      <c r="M281" s="129"/>
      <c r="N281" s="129"/>
      <c r="O281" s="208"/>
      <c r="P281" s="111"/>
      <c r="Q281" s="108"/>
      <c r="R281" s="108"/>
      <c r="S281" s="111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</row>
    <row r="282" spans="1:41" s="94" customFormat="1" ht="30" hidden="1" customHeight="1" x14ac:dyDescent="0.25">
      <c r="A282" s="104">
        <v>277</v>
      </c>
      <c r="B282" s="154" t="s">
        <v>1748</v>
      </c>
      <c r="C282" s="154"/>
      <c r="D282" s="155">
        <v>450</v>
      </c>
      <c r="E282" s="154" t="s">
        <v>1749</v>
      </c>
      <c r="F282" s="135" t="s">
        <v>1949</v>
      </c>
      <c r="G282" s="154" t="s">
        <v>1601</v>
      </c>
      <c r="H282" s="154">
        <v>42430</v>
      </c>
      <c r="I282" s="154">
        <v>42364</v>
      </c>
      <c r="J282" s="107"/>
      <c r="K282" s="156"/>
      <c r="L282" s="157"/>
      <c r="M282" s="129"/>
      <c r="N282" s="129"/>
      <c r="O282" s="208"/>
      <c r="P282" s="111"/>
      <c r="Q282" s="108"/>
      <c r="R282" s="108"/>
      <c r="S282" s="111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</row>
    <row r="283" spans="1:41" s="94" customFormat="1" ht="30" hidden="1" customHeight="1" x14ac:dyDescent="0.25">
      <c r="A283" s="104">
        <v>278</v>
      </c>
      <c r="B283" s="154" t="s">
        <v>1748</v>
      </c>
      <c r="C283" s="154"/>
      <c r="D283" s="155">
        <v>470</v>
      </c>
      <c r="E283" s="154" t="s">
        <v>1749</v>
      </c>
      <c r="F283" s="135" t="s">
        <v>1950</v>
      </c>
      <c r="G283" s="154" t="s">
        <v>1601</v>
      </c>
      <c r="H283" s="154">
        <v>42430</v>
      </c>
      <c r="I283" s="154">
        <v>42364</v>
      </c>
      <c r="J283" s="107"/>
      <c r="K283" s="156"/>
      <c r="L283" s="157"/>
      <c r="M283" s="129"/>
      <c r="N283" s="129"/>
      <c r="O283" s="208"/>
      <c r="P283" s="111"/>
      <c r="Q283" s="108"/>
      <c r="R283" s="108"/>
      <c r="S283" s="111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</row>
    <row r="284" spans="1:41" s="94" customFormat="1" ht="30" hidden="1" customHeight="1" x14ac:dyDescent="0.25">
      <c r="A284" s="104">
        <v>279</v>
      </c>
      <c r="B284" s="154" t="s">
        <v>1748</v>
      </c>
      <c r="C284" s="154"/>
      <c r="D284" s="155">
        <v>471</v>
      </c>
      <c r="E284" s="154" t="s">
        <v>1749</v>
      </c>
      <c r="F284" s="135" t="s">
        <v>1951</v>
      </c>
      <c r="G284" s="154" t="s">
        <v>1601</v>
      </c>
      <c r="H284" s="154">
        <v>42430</v>
      </c>
      <c r="I284" s="154">
        <v>42364</v>
      </c>
      <c r="J284" s="107"/>
      <c r="K284" s="156"/>
      <c r="L284" s="157"/>
      <c r="M284" s="129"/>
      <c r="N284" s="129"/>
      <c r="O284" s="208"/>
      <c r="P284" s="111"/>
      <c r="Q284" s="108"/>
      <c r="R284" s="108"/>
      <c r="S284" s="111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</row>
    <row r="285" spans="1:41" s="94" customFormat="1" ht="30" hidden="1" customHeight="1" x14ac:dyDescent="0.25">
      <c r="A285" s="104">
        <v>280</v>
      </c>
      <c r="B285" s="154" t="s">
        <v>1748</v>
      </c>
      <c r="C285" s="154"/>
      <c r="D285" s="155">
        <v>472</v>
      </c>
      <c r="E285" s="154" t="s">
        <v>1749</v>
      </c>
      <c r="F285" s="135" t="s">
        <v>1952</v>
      </c>
      <c r="G285" s="154" t="s">
        <v>1601</v>
      </c>
      <c r="H285" s="154">
        <v>42430</v>
      </c>
      <c r="I285" s="154">
        <v>42364</v>
      </c>
      <c r="J285" s="107"/>
      <c r="K285" s="156"/>
      <c r="L285" s="157"/>
      <c r="M285" s="129"/>
      <c r="N285" s="129"/>
      <c r="O285" s="208"/>
      <c r="P285" s="111"/>
      <c r="Q285" s="108"/>
      <c r="R285" s="108"/>
      <c r="S285" s="111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</row>
    <row r="286" spans="1:41" s="94" customFormat="1" ht="30" hidden="1" customHeight="1" x14ac:dyDescent="0.25">
      <c r="A286" s="104">
        <v>281</v>
      </c>
      <c r="B286" s="154" t="s">
        <v>1748</v>
      </c>
      <c r="C286" s="154"/>
      <c r="D286" s="155">
        <v>473</v>
      </c>
      <c r="E286" s="154" t="s">
        <v>1749</v>
      </c>
      <c r="F286" s="135" t="s">
        <v>1953</v>
      </c>
      <c r="G286" s="154" t="s">
        <v>1601</v>
      </c>
      <c r="H286" s="154">
        <v>42430</v>
      </c>
      <c r="I286" s="154">
        <v>42364</v>
      </c>
      <c r="J286" s="107"/>
      <c r="K286" s="156"/>
      <c r="L286" s="157"/>
      <c r="M286" s="129"/>
      <c r="N286" s="129"/>
      <c r="O286" s="208"/>
      <c r="P286" s="111"/>
      <c r="Q286" s="108"/>
      <c r="R286" s="108"/>
      <c r="S286" s="111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</row>
    <row r="287" spans="1:41" s="94" customFormat="1" ht="30" hidden="1" customHeight="1" x14ac:dyDescent="0.25">
      <c r="A287" s="104">
        <v>282</v>
      </c>
      <c r="B287" s="154" t="s">
        <v>1748</v>
      </c>
      <c r="C287" s="154"/>
      <c r="D287" s="155">
        <v>475</v>
      </c>
      <c r="E287" s="154" t="s">
        <v>1749</v>
      </c>
      <c r="F287" s="135" t="s">
        <v>1954</v>
      </c>
      <c r="G287" s="154" t="s">
        <v>1601</v>
      </c>
      <c r="H287" s="154">
        <v>42430</v>
      </c>
      <c r="I287" s="154">
        <v>42364</v>
      </c>
      <c r="J287" s="107"/>
      <c r="K287" s="156"/>
      <c r="L287" s="157"/>
      <c r="M287" s="129"/>
      <c r="N287" s="129"/>
      <c r="O287" s="208"/>
      <c r="P287" s="111"/>
      <c r="Q287" s="108"/>
      <c r="R287" s="108"/>
      <c r="S287" s="111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</row>
    <row r="288" spans="1:41" s="94" customFormat="1" ht="30" hidden="1" customHeight="1" x14ac:dyDescent="0.25">
      <c r="A288" s="104">
        <v>283</v>
      </c>
      <c r="B288" s="154" t="s">
        <v>1748</v>
      </c>
      <c r="C288" s="154"/>
      <c r="D288" s="155">
        <v>476</v>
      </c>
      <c r="E288" s="154" t="s">
        <v>1749</v>
      </c>
      <c r="F288" s="135" t="s">
        <v>1955</v>
      </c>
      <c r="G288" s="154" t="s">
        <v>1601</v>
      </c>
      <c r="H288" s="154">
        <v>42430</v>
      </c>
      <c r="I288" s="154">
        <v>42364</v>
      </c>
      <c r="J288" s="107"/>
      <c r="K288" s="156"/>
      <c r="L288" s="157"/>
      <c r="M288" s="129"/>
      <c r="N288" s="129"/>
      <c r="O288" s="208"/>
      <c r="P288" s="111"/>
      <c r="Q288" s="108"/>
      <c r="R288" s="108"/>
      <c r="S288" s="111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</row>
    <row r="289" spans="1:41" s="94" customFormat="1" ht="30" hidden="1" customHeight="1" x14ac:dyDescent="0.25">
      <c r="A289" s="104">
        <v>284</v>
      </c>
      <c r="B289" s="154" t="s">
        <v>1748</v>
      </c>
      <c r="C289" s="154"/>
      <c r="D289" s="155">
        <v>477</v>
      </c>
      <c r="E289" s="154" t="s">
        <v>1749</v>
      </c>
      <c r="F289" s="135" t="s">
        <v>1956</v>
      </c>
      <c r="G289" s="154" t="s">
        <v>1601</v>
      </c>
      <c r="H289" s="154">
        <v>42430</v>
      </c>
      <c r="I289" s="154">
        <v>42364</v>
      </c>
      <c r="J289" s="107"/>
      <c r="K289" s="156"/>
      <c r="L289" s="157"/>
      <c r="M289" s="129"/>
      <c r="N289" s="129"/>
      <c r="O289" s="208"/>
      <c r="P289" s="111"/>
      <c r="Q289" s="108"/>
      <c r="R289" s="108"/>
      <c r="S289" s="111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</row>
    <row r="290" spans="1:41" s="94" customFormat="1" ht="30" hidden="1" customHeight="1" x14ac:dyDescent="0.25">
      <c r="A290" s="104">
        <v>285</v>
      </c>
      <c r="B290" s="154" t="s">
        <v>1748</v>
      </c>
      <c r="C290" s="154"/>
      <c r="D290" s="155">
        <v>640</v>
      </c>
      <c r="E290" s="154" t="s">
        <v>1749</v>
      </c>
      <c r="F290" s="135" t="s">
        <v>1957</v>
      </c>
      <c r="G290" s="154" t="s">
        <v>1601</v>
      </c>
      <c r="H290" s="154">
        <v>42430</v>
      </c>
      <c r="I290" s="154">
        <v>42364</v>
      </c>
      <c r="J290" s="107"/>
      <c r="K290" s="156"/>
      <c r="L290" s="157"/>
      <c r="M290" s="129"/>
      <c r="N290" s="129"/>
      <c r="O290" s="208"/>
      <c r="P290" s="111"/>
      <c r="Q290" s="108"/>
      <c r="R290" s="108"/>
      <c r="S290" s="111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</row>
    <row r="291" spans="1:41" s="94" customFormat="1" ht="30" hidden="1" customHeight="1" x14ac:dyDescent="0.25">
      <c r="A291" s="104">
        <v>286</v>
      </c>
      <c r="B291" s="154" t="s">
        <v>1748</v>
      </c>
      <c r="C291" s="154"/>
      <c r="D291" s="155">
        <v>638</v>
      </c>
      <c r="E291" s="154" t="s">
        <v>1749</v>
      </c>
      <c r="F291" s="135" t="s">
        <v>1958</v>
      </c>
      <c r="G291" s="154" t="s">
        <v>1601</v>
      </c>
      <c r="H291" s="154">
        <v>42430</v>
      </c>
      <c r="I291" s="154">
        <v>42364</v>
      </c>
      <c r="J291" s="107"/>
      <c r="K291" s="156"/>
      <c r="L291" s="157"/>
      <c r="M291" s="129"/>
      <c r="N291" s="129"/>
      <c r="O291" s="208"/>
      <c r="P291" s="111"/>
      <c r="Q291" s="108"/>
      <c r="R291" s="108"/>
      <c r="S291" s="111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</row>
    <row r="292" spans="1:41" s="94" customFormat="1" ht="30" hidden="1" customHeight="1" x14ac:dyDescent="0.25">
      <c r="A292" s="104">
        <v>287</v>
      </c>
      <c r="B292" s="154" t="s">
        <v>1748</v>
      </c>
      <c r="C292" s="154"/>
      <c r="D292" s="155">
        <v>637</v>
      </c>
      <c r="E292" s="154" t="s">
        <v>1749</v>
      </c>
      <c r="F292" s="135" t="s">
        <v>1959</v>
      </c>
      <c r="G292" s="154" t="s">
        <v>1601</v>
      </c>
      <c r="H292" s="154">
        <v>42430</v>
      </c>
      <c r="I292" s="154">
        <v>42364</v>
      </c>
      <c r="J292" s="107"/>
      <c r="K292" s="156"/>
      <c r="L292" s="157"/>
      <c r="M292" s="129"/>
      <c r="N292" s="129"/>
      <c r="O292" s="208"/>
      <c r="P292" s="111"/>
      <c r="Q292" s="108"/>
      <c r="R292" s="108"/>
      <c r="S292" s="111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</row>
    <row r="293" spans="1:41" s="94" customFormat="1" ht="30" hidden="1" customHeight="1" x14ac:dyDescent="0.25">
      <c r="A293" s="104">
        <v>288</v>
      </c>
      <c r="B293" s="154" t="s">
        <v>1748</v>
      </c>
      <c r="C293" s="154"/>
      <c r="D293" s="155">
        <v>632</v>
      </c>
      <c r="E293" s="154" t="s">
        <v>1749</v>
      </c>
      <c r="F293" s="135" t="s">
        <v>1960</v>
      </c>
      <c r="G293" s="154" t="s">
        <v>1601</v>
      </c>
      <c r="H293" s="154">
        <v>42430</v>
      </c>
      <c r="I293" s="154">
        <v>42364</v>
      </c>
      <c r="J293" s="107"/>
      <c r="K293" s="156"/>
      <c r="L293" s="157"/>
      <c r="M293" s="129"/>
      <c r="N293" s="129"/>
      <c r="O293" s="208"/>
      <c r="P293" s="111"/>
      <c r="Q293" s="108"/>
      <c r="R293" s="108"/>
      <c r="S293" s="111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</row>
    <row r="294" spans="1:41" s="94" customFormat="1" ht="30" hidden="1" customHeight="1" x14ac:dyDescent="0.25">
      <c r="A294" s="104">
        <v>289</v>
      </c>
      <c r="B294" s="154" t="s">
        <v>1748</v>
      </c>
      <c r="C294" s="154"/>
      <c r="D294" s="155">
        <v>630</v>
      </c>
      <c r="E294" s="154" t="s">
        <v>1749</v>
      </c>
      <c r="F294" s="135" t="s">
        <v>1961</v>
      </c>
      <c r="G294" s="154" t="s">
        <v>1601</v>
      </c>
      <c r="H294" s="154">
        <v>42430</v>
      </c>
      <c r="I294" s="154">
        <v>42364</v>
      </c>
      <c r="J294" s="107"/>
      <c r="K294" s="156"/>
      <c r="L294" s="157"/>
      <c r="M294" s="129"/>
      <c r="N294" s="129"/>
      <c r="O294" s="208"/>
      <c r="P294" s="111"/>
      <c r="Q294" s="108"/>
      <c r="R294" s="108"/>
      <c r="S294" s="111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</row>
    <row r="295" spans="1:41" s="94" customFormat="1" ht="30" hidden="1" customHeight="1" x14ac:dyDescent="0.25">
      <c r="A295" s="104">
        <v>290</v>
      </c>
      <c r="B295" s="154" t="s">
        <v>1748</v>
      </c>
      <c r="C295" s="154"/>
      <c r="D295" s="155">
        <v>628</v>
      </c>
      <c r="E295" s="154" t="s">
        <v>1749</v>
      </c>
      <c r="F295" s="135" t="s">
        <v>1962</v>
      </c>
      <c r="G295" s="154" t="s">
        <v>1601</v>
      </c>
      <c r="H295" s="154">
        <v>42430</v>
      </c>
      <c r="I295" s="154">
        <v>42364</v>
      </c>
      <c r="J295" s="107"/>
      <c r="K295" s="156"/>
      <c r="L295" s="157"/>
      <c r="M295" s="129"/>
      <c r="N295" s="129"/>
      <c r="O295" s="208"/>
      <c r="P295" s="111"/>
      <c r="Q295" s="108"/>
      <c r="R295" s="108"/>
      <c r="S295" s="111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</row>
    <row r="296" spans="1:41" s="94" customFormat="1" ht="30" hidden="1" customHeight="1" x14ac:dyDescent="0.25">
      <c r="A296" s="104">
        <v>291</v>
      </c>
      <c r="B296" s="154" t="s">
        <v>1748</v>
      </c>
      <c r="C296" s="154"/>
      <c r="D296" s="155">
        <v>627</v>
      </c>
      <c r="E296" s="154" t="s">
        <v>1749</v>
      </c>
      <c r="F296" s="135" t="s">
        <v>1963</v>
      </c>
      <c r="G296" s="154" t="s">
        <v>1601</v>
      </c>
      <c r="H296" s="154">
        <v>42430</v>
      </c>
      <c r="I296" s="154">
        <v>42364</v>
      </c>
      <c r="J296" s="107"/>
      <c r="K296" s="156"/>
      <c r="L296" s="157"/>
      <c r="M296" s="129"/>
      <c r="N296" s="129"/>
      <c r="O296" s="208"/>
      <c r="P296" s="111"/>
      <c r="Q296" s="108"/>
      <c r="R296" s="108"/>
      <c r="S296" s="111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</row>
    <row r="297" spans="1:41" s="94" customFormat="1" ht="30" hidden="1" customHeight="1" x14ac:dyDescent="0.25">
      <c r="A297" s="104">
        <v>292</v>
      </c>
      <c r="B297" s="154" t="s">
        <v>1748</v>
      </c>
      <c r="C297" s="154"/>
      <c r="D297" s="155">
        <v>626</v>
      </c>
      <c r="E297" s="154" t="s">
        <v>1749</v>
      </c>
      <c r="F297" s="135" t="s">
        <v>1964</v>
      </c>
      <c r="G297" s="154" t="s">
        <v>1601</v>
      </c>
      <c r="H297" s="154">
        <v>42430</v>
      </c>
      <c r="I297" s="154">
        <v>42364</v>
      </c>
      <c r="J297" s="107"/>
      <c r="K297" s="156"/>
      <c r="L297" s="157"/>
      <c r="M297" s="129"/>
      <c r="N297" s="129"/>
      <c r="O297" s="208"/>
      <c r="P297" s="111"/>
      <c r="Q297" s="108"/>
      <c r="R297" s="108"/>
      <c r="S297" s="111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</row>
    <row r="298" spans="1:41" s="94" customFormat="1" ht="30" hidden="1" customHeight="1" x14ac:dyDescent="0.25">
      <c r="A298" s="104">
        <v>293</v>
      </c>
      <c r="B298" s="154" t="s">
        <v>1748</v>
      </c>
      <c r="C298" s="154"/>
      <c r="D298" s="155">
        <v>625</v>
      </c>
      <c r="E298" s="154" t="s">
        <v>1749</v>
      </c>
      <c r="F298" s="135" t="s">
        <v>1965</v>
      </c>
      <c r="G298" s="154" t="s">
        <v>1601</v>
      </c>
      <c r="H298" s="154">
        <v>42430</v>
      </c>
      <c r="I298" s="154">
        <v>42364</v>
      </c>
      <c r="J298" s="107"/>
      <c r="K298" s="156"/>
      <c r="L298" s="157"/>
      <c r="M298" s="129"/>
      <c r="N298" s="129"/>
      <c r="O298" s="208"/>
      <c r="P298" s="111"/>
      <c r="Q298" s="108"/>
      <c r="R298" s="108"/>
      <c r="S298" s="111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</row>
    <row r="299" spans="1:41" s="94" customFormat="1" ht="30" hidden="1" customHeight="1" x14ac:dyDescent="0.25">
      <c r="A299" s="104">
        <v>294</v>
      </c>
      <c r="B299" s="154" t="s">
        <v>1748</v>
      </c>
      <c r="C299" s="154"/>
      <c r="D299" s="155">
        <v>621</v>
      </c>
      <c r="E299" s="154" t="s">
        <v>1749</v>
      </c>
      <c r="F299" s="135" t="s">
        <v>1966</v>
      </c>
      <c r="G299" s="154" t="s">
        <v>1601</v>
      </c>
      <c r="H299" s="154">
        <v>42430</v>
      </c>
      <c r="I299" s="154">
        <v>42364</v>
      </c>
      <c r="J299" s="107"/>
      <c r="K299" s="156"/>
      <c r="L299" s="157"/>
      <c r="M299" s="129"/>
      <c r="N299" s="129"/>
      <c r="O299" s="208"/>
      <c r="P299" s="111"/>
      <c r="Q299" s="108"/>
      <c r="R299" s="108"/>
      <c r="S299" s="111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</row>
    <row r="300" spans="1:41" s="94" customFormat="1" ht="30" hidden="1" customHeight="1" x14ac:dyDescent="0.25">
      <c r="A300" s="104">
        <v>295</v>
      </c>
      <c r="B300" s="154" t="s">
        <v>1748</v>
      </c>
      <c r="C300" s="154"/>
      <c r="D300" s="155">
        <v>620</v>
      </c>
      <c r="E300" s="154" t="s">
        <v>1749</v>
      </c>
      <c r="F300" s="135" t="s">
        <v>1967</v>
      </c>
      <c r="G300" s="154" t="s">
        <v>1601</v>
      </c>
      <c r="H300" s="154">
        <v>42430</v>
      </c>
      <c r="I300" s="154">
        <v>42364</v>
      </c>
      <c r="J300" s="107"/>
      <c r="K300" s="156"/>
      <c r="L300" s="157"/>
      <c r="M300" s="129"/>
      <c r="N300" s="129"/>
      <c r="O300" s="208"/>
      <c r="P300" s="111"/>
      <c r="Q300" s="108"/>
      <c r="R300" s="108"/>
      <c r="S300" s="111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</row>
    <row r="301" spans="1:41" s="94" customFormat="1" ht="30" hidden="1" customHeight="1" x14ac:dyDescent="0.25">
      <c r="A301" s="104">
        <v>296</v>
      </c>
      <c r="B301" s="154" t="s">
        <v>1748</v>
      </c>
      <c r="C301" s="154"/>
      <c r="D301" s="155">
        <v>619</v>
      </c>
      <c r="E301" s="154" t="s">
        <v>1749</v>
      </c>
      <c r="F301" s="135" t="s">
        <v>1968</v>
      </c>
      <c r="G301" s="154" t="s">
        <v>1601</v>
      </c>
      <c r="H301" s="154">
        <v>42430</v>
      </c>
      <c r="I301" s="154">
        <v>42364</v>
      </c>
      <c r="J301" s="107"/>
      <c r="K301" s="156"/>
      <c r="L301" s="157"/>
      <c r="M301" s="129"/>
      <c r="N301" s="129"/>
      <c r="O301" s="208"/>
      <c r="P301" s="111"/>
      <c r="Q301" s="108"/>
      <c r="R301" s="108"/>
      <c r="S301" s="111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</row>
    <row r="302" spans="1:41" s="94" customFormat="1" ht="30" hidden="1" customHeight="1" x14ac:dyDescent="0.25">
      <c r="A302" s="104">
        <v>297</v>
      </c>
      <c r="B302" s="154" t="s">
        <v>1748</v>
      </c>
      <c r="C302" s="154"/>
      <c r="D302" s="155">
        <v>617</v>
      </c>
      <c r="E302" s="154" t="s">
        <v>1749</v>
      </c>
      <c r="F302" s="135" t="s">
        <v>1969</v>
      </c>
      <c r="G302" s="154" t="s">
        <v>1601</v>
      </c>
      <c r="H302" s="154">
        <v>42430</v>
      </c>
      <c r="I302" s="154">
        <v>42364</v>
      </c>
      <c r="J302" s="107"/>
      <c r="K302" s="156"/>
      <c r="L302" s="157"/>
      <c r="M302" s="129"/>
      <c r="N302" s="129"/>
      <c r="O302" s="208"/>
      <c r="P302" s="111"/>
      <c r="Q302" s="108"/>
      <c r="R302" s="108"/>
      <c r="S302" s="111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</row>
    <row r="303" spans="1:41" s="94" customFormat="1" ht="30" hidden="1" customHeight="1" x14ac:dyDescent="0.25">
      <c r="A303" s="104">
        <v>298</v>
      </c>
      <c r="B303" s="154" t="s">
        <v>1748</v>
      </c>
      <c r="C303" s="154"/>
      <c r="D303" s="155">
        <v>616</v>
      </c>
      <c r="E303" s="154" t="s">
        <v>1749</v>
      </c>
      <c r="F303" s="135" t="s">
        <v>1970</v>
      </c>
      <c r="G303" s="154" t="s">
        <v>1601</v>
      </c>
      <c r="H303" s="154">
        <v>42430</v>
      </c>
      <c r="I303" s="154">
        <v>42364</v>
      </c>
      <c r="J303" s="107"/>
      <c r="K303" s="156"/>
      <c r="L303" s="157"/>
      <c r="M303" s="129"/>
      <c r="N303" s="129"/>
      <c r="O303" s="208"/>
      <c r="P303" s="111"/>
      <c r="Q303" s="108"/>
      <c r="R303" s="108"/>
      <c r="S303" s="111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</row>
    <row r="304" spans="1:41" s="94" customFormat="1" ht="30" hidden="1" customHeight="1" x14ac:dyDescent="0.25">
      <c r="A304" s="104">
        <v>299</v>
      </c>
      <c r="B304" s="154" t="s">
        <v>1748</v>
      </c>
      <c r="C304" s="154"/>
      <c r="D304" s="155">
        <v>615</v>
      </c>
      <c r="E304" s="154" t="s">
        <v>1749</v>
      </c>
      <c r="F304" s="135" t="s">
        <v>1971</v>
      </c>
      <c r="G304" s="154" t="s">
        <v>1601</v>
      </c>
      <c r="H304" s="154">
        <v>42430</v>
      </c>
      <c r="I304" s="154">
        <v>42364</v>
      </c>
      <c r="J304" s="107"/>
      <c r="K304" s="156"/>
      <c r="L304" s="157"/>
      <c r="M304" s="129"/>
      <c r="N304" s="129"/>
      <c r="O304" s="208"/>
      <c r="P304" s="111"/>
      <c r="Q304" s="108"/>
      <c r="R304" s="108"/>
      <c r="S304" s="111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</row>
    <row r="305" spans="1:41" s="94" customFormat="1" ht="30" hidden="1" customHeight="1" x14ac:dyDescent="0.25">
      <c r="A305" s="104">
        <v>300</v>
      </c>
      <c r="B305" s="154" t="s">
        <v>1748</v>
      </c>
      <c r="C305" s="154"/>
      <c r="D305" s="155">
        <v>613</v>
      </c>
      <c r="E305" s="154" t="s">
        <v>1749</v>
      </c>
      <c r="F305" s="135" t="s">
        <v>1972</v>
      </c>
      <c r="G305" s="154" t="s">
        <v>1601</v>
      </c>
      <c r="H305" s="154">
        <v>42430</v>
      </c>
      <c r="I305" s="154">
        <v>42364</v>
      </c>
      <c r="J305" s="107"/>
      <c r="K305" s="156"/>
      <c r="L305" s="157"/>
      <c r="M305" s="129"/>
      <c r="N305" s="129"/>
      <c r="O305" s="208"/>
      <c r="P305" s="111"/>
      <c r="Q305" s="108"/>
      <c r="R305" s="108"/>
      <c r="S305" s="111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</row>
    <row r="306" spans="1:41" s="94" customFormat="1" ht="30" hidden="1" customHeight="1" x14ac:dyDescent="0.25">
      <c r="A306" s="104">
        <v>301</v>
      </c>
      <c r="B306" s="154" t="s">
        <v>1748</v>
      </c>
      <c r="C306" s="154"/>
      <c r="D306" s="155">
        <v>612</v>
      </c>
      <c r="E306" s="154" t="s">
        <v>1749</v>
      </c>
      <c r="F306" s="135" t="s">
        <v>1973</v>
      </c>
      <c r="G306" s="154" t="s">
        <v>1601</v>
      </c>
      <c r="H306" s="154">
        <v>42430</v>
      </c>
      <c r="I306" s="154">
        <v>42364</v>
      </c>
      <c r="J306" s="107"/>
      <c r="K306" s="156"/>
      <c r="L306" s="157"/>
      <c r="M306" s="129"/>
      <c r="N306" s="129"/>
      <c r="O306" s="208"/>
      <c r="P306" s="111"/>
      <c r="Q306" s="108"/>
      <c r="R306" s="108"/>
      <c r="S306" s="111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</row>
    <row r="307" spans="1:41" s="94" customFormat="1" ht="30" hidden="1" customHeight="1" x14ac:dyDescent="0.25">
      <c r="A307" s="104">
        <v>302</v>
      </c>
      <c r="B307" s="154" t="s">
        <v>1748</v>
      </c>
      <c r="C307" s="154"/>
      <c r="D307" s="155">
        <v>611</v>
      </c>
      <c r="E307" s="154" t="s">
        <v>1749</v>
      </c>
      <c r="F307" s="135" t="s">
        <v>1974</v>
      </c>
      <c r="G307" s="154" t="s">
        <v>1601</v>
      </c>
      <c r="H307" s="154">
        <v>42430</v>
      </c>
      <c r="I307" s="154">
        <v>42364</v>
      </c>
      <c r="J307" s="107"/>
      <c r="K307" s="156"/>
      <c r="L307" s="157"/>
      <c r="M307" s="129"/>
      <c r="N307" s="129"/>
      <c r="O307" s="208"/>
      <c r="P307" s="111"/>
      <c r="Q307" s="108"/>
      <c r="R307" s="108"/>
      <c r="S307" s="111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</row>
    <row r="308" spans="1:41" s="94" customFormat="1" ht="30" hidden="1" customHeight="1" x14ac:dyDescent="0.25">
      <c r="A308" s="104">
        <v>303</v>
      </c>
      <c r="B308" s="154" t="s">
        <v>1748</v>
      </c>
      <c r="C308" s="154"/>
      <c r="D308" s="155">
        <v>610</v>
      </c>
      <c r="E308" s="154" t="s">
        <v>1749</v>
      </c>
      <c r="F308" s="135" t="s">
        <v>1975</v>
      </c>
      <c r="G308" s="154" t="s">
        <v>1601</v>
      </c>
      <c r="H308" s="154">
        <v>42430</v>
      </c>
      <c r="I308" s="154">
        <v>42364</v>
      </c>
      <c r="J308" s="107"/>
      <c r="K308" s="156"/>
      <c r="L308" s="157"/>
      <c r="M308" s="129"/>
      <c r="N308" s="129"/>
      <c r="O308" s="208"/>
      <c r="P308" s="111"/>
      <c r="Q308" s="108"/>
      <c r="R308" s="108"/>
      <c r="S308" s="111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</row>
    <row r="309" spans="1:41" s="94" customFormat="1" ht="30" hidden="1" customHeight="1" x14ac:dyDescent="0.25">
      <c r="A309" s="104">
        <v>304</v>
      </c>
      <c r="B309" s="154" t="s">
        <v>1748</v>
      </c>
      <c r="C309" s="154"/>
      <c r="D309" s="155">
        <v>609</v>
      </c>
      <c r="E309" s="154" t="s">
        <v>1749</v>
      </c>
      <c r="F309" s="135" t="s">
        <v>1976</v>
      </c>
      <c r="G309" s="154" t="s">
        <v>1601</v>
      </c>
      <c r="H309" s="154">
        <v>42430</v>
      </c>
      <c r="I309" s="154">
        <v>42364</v>
      </c>
      <c r="J309" s="107"/>
      <c r="K309" s="156"/>
      <c r="L309" s="157"/>
      <c r="M309" s="129"/>
      <c r="N309" s="129"/>
      <c r="O309" s="208"/>
      <c r="P309" s="111"/>
      <c r="Q309" s="108"/>
      <c r="R309" s="108"/>
      <c r="S309" s="111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</row>
    <row r="310" spans="1:41" s="94" customFormat="1" ht="30" hidden="1" customHeight="1" x14ac:dyDescent="0.25">
      <c r="A310" s="104">
        <v>305</v>
      </c>
      <c r="B310" s="154" t="s">
        <v>1748</v>
      </c>
      <c r="C310" s="154"/>
      <c r="D310" s="155">
        <v>608</v>
      </c>
      <c r="E310" s="154" t="s">
        <v>1749</v>
      </c>
      <c r="F310" s="135" t="s">
        <v>1977</v>
      </c>
      <c r="G310" s="154" t="s">
        <v>1601</v>
      </c>
      <c r="H310" s="154">
        <v>42430</v>
      </c>
      <c r="I310" s="154">
        <v>42364</v>
      </c>
      <c r="J310" s="107"/>
      <c r="K310" s="156"/>
      <c r="L310" s="157"/>
      <c r="M310" s="129"/>
      <c r="N310" s="129"/>
      <c r="O310" s="208"/>
      <c r="P310" s="111"/>
      <c r="Q310" s="108"/>
      <c r="R310" s="108"/>
      <c r="S310" s="111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</row>
    <row r="311" spans="1:41" s="94" customFormat="1" ht="30" hidden="1" customHeight="1" x14ac:dyDescent="0.25">
      <c r="A311" s="104">
        <v>306</v>
      </c>
      <c r="B311" s="154" t="s">
        <v>1748</v>
      </c>
      <c r="C311" s="154"/>
      <c r="D311" s="155">
        <v>607</v>
      </c>
      <c r="E311" s="154" t="s">
        <v>1749</v>
      </c>
      <c r="F311" s="135" t="s">
        <v>1978</v>
      </c>
      <c r="G311" s="154" t="s">
        <v>1601</v>
      </c>
      <c r="H311" s="154">
        <v>42430</v>
      </c>
      <c r="I311" s="154">
        <v>42364</v>
      </c>
      <c r="J311" s="107"/>
      <c r="K311" s="156"/>
      <c r="L311" s="157"/>
      <c r="M311" s="129"/>
      <c r="N311" s="129"/>
      <c r="O311" s="208"/>
      <c r="P311" s="111"/>
      <c r="Q311" s="108"/>
      <c r="R311" s="108"/>
      <c r="S311" s="111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</row>
    <row r="312" spans="1:41" s="94" customFormat="1" ht="30" hidden="1" customHeight="1" x14ac:dyDescent="0.25">
      <c r="A312" s="104">
        <v>307</v>
      </c>
      <c r="B312" s="154" t="s">
        <v>1748</v>
      </c>
      <c r="C312" s="154"/>
      <c r="D312" s="155">
        <v>606</v>
      </c>
      <c r="E312" s="154" t="s">
        <v>1749</v>
      </c>
      <c r="F312" s="135" t="s">
        <v>1979</v>
      </c>
      <c r="G312" s="154" t="s">
        <v>1601</v>
      </c>
      <c r="H312" s="154">
        <v>42430</v>
      </c>
      <c r="I312" s="154">
        <v>42364</v>
      </c>
      <c r="J312" s="107"/>
      <c r="K312" s="156"/>
      <c r="L312" s="157"/>
      <c r="M312" s="129"/>
      <c r="N312" s="129"/>
      <c r="O312" s="208"/>
      <c r="P312" s="111"/>
      <c r="Q312" s="108"/>
      <c r="R312" s="108"/>
      <c r="S312" s="111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</row>
    <row r="313" spans="1:41" s="94" customFormat="1" ht="30" hidden="1" customHeight="1" x14ac:dyDescent="0.25">
      <c r="A313" s="104">
        <v>308</v>
      </c>
      <c r="B313" s="154" t="s">
        <v>1748</v>
      </c>
      <c r="C313" s="154"/>
      <c r="D313" s="155">
        <v>605</v>
      </c>
      <c r="E313" s="154" t="s">
        <v>1749</v>
      </c>
      <c r="F313" s="135" t="s">
        <v>1980</v>
      </c>
      <c r="G313" s="154" t="s">
        <v>1601</v>
      </c>
      <c r="H313" s="154">
        <v>42430</v>
      </c>
      <c r="I313" s="154">
        <v>42364</v>
      </c>
      <c r="J313" s="107"/>
      <c r="K313" s="156"/>
      <c r="L313" s="157"/>
      <c r="M313" s="129"/>
      <c r="N313" s="129"/>
      <c r="O313" s="208"/>
      <c r="P313" s="111"/>
      <c r="Q313" s="108"/>
      <c r="R313" s="108"/>
      <c r="S313" s="111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</row>
    <row r="314" spans="1:41" s="94" customFormat="1" ht="30" hidden="1" customHeight="1" x14ac:dyDescent="0.25">
      <c r="A314" s="104">
        <v>309</v>
      </c>
      <c r="B314" s="154" t="s">
        <v>1748</v>
      </c>
      <c r="C314" s="154"/>
      <c r="D314" s="155">
        <v>603</v>
      </c>
      <c r="E314" s="154" t="s">
        <v>1749</v>
      </c>
      <c r="F314" s="135" t="s">
        <v>1981</v>
      </c>
      <c r="G314" s="154" t="s">
        <v>1601</v>
      </c>
      <c r="H314" s="154">
        <v>42430</v>
      </c>
      <c r="I314" s="154">
        <v>42364</v>
      </c>
      <c r="J314" s="107"/>
      <c r="K314" s="156"/>
      <c r="L314" s="157"/>
      <c r="M314" s="129"/>
      <c r="N314" s="129"/>
      <c r="O314" s="208"/>
      <c r="P314" s="111"/>
      <c r="Q314" s="108"/>
      <c r="R314" s="108"/>
      <c r="S314" s="111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</row>
    <row r="315" spans="1:41" s="94" customFormat="1" ht="30" hidden="1" customHeight="1" x14ac:dyDescent="0.25">
      <c r="A315" s="104">
        <v>310</v>
      </c>
      <c r="B315" s="154" t="s">
        <v>1748</v>
      </c>
      <c r="C315" s="154"/>
      <c r="D315" s="155">
        <v>602</v>
      </c>
      <c r="E315" s="154" t="s">
        <v>1749</v>
      </c>
      <c r="F315" s="135" t="s">
        <v>1982</v>
      </c>
      <c r="G315" s="154" t="s">
        <v>1601</v>
      </c>
      <c r="H315" s="154">
        <v>42430</v>
      </c>
      <c r="I315" s="154">
        <v>42364</v>
      </c>
      <c r="J315" s="107"/>
      <c r="K315" s="156"/>
      <c r="L315" s="157"/>
      <c r="M315" s="129"/>
      <c r="N315" s="129"/>
      <c r="O315" s="208"/>
      <c r="P315" s="111"/>
      <c r="Q315" s="108"/>
      <c r="R315" s="108"/>
      <c r="S315" s="111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</row>
    <row r="316" spans="1:41" s="94" customFormat="1" ht="30" hidden="1" customHeight="1" x14ac:dyDescent="0.25">
      <c r="A316" s="104">
        <v>311</v>
      </c>
      <c r="B316" s="154" t="s">
        <v>1748</v>
      </c>
      <c r="C316" s="154"/>
      <c r="D316" s="155">
        <v>601</v>
      </c>
      <c r="E316" s="154" t="s">
        <v>1749</v>
      </c>
      <c r="F316" s="135" t="s">
        <v>1983</v>
      </c>
      <c r="G316" s="154" t="s">
        <v>1601</v>
      </c>
      <c r="H316" s="154">
        <v>42430</v>
      </c>
      <c r="I316" s="154">
        <v>42364</v>
      </c>
      <c r="J316" s="107"/>
      <c r="K316" s="156"/>
      <c r="L316" s="157"/>
      <c r="M316" s="129"/>
      <c r="N316" s="129"/>
      <c r="O316" s="208"/>
      <c r="P316" s="111"/>
      <c r="Q316" s="108"/>
      <c r="R316" s="108"/>
      <c r="S316" s="111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</row>
    <row r="317" spans="1:41" s="94" customFormat="1" ht="30" hidden="1" customHeight="1" x14ac:dyDescent="0.25">
      <c r="A317" s="104">
        <v>312</v>
      </c>
      <c r="B317" s="154" t="s">
        <v>1748</v>
      </c>
      <c r="C317" s="154"/>
      <c r="D317" s="155">
        <v>304</v>
      </c>
      <c r="E317" s="154" t="s">
        <v>1749</v>
      </c>
      <c r="F317" s="135" t="s">
        <v>1984</v>
      </c>
      <c r="G317" s="154" t="s">
        <v>1601</v>
      </c>
      <c r="H317" s="154">
        <v>42430</v>
      </c>
      <c r="I317" s="154">
        <v>42364</v>
      </c>
      <c r="J317" s="107"/>
      <c r="K317" s="156"/>
      <c r="L317" s="157"/>
      <c r="M317" s="129"/>
      <c r="N317" s="129"/>
      <c r="O317" s="208"/>
      <c r="P317" s="111"/>
      <c r="Q317" s="108"/>
      <c r="R317" s="108"/>
      <c r="S317" s="111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</row>
    <row r="318" spans="1:41" s="94" customFormat="1" ht="30" hidden="1" customHeight="1" x14ac:dyDescent="0.25">
      <c r="A318" s="104">
        <v>313</v>
      </c>
      <c r="B318" s="154" t="s">
        <v>1748</v>
      </c>
      <c r="C318" s="154"/>
      <c r="D318" s="155">
        <v>701</v>
      </c>
      <c r="E318" s="154" t="s">
        <v>1749</v>
      </c>
      <c r="F318" s="135" t="s">
        <v>1985</v>
      </c>
      <c r="G318" s="154" t="s">
        <v>1601</v>
      </c>
      <c r="H318" s="154">
        <v>42430</v>
      </c>
      <c r="I318" s="154">
        <v>42364</v>
      </c>
      <c r="J318" s="107"/>
      <c r="K318" s="156"/>
      <c r="L318" s="157"/>
      <c r="M318" s="129"/>
      <c r="N318" s="129"/>
      <c r="O318" s="208"/>
      <c r="P318" s="111"/>
      <c r="Q318" s="108"/>
      <c r="R318" s="108"/>
      <c r="S318" s="111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</row>
    <row r="319" spans="1:41" s="94" customFormat="1" ht="45" hidden="1" customHeight="1" x14ac:dyDescent="0.25">
      <c r="A319" s="104">
        <v>314</v>
      </c>
      <c r="B319" s="107" t="s">
        <v>11</v>
      </c>
      <c r="C319" s="107" t="s">
        <v>1986</v>
      </c>
      <c r="D319" s="107">
        <v>20</v>
      </c>
      <c r="E319" s="107" t="s">
        <v>2205</v>
      </c>
      <c r="F319" s="113" t="s">
        <v>1987</v>
      </c>
      <c r="G319" s="107" t="s">
        <v>1988</v>
      </c>
      <c r="H319" s="107">
        <v>42450</v>
      </c>
      <c r="I319" s="107" t="s">
        <v>1989</v>
      </c>
      <c r="J319" s="107"/>
      <c r="K319" s="128">
        <v>871248.58</v>
      </c>
      <c r="L319" s="129"/>
      <c r="M319" s="129"/>
      <c r="N319" s="129">
        <v>939497.75</v>
      </c>
      <c r="O319" s="224">
        <v>94207.71</v>
      </c>
      <c r="P319" s="111"/>
      <c r="Q319" s="108"/>
      <c r="R319" s="108"/>
      <c r="S319" s="111">
        <v>17271.55</v>
      </c>
      <c r="T319" s="108">
        <v>10347.02</v>
      </c>
      <c r="U319" s="246">
        <v>17271.55</v>
      </c>
      <c r="V319" s="108">
        <v>14702.29</v>
      </c>
      <c r="W319" s="248">
        <v>17271.55</v>
      </c>
      <c r="X319" s="108">
        <v>7843.43</v>
      </c>
      <c r="Y319" s="252">
        <v>17271.55</v>
      </c>
      <c r="Z319" s="108">
        <v>11965.13</v>
      </c>
      <c r="AA319" s="262">
        <v>17271.55</v>
      </c>
      <c r="AB319" s="127">
        <v>21128.11</v>
      </c>
      <c r="AC319" s="262">
        <v>17271.55</v>
      </c>
      <c r="AD319" s="127"/>
      <c r="AE319" s="127"/>
      <c r="AF319" s="127">
        <v>17181.509999999998</v>
      </c>
      <c r="AG319" s="127"/>
      <c r="AH319" s="108">
        <v>17222.68</v>
      </c>
      <c r="AI319" s="108"/>
      <c r="AJ319" s="108"/>
      <c r="AK319" s="108"/>
      <c r="AL319" s="108"/>
      <c r="AM319" s="108"/>
      <c r="AN319" s="108"/>
      <c r="AO319" s="108"/>
    </row>
    <row r="320" spans="1:41" s="94" customFormat="1" ht="45" hidden="1" customHeight="1" x14ac:dyDescent="0.25">
      <c r="A320" s="104">
        <v>315</v>
      </c>
      <c r="B320" s="107" t="s">
        <v>11</v>
      </c>
      <c r="C320" s="107" t="s">
        <v>130</v>
      </c>
      <c r="D320" s="107" t="s">
        <v>1990</v>
      </c>
      <c r="E320" s="107" t="s">
        <v>2205</v>
      </c>
      <c r="F320" s="113">
        <v>4.0705810309035999E+19</v>
      </c>
      <c r="G320" s="107" t="s">
        <v>1988</v>
      </c>
      <c r="H320" s="107">
        <v>42450</v>
      </c>
      <c r="I320" s="107" t="s">
        <v>1992</v>
      </c>
      <c r="J320" s="107"/>
      <c r="K320" s="128">
        <v>852718.39</v>
      </c>
      <c r="L320" s="129"/>
      <c r="M320" s="129"/>
      <c r="N320" s="129">
        <v>912698.09</v>
      </c>
      <c r="O320" s="208"/>
      <c r="P320" s="111"/>
      <c r="Q320" s="108"/>
      <c r="R320" s="108"/>
      <c r="S320" s="111">
        <v>15178.81</v>
      </c>
      <c r="T320" s="108">
        <v>8197.4699999999993</v>
      </c>
      <c r="U320" s="246">
        <v>15178.81</v>
      </c>
      <c r="V320" s="108">
        <v>12387.48</v>
      </c>
      <c r="W320" s="248">
        <v>15178.81</v>
      </c>
      <c r="X320" s="108">
        <v>12507.33</v>
      </c>
      <c r="Y320" s="252">
        <v>15178.81</v>
      </c>
      <c r="Z320" s="108">
        <v>8175.26</v>
      </c>
      <c r="AA320" s="262">
        <v>15178.81</v>
      </c>
      <c r="AB320" s="127">
        <v>6303.93</v>
      </c>
      <c r="AC320" s="262">
        <v>15178.81</v>
      </c>
      <c r="AD320" s="127"/>
      <c r="AE320" s="127"/>
      <c r="AF320" s="127">
        <v>12559.08</v>
      </c>
      <c r="AG320" s="127"/>
      <c r="AH320" s="108">
        <v>34634.42</v>
      </c>
      <c r="AI320" s="108"/>
      <c r="AJ320" s="108"/>
      <c r="AK320" s="108"/>
      <c r="AL320" s="108"/>
      <c r="AM320" s="108"/>
      <c r="AN320" s="108"/>
      <c r="AO320" s="108"/>
    </row>
    <row r="321" spans="1:41" s="94" customFormat="1" ht="45" hidden="1" customHeight="1" x14ac:dyDescent="0.25">
      <c r="A321" s="104">
        <v>316</v>
      </c>
      <c r="B321" s="107" t="s">
        <v>11</v>
      </c>
      <c r="C321" s="107" t="s">
        <v>42</v>
      </c>
      <c r="D321" s="107">
        <v>27</v>
      </c>
      <c r="E321" s="107" t="s">
        <v>2205</v>
      </c>
      <c r="F321" s="113" t="s">
        <v>1991</v>
      </c>
      <c r="G321" s="107" t="s">
        <v>1988</v>
      </c>
      <c r="H321" s="107">
        <v>42517</v>
      </c>
      <c r="I321" s="107">
        <v>42541</v>
      </c>
      <c r="J321" s="107"/>
      <c r="K321" s="128">
        <v>1001853.52</v>
      </c>
      <c r="L321" s="129"/>
      <c r="M321" s="129"/>
      <c r="N321" s="129">
        <v>1128410.3700000001</v>
      </c>
      <c r="O321" s="249" t="s">
        <v>2236</v>
      </c>
      <c r="P321" s="111"/>
      <c r="Q321" s="108"/>
      <c r="R321" s="108"/>
      <c r="S321" s="111">
        <v>32044.25</v>
      </c>
      <c r="T321" s="108">
        <v>21038.1</v>
      </c>
      <c r="U321" s="246">
        <v>32044.25</v>
      </c>
      <c r="V321" s="108">
        <v>29122.36</v>
      </c>
      <c r="W321" s="248">
        <v>32044.25</v>
      </c>
      <c r="X321" s="108">
        <v>18438.84</v>
      </c>
      <c r="Y321" s="252">
        <v>32044.25</v>
      </c>
      <c r="Z321" s="108">
        <v>24557</v>
      </c>
      <c r="AA321" s="262">
        <v>32044.25</v>
      </c>
      <c r="AB321" s="127">
        <v>20375.150000000001</v>
      </c>
      <c r="AC321" s="262">
        <v>32044.25</v>
      </c>
      <c r="AD321" s="127"/>
      <c r="AE321" s="127"/>
      <c r="AF321" s="127">
        <v>20501.79</v>
      </c>
      <c r="AG321" s="127"/>
      <c r="AH321" s="108">
        <v>40763.19</v>
      </c>
      <c r="AI321" s="108"/>
      <c r="AJ321" s="108"/>
      <c r="AK321" s="108"/>
      <c r="AL321" s="108"/>
      <c r="AM321" s="108"/>
      <c r="AN321" s="108"/>
      <c r="AO321" s="108"/>
    </row>
    <row r="322" spans="1:41" s="94" customFormat="1" ht="45" hidden="1" customHeight="1" x14ac:dyDescent="0.25">
      <c r="A322" s="104">
        <v>317</v>
      </c>
      <c r="B322" s="107" t="s">
        <v>11</v>
      </c>
      <c r="C322" s="107" t="s">
        <v>272</v>
      </c>
      <c r="D322" s="107">
        <v>37</v>
      </c>
      <c r="E322" s="107" t="s">
        <v>2205</v>
      </c>
      <c r="F322" s="113" t="s">
        <v>1993</v>
      </c>
      <c r="G322" s="107" t="s">
        <v>1988</v>
      </c>
      <c r="H322" s="107">
        <v>42450</v>
      </c>
      <c r="I322" s="107">
        <v>42385</v>
      </c>
      <c r="J322" s="107"/>
      <c r="K322" s="128">
        <v>922232.23</v>
      </c>
      <c r="L322" s="129"/>
      <c r="M322" s="129"/>
      <c r="N322" s="129">
        <v>1013233.75</v>
      </c>
      <c r="O322" s="211"/>
      <c r="P322" s="111"/>
      <c r="Q322" s="108"/>
      <c r="R322" s="108"/>
      <c r="S322" s="111">
        <v>23029.35</v>
      </c>
      <c r="T322" s="108">
        <v>1807421</v>
      </c>
      <c r="U322" s="246">
        <v>23029.35</v>
      </c>
      <c r="V322" s="108">
        <v>23666.05</v>
      </c>
      <c r="W322" s="248">
        <v>23029.35</v>
      </c>
      <c r="X322" s="111">
        <v>28427.49</v>
      </c>
      <c r="Y322" s="252">
        <v>23029.35</v>
      </c>
      <c r="Z322" s="108">
        <v>21017.19</v>
      </c>
      <c r="AA322" s="262">
        <v>23029.35</v>
      </c>
      <c r="AB322" s="127">
        <v>31945.54</v>
      </c>
      <c r="AC322" s="262">
        <v>23029.35</v>
      </c>
      <c r="AD322" s="127"/>
      <c r="AE322" s="127"/>
      <c r="AF322" s="127">
        <v>14892.07</v>
      </c>
      <c r="AG322" s="127"/>
      <c r="AH322" s="108">
        <v>21377.93</v>
      </c>
      <c r="AI322" s="108"/>
      <c r="AJ322" s="108"/>
      <c r="AK322" s="108"/>
      <c r="AL322" s="108"/>
      <c r="AM322" s="108"/>
      <c r="AN322" s="108"/>
      <c r="AO322" s="108"/>
    </row>
    <row r="323" spans="1:41" s="94" customFormat="1" ht="30" hidden="1" customHeight="1" x14ac:dyDescent="0.25">
      <c r="A323" s="104">
        <v>318</v>
      </c>
      <c r="B323" s="107" t="s">
        <v>11</v>
      </c>
      <c r="C323" s="107" t="s">
        <v>1994</v>
      </c>
      <c r="D323" s="107">
        <v>16</v>
      </c>
      <c r="E323" s="107" t="s">
        <v>1995</v>
      </c>
      <c r="F323" s="113" t="s">
        <v>1996</v>
      </c>
      <c r="G323" s="264" t="s">
        <v>1601</v>
      </c>
      <c r="H323" s="107">
        <v>42640</v>
      </c>
      <c r="I323" s="107" t="s">
        <v>1997</v>
      </c>
      <c r="J323" s="107"/>
      <c r="K323" s="128">
        <v>741891.31</v>
      </c>
      <c r="L323" s="129"/>
      <c r="M323" s="129"/>
      <c r="N323" s="129">
        <v>816323.97</v>
      </c>
      <c r="O323" s="208"/>
      <c r="P323" s="225" t="s">
        <v>2212</v>
      </c>
      <c r="Q323" s="108"/>
      <c r="R323" s="108"/>
      <c r="S323" s="111">
        <v>15081.38</v>
      </c>
      <c r="T323" s="108">
        <v>9388.44</v>
      </c>
      <c r="U323" s="244">
        <v>15081.38</v>
      </c>
      <c r="V323" s="108">
        <v>8313.5499999999993</v>
      </c>
      <c r="W323" s="108"/>
      <c r="X323" s="108"/>
      <c r="Y323" s="108"/>
      <c r="Z323" s="108"/>
      <c r="AA323" s="127">
        <v>15081.38</v>
      </c>
      <c r="AB323" s="127">
        <v>15424.02</v>
      </c>
      <c r="AC323" s="127"/>
      <c r="AD323" s="127"/>
      <c r="AE323" s="127">
        <v>15568.69</v>
      </c>
      <c r="AF323" s="127">
        <v>14745.24</v>
      </c>
      <c r="AG323" s="127"/>
      <c r="AH323" s="127"/>
      <c r="AI323" s="127"/>
      <c r="AJ323" s="108">
        <v>14376.64</v>
      </c>
      <c r="AK323" s="127"/>
      <c r="AL323" s="108"/>
      <c r="AM323" s="127"/>
      <c r="AN323" s="108"/>
      <c r="AO323" s="108"/>
    </row>
    <row r="324" spans="1:41" s="94" customFormat="1" ht="60" hidden="1" customHeight="1" x14ac:dyDescent="0.25">
      <c r="A324" s="104">
        <v>319</v>
      </c>
      <c r="B324" s="107" t="s">
        <v>1998</v>
      </c>
      <c r="C324" s="107" t="s">
        <v>54</v>
      </c>
      <c r="D324" s="107">
        <v>60</v>
      </c>
      <c r="E324" s="107" t="s">
        <v>1999</v>
      </c>
      <c r="F324" s="113"/>
      <c r="G324" s="107"/>
      <c r="H324" s="107"/>
      <c r="I324" s="107"/>
      <c r="J324" s="107"/>
      <c r="K324" s="128">
        <v>1147927.03</v>
      </c>
      <c r="L324" s="129"/>
      <c r="M324" s="129"/>
      <c r="N324" s="129"/>
      <c r="O324" s="208"/>
      <c r="P324" s="111"/>
      <c r="Q324" s="108">
        <v>23385.31</v>
      </c>
      <c r="R324" s="108">
        <v>42434.27</v>
      </c>
      <c r="S324" s="111"/>
      <c r="T324" s="108"/>
      <c r="U324" s="108">
        <v>24198.29</v>
      </c>
      <c r="V324" s="108">
        <v>19156.23</v>
      </c>
      <c r="W324" s="108"/>
      <c r="X324" s="108"/>
      <c r="Y324" s="108"/>
      <c r="Z324" s="108"/>
      <c r="AA324" s="127"/>
      <c r="AB324" s="127"/>
      <c r="AC324" s="127"/>
      <c r="AD324" s="127"/>
      <c r="AE324" s="127"/>
      <c r="AF324" s="127">
        <v>26635.07</v>
      </c>
      <c r="AG324" s="127"/>
      <c r="AH324" s="127"/>
      <c r="AI324" s="127"/>
      <c r="AJ324" s="108"/>
      <c r="AK324" s="108"/>
      <c r="AL324" s="108">
        <v>21522.68</v>
      </c>
      <c r="AM324" s="108"/>
      <c r="AN324" s="108"/>
      <c r="AO324" s="108"/>
    </row>
    <row r="325" spans="1:41" s="94" customFormat="1" ht="60" hidden="1" customHeight="1" x14ac:dyDescent="0.25">
      <c r="A325" s="104">
        <v>320</v>
      </c>
      <c r="B325" s="107" t="s">
        <v>1998</v>
      </c>
      <c r="C325" s="107" t="s">
        <v>54</v>
      </c>
      <c r="D325" s="107">
        <v>63</v>
      </c>
      <c r="E325" s="107" t="s">
        <v>1999</v>
      </c>
      <c r="F325" s="113"/>
      <c r="G325" s="107"/>
      <c r="H325" s="107"/>
      <c r="I325" s="107"/>
      <c r="J325" s="107"/>
      <c r="K325" s="128">
        <v>874965.09</v>
      </c>
      <c r="L325" s="129"/>
      <c r="M325" s="129"/>
      <c r="N325" s="129"/>
      <c r="O325" s="208"/>
      <c r="P325" s="111"/>
      <c r="Q325" s="108">
        <v>17563.13</v>
      </c>
      <c r="R325" s="108">
        <v>13176.46</v>
      </c>
      <c r="S325" s="111"/>
      <c r="T325" s="108"/>
      <c r="U325" s="108">
        <v>18075.54</v>
      </c>
      <c r="V325" s="108">
        <v>14475.04</v>
      </c>
      <c r="W325" s="108"/>
      <c r="X325" s="108"/>
      <c r="Y325" s="108"/>
      <c r="Z325" s="108"/>
      <c r="AA325" s="127"/>
      <c r="AB325" s="127"/>
      <c r="AC325" s="127"/>
      <c r="AD325" s="127"/>
      <c r="AE325" s="127"/>
      <c r="AF325" s="127">
        <v>14126.71</v>
      </c>
      <c r="AG325" s="127"/>
      <c r="AH325" s="127"/>
      <c r="AI325" s="127"/>
      <c r="AJ325" s="108"/>
      <c r="AK325" s="108"/>
      <c r="AL325" s="108">
        <v>14828.7</v>
      </c>
      <c r="AM325" s="108"/>
      <c r="AN325" s="108"/>
      <c r="AO325" s="108"/>
    </row>
    <row r="326" spans="1:41" s="94" customFormat="1" ht="60" hidden="1" customHeight="1" x14ac:dyDescent="0.25">
      <c r="A326" s="104">
        <v>321</v>
      </c>
      <c r="B326" s="107" t="s">
        <v>1998</v>
      </c>
      <c r="C326" s="107" t="s">
        <v>54</v>
      </c>
      <c r="D326" s="107">
        <v>69</v>
      </c>
      <c r="E326" s="107" t="s">
        <v>1999</v>
      </c>
      <c r="F326" s="113"/>
      <c r="G326" s="107"/>
      <c r="H326" s="107"/>
      <c r="I326" s="107"/>
      <c r="J326" s="107"/>
      <c r="K326" s="128">
        <v>965731.66</v>
      </c>
      <c r="L326" s="129"/>
      <c r="M326" s="129"/>
      <c r="N326" s="129"/>
      <c r="O326" s="208"/>
      <c r="P326" s="111"/>
      <c r="Q326" s="108">
        <v>19486.02</v>
      </c>
      <c r="R326" s="108">
        <v>16006.59</v>
      </c>
      <c r="S326" s="111"/>
      <c r="T326" s="108"/>
      <c r="U326" s="108">
        <v>20163.18</v>
      </c>
      <c r="V326" s="108">
        <v>16585.73</v>
      </c>
      <c r="W326" s="108"/>
      <c r="X326" s="108"/>
      <c r="Y326" s="108"/>
      <c r="Z326" s="108"/>
      <c r="AA326" s="127"/>
      <c r="AB326" s="127"/>
      <c r="AC326" s="127"/>
      <c r="AD326" s="127"/>
      <c r="AE326" s="127"/>
      <c r="AF326" s="127">
        <v>16651.57</v>
      </c>
      <c r="AG326" s="127"/>
      <c r="AH326" s="127"/>
      <c r="AI326" s="127"/>
      <c r="AJ326" s="108"/>
      <c r="AK326" s="108"/>
      <c r="AL326" s="108">
        <v>24987.05</v>
      </c>
      <c r="AM326" s="108"/>
      <c r="AN326" s="108"/>
      <c r="AO326" s="108"/>
    </row>
    <row r="327" spans="1:41" s="94" customFormat="1" ht="60" hidden="1" customHeight="1" x14ac:dyDescent="0.25">
      <c r="A327" s="104">
        <v>322</v>
      </c>
      <c r="B327" s="107" t="s">
        <v>1998</v>
      </c>
      <c r="C327" s="107" t="s">
        <v>230</v>
      </c>
      <c r="D327" s="107">
        <v>39</v>
      </c>
      <c r="E327" s="107" t="s">
        <v>1999</v>
      </c>
      <c r="F327" s="113"/>
      <c r="G327" s="107"/>
      <c r="H327" s="107"/>
      <c r="I327" s="107"/>
      <c r="J327" s="107"/>
      <c r="K327" s="128">
        <v>881878.98</v>
      </c>
      <c r="L327" s="129"/>
      <c r="M327" s="129"/>
      <c r="N327" s="129"/>
      <c r="O327" s="208"/>
      <c r="P327" s="111"/>
      <c r="Q327" s="108">
        <v>18322.77</v>
      </c>
      <c r="R327" s="108">
        <v>17952.669999999998</v>
      </c>
      <c r="S327" s="111"/>
      <c r="T327" s="108"/>
      <c r="U327" s="108">
        <v>18946.11</v>
      </c>
      <c r="V327" s="108">
        <v>17713.7</v>
      </c>
      <c r="W327" s="108"/>
      <c r="X327" s="108"/>
      <c r="Y327" s="108"/>
      <c r="Z327" s="108"/>
      <c r="AA327" s="127"/>
      <c r="AB327" s="127"/>
      <c r="AC327" s="127"/>
      <c r="AD327" s="127"/>
      <c r="AE327" s="127"/>
      <c r="AF327" s="127">
        <v>18602.97</v>
      </c>
      <c r="AG327" s="127"/>
      <c r="AH327" s="127"/>
      <c r="AI327" s="127"/>
      <c r="AJ327" s="108"/>
      <c r="AK327" s="108"/>
      <c r="AL327" s="108">
        <v>16704.830000000002</v>
      </c>
      <c r="AM327" s="108"/>
      <c r="AN327" s="108"/>
      <c r="AO327" s="108"/>
    </row>
    <row r="328" spans="1:41" s="94" customFormat="1" ht="60" hidden="1" customHeight="1" x14ac:dyDescent="0.25">
      <c r="A328" s="104">
        <v>323</v>
      </c>
      <c r="B328" s="107" t="s">
        <v>1998</v>
      </c>
      <c r="C328" s="107" t="s">
        <v>230</v>
      </c>
      <c r="D328" s="107">
        <v>40</v>
      </c>
      <c r="E328" s="107" t="s">
        <v>1999</v>
      </c>
      <c r="F328" s="113"/>
      <c r="G328" s="107"/>
      <c r="H328" s="107"/>
      <c r="I328" s="107"/>
      <c r="J328" s="107"/>
      <c r="K328" s="128">
        <v>907288.15</v>
      </c>
      <c r="L328" s="129"/>
      <c r="M328" s="129"/>
      <c r="N328" s="129"/>
      <c r="O328" s="208"/>
      <c r="P328" s="111"/>
      <c r="Q328" s="108">
        <v>17846.25</v>
      </c>
      <c r="R328" s="108">
        <v>15737.84</v>
      </c>
      <c r="S328" s="111"/>
      <c r="T328" s="108"/>
      <c r="U328" s="108">
        <v>18151.650000000001</v>
      </c>
      <c r="V328" s="108">
        <v>16918.810000000001</v>
      </c>
      <c r="W328" s="108"/>
      <c r="X328" s="108"/>
      <c r="Y328" s="108"/>
      <c r="Z328" s="108"/>
      <c r="AA328" s="127"/>
      <c r="AB328" s="127"/>
      <c r="AC328" s="127"/>
      <c r="AD328" s="127"/>
      <c r="AE328" s="127"/>
      <c r="AF328" s="127">
        <v>19212.18</v>
      </c>
      <c r="AG328" s="127"/>
      <c r="AH328" s="127"/>
      <c r="AI328" s="127"/>
      <c r="AJ328" s="108"/>
      <c r="AK328" s="108"/>
      <c r="AL328" s="108">
        <v>16529.939999999999</v>
      </c>
      <c r="AM328" s="108"/>
      <c r="AN328" s="108"/>
      <c r="AO328" s="108"/>
    </row>
    <row r="329" spans="1:41" s="94" customFormat="1" ht="60" hidden="1" customHeight="1" x14ac:dyDescent="0.25">
      <c r="A329" s="104">
        <v>324</v>
      </c>
      <c r="B329" s="107" t="s">
        <v>1998</v>
      </c>
      <c r="C329" s="107" t="s">
        <v>2000</v>
      </c>
      <c r="D329" s="107">
        <v>3</v>
      </c>
      <c r="E329" s="107" t="s">
        <v>1999</v>
      </c>
      <c r="F329" s="113"/>
      <c r="G329" s="107"/>
      <c r="H329" s="107"/>
      <c r="I329" s="107"/>
      <c r="J329" s="107"/>
      <c r="K329" s="128">
        <v>1347098.94</v>
      </c>
      <c r="L329" s="129"/>
      <c r="M329" s="129"/>
      <c r="N329" s="129"/>
      <c r="O329" s="208"/>
      <c r="P329" s="111"/>
      <c r="Q329" s="108">
        <v>26996.44</v>
      </c>
      <c r="R329" s="108">
        <v>23475.13</v>
      </c>
      <c r="S329" s="111"/>
      <c r="T329" s="108"/>
      <c r="U329" s="108">
        <v>28217.24</v>
      </c>
      <c r="V329" s="108">
        <v>23347.14</v>
      </c>
      <c r="W329" s="108"/>
      <c r="X329" s="108"/>
      <c r="Y329" s="108"/>
      <c r="Z329" s="108"/>
      <c r="AA329" s="127"/>
      <c r="AB329" s="127"/>
      <c r="AC329" s="127"/>
      <c r="AD329" s="127"/>
      <c r="AE329" s="127"/>
      <c r="AF329" s="127">
        <v>25854.39</v>
      </c>
      <c r="AG329" s="127"/>
      <c r="AH329" s="127"/>
      <c r="AI329" s="127"/>
      <c r="AJ329" s="108"/>
      <c r="AK329" s="108"/>
      <c r="AL329" s="108">
        <v>22055.58</v>
      </c>
      <c r="AM329" s="108"/>
      <c r="AN329" s="108"/>
      <c r="AO329" s="108"/>
    </row>
    <row r="330" spans="1:41" s="94" customFormat="1" ht="75" hidden="1" customHeight="1" x14ac:dyDescent="0.25">
      <c r="A330" s="104">
        <v>325</v>
      </c>
      <c r="B330" s="107" t="s">
        <v>1998</v>
      </c>
      <c r="C330" s="107" t="s">
        <v>1176</v>
      </c>
      <c r="D330" s="107">
        <v>33</v>
      </c>
      <c r="E330" s="107" t="s">
        <v>1999</v>
      </c>
      <c r="F330" s="113" t="s">
        <v>2001</v>
      </c>
      <c r="G330" s="107" t="s">
        <v>2002</v>
      </c>
      <c r="H330" s="107">
        <v>42614</v>
      </c>
      <c r="I330" s="107" t="s">
        <v>2003</v>
      </c>
      <c r="J330" s="107"/>
      <c r="K330" s="128">
        <v>427057.17</v>
      </c>
      <c r="L330" s="129"/>
      <c r="M330" s="129"/>
      <c r="N330" s="129"/>
      <c r="O330" s="208"/>
      <c r="P330" s="111"/>
      <c r="Q330" s="108">
        <v>8121.79</v>
      </c>
      <c r="R330" s="108">
        <v>6045.6</v>
      </c>
      <c r="S330" s="111"/>
      <c r="T330" s="108"/>
      <c r="U330" s="108">
        <v>8388.83</v>
      </c>
      <c r="V330" s="108">
        <v>6815.28</v>
      </c>
      <c r="W330" s="108"/>
      <c r="X330" s="108"/>
      <c r="Y330" s="108"/>
      <c r="Z330" s="108"/>
      <c r="AA330" s="127"/>
      <c r="AB330" s="127"/>
      <c r="AC330" s="127"/>
      <c r="AD330" s="127"/>
      <c r="AE330" s="127"/>
      <c r="AF330" s="127">
        <v>7659.73</v>
      </c>
      <c r="AG330" s="127"/>
      <c r="AH330" s="127"/>
      <c r="AI330" s="127"/>
      <c r="AJ330" s="108"/>
      <c r="AK330" s="108"/>
      <c r="AL330" s="108">
        <v>6220.98</v>
      </c>
      <c r="AM330" s="108"/>
      <c r="AN330" s="108"/>
      <c r="AO330" s="108"/>
    </row>
    <row r="331" spans="1:41" s="94" customFormat="1" ht="75" hidden="1" customHeight="1" x14ac:dyDescent="0.25">
      <c r="A331" s="104">
        <v>326</v>
      </c>
      <c r="B331" s="107" t="s">
        <v>1998</v>
      </c>
      <c r="C331" s="107" t="s">
        <v>2000</v>
      </c>
      <c r="D331" s="107">
        <v>5</v>
      </c>
      <c r="E331" s="107" t="s">
        <v>1999</v>
      </c>
      <c r="F331" s="113" t="s">
        <v>2004</v>
      </c>
      <c r="G331" s="107" t="s">
        <v>2002</v>
      </c>
      <c r="H331" s="107">
        <v>42614</v>
      </c>
      <c r="I331" s="107" t="s">
        <v>2003</v>
      </c>
      <c r="J331" s="107"/>
      <c r="K331" s="128"/>
      <c r="L331" s="129"/>
      <c r="M331" s="129"/>
      <c r="N331" s="129"/>
      <c r="O331" s="208"/>
      <c r="P331" s="111"/>
      <c r="Q331" s="108"/>
      <c r="R331" s="108"/>
      <c r="S331" s="111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</row>
    <row r="332" spans="1:41" s="94" customFormat="1" ht="75" hidden="1" customHeight="1" x14ac:dyDescent="0.25">
      <c r="A332" s="104">
        <v>327</v>
      </c>
      <c r="B332" s="107" t="s">
        <v>1998</v>
      </c>
      <c r="C332" s="107" t="s">
        <v>54</v>
      </c>
      <c r="D332" s="107">
        <v>38</v>
      </c>
      <c r="E332" s="107" t="s">
        <v>1999</v>
      </c>
      <c r="F332" s="113" t="s">
        <v>2005</v>
      </c>
      <c r="G332" s="107" t="s">
        <v>2002</v>
      </c>
      <c r="H332" s="107">
        <v>42614</v>
      </c>
      <c r="I332" s="107" t="s">
        <v>2003</v>
      </c>
      <c r="J332" s="107"/>
      <c r="K332" s="128">
        <v>853574.12</v>
      </c>
      <c r="L332" s="129"/>
      <c r="M332" s="129"/>
      <c r="N332" s="129"/>
      <c r="O332" s="208"/>
      <c r="P332" s="111"/>
      <c r="Q332" s="108">
        <v>18489.57</v>
      </c>
      <c r="R332" s="108">
        <v>18798.36</v>
      </c>
      <c r="S332" s="111"/>
      <c r="T332" s="108"/>
      <c r="U332" s="108">
        <v>19087.27</v>
      </c>
      <c r="V332" s="108">
        <v>16453.45</v>
      </c>
      <c r="W332" s="108"/>
      <c r="X332" s="108"/>
      <c r="Y332" s="108"/>
      <c r="Z332" s="108"/>
      <c r="AA332" s="127"/>
      <c r="AB332" s="127"/>
      <c r="AC332" s="127"/>
      <c r="AD332" s="127"/>
      <c r="AE332" s="127"/>
      <c r="AF332" s="127">
        <v>16561.03</v>
      </c>
      <c r="AG332" s="127"/>
      <c r="AH332" s="127"/>
      <c r="AI332" s="127"/>
      <c r="AJ332" s="108"/>
      <c r="AK332" s="108"/>
      <c r="AL332" s="108">
        <v>20936.61</v>
      </c>
      <c r="AM332" s="108"/>
      <c r="AN332" s="108"/>
      <c r="AO332" s="108"/>
    </row>
    <row r="333" spans="1:41" s="94" customFormat="1" ht="75" hidden="1" customHeight="1" x14ac:dyDescent="0.25">
      <c r="A333" s="104">
        <v>328</v>
      </c>
      <c r="B333" s="107" t="s">
        <v>1998</v>
      </c>
      <c r="C333" s="107" t="s">
        <v>2006</v>
      </c>
      <c r="D333" s="107">
        <v>18</v>
      </c>
      <c r="E333" s="107" t="s">
        <v>1999</v>
      </c>
      <c r="F333" s="113" t="s">
        <v>2007</v>
      </c>
      <c r="G333" s="107" t="s">
        <v>2002</v>
      </c>
      <c r="H333" s="107">
        <v>42614</v>
      </c>
      <c r="I333" s="107" t="s">
        <v>2003</v>
      </c>
      <c r="J333" s="107"/>
      <c r="K333" s="128">
        <v>319338.2</v>
      </c>
      <c r="L333" s="129"/>
      <c r="M333" s="129"/>
      <c r="N333" s="129"/>
      <c r="O333" s="208"/>
      <c r="P333" s="111"/>
      <c r="Q333" s="108">
        <v>6226.82</v>
      </c>
      <c r="R333" s="108">
        <v>5300.36</v>
      </c>
      <c r="S333" s="111"/>
      <c r="T333" s="108"/>
      <c r="U333" s="108">
        <v>6438.58</v>
      </c>
      <c r="V333" s="108">
        <v>4955.22</v>
      </c>
      <c r="W333" s="108"/>
      <c r="X333" s="108"/>
      <c r="Y333" s="108"/>
      <c r="Z333" s="108"/>
      <c r="AA333" s="127"/>
      <c r="AB333" s="127"/>
      <c r="AC333" s="127"/>
      <c r="AD333" s="127"/>
      <c r="AE333" s="127"/>
      <c r="AF333" s="127">
        <v>5383.6</v>
      </c>
      <c r="AG333" s="127"/>
      <c r="AH333" s="127"/>
      <c r="AI333" s="127"/>
      <c r="AJ333" s="108"/>
      <c r="AK333" s="108"/>
      <c r="AL333" s="108">
        <v>6553.59</v>
      </c>
      <c r="AM333" s="108"/>
      <c r="AN333" s="108"/>
      <c r="AO333" s="108"/>
    </row>
    <row r="334" spans="1:41" s="94" customFormat="1" ht="75" hidden="1" customHeight="1" x14ac:dyDescent="0.25">
      <c r="A334" s="104">
        <v>329</v>
      </c>
      <c r="B334" s="107" t="s">
        <v>1998</v>
      </c>
      <c r="C334" s="107" t="s">
        <v>230</v>
      </c>
      <c r="D334" s="107">
        <v>34</v>
      </c>
      <c r="E334" s="107" t="s">
        <v>1999</v>
      </c>
      <c r="F334" s="113" t="s">
        <v>2008</v>
      </c>
      <c r="G334" s="107" t="s">
        <v>2002</v>
      </c>
      <c r="H334" s="107">
        <v>42614</v>
      </c>
      <c r="I334" s="107" t="s">
        <v>2003</v>
      </c>
      <c r="J334" s="107"/>
      <c r="K334" s="128">
        <v>899788.19</v>
      </c>
      <c r="L334" s="129"/>
      <c r="M334" s="129"/>
      <c r="N334" s="129"/>
      <c r="O334" s="208"/>
      <c r="P334" s="111"/>
      <c r="Q334" s="108">
        <v>17888.95</v>
      </c>
      <c r="R334" s="108">
        <v>23092.49</v>
      </c>
      <c r="S334" s="111"/>
      <c r="T334" s="108"/>
      <c r="U334" s="108">
        <v>18512.39</v>
      </c>
      <c r="V334" s="108">
        <v>20615.939999999999</v>
      </c>
      <c r="W334" s="108"/>
      <c r="X334" s="108"/>
      <c r="Y334" s="108"/>
      <c r="Z334" s="108"/>
      <c r="AA334" s="127"/>
      <c r="AB334" s="127"/>
      <c r="AC334" s="127"/>
      <c r="AD334" s="127"/>
      <c r="AE334" s="127"/>
      <c r="AF334" s="127">
        <v>18706.310000000001</v>
      </c>
      <c r="AG334" s="127"/>
      <c r="AH334" s="127"/>
      <c r="AI334" s="127"/>
      <c r="AJ334" s="108"/>
      <c r="AK334" s="108"/>
      <c r="AL334" s="108">
        <v>18072.84</v>
      </c>
      <c r="AM334" s="108"/>
      <c r="AN334" s="108"/>
      <c r="AO334" s="108"/>
    </row>
    <row r="335" spans="1:41" s="94" customFormat="1" ht="75" hidden="1" customHeight="1" x14ac:dyDescent="0.25">
      <c r="A335" s="104">
        <v>330</v>
      </c>
      <c r="B335" s="107" t="s">
        <v>1998</v>
      </c>
      <c r="C335" s="107" t="s">
        <v>2009</v>
      </c>
      <c r="D335" s="107">
        <v>36</v>
      </c>
      <c r="E335" s="107" t="s">
        <v>1999</v>
      </c>
      <c r="F335" s="113"/>
      <c r="G335" s="107" t="s">
        <v>2002</v>
      </c>
      <c r="H335" s="107"/>
      <c r="I335" s="107"/>
      <c r="J335" s="107"/>
      <c r="K335" s="128">
        <v>913475.73</v>
      </c>
      <c r="L335" s="129"/>
      <c r="M335" s="129"/>
      <c r="N335" s="129"/>
      <c r="O335" s="208"/>
      <c r="P335" s="111"/>
      <c r="Q335" s="108">
        <v>18338.150000000001</v>
      </c>
      <c r="R335" s="108">
        <v>16620.14</v>
      </c>
      <c r="S335" s="111"/>
      <c r="T335" s="108"/>
      <c r="U335" s="108">
        <v>18991.810000000001</v>
      </c>
      <c r="V335" s="108">
        <v>15042.04</v>
      </c>
      <c r="W335" s="108"/>
      <c r="X335" s="108"/>
      <c r="Y335" s="108"/>
      <c r="Z335" s="108"/>
      <c r="AA335" s="127"/>
      <c r="AB335" s="127"/>
      <c r="AC335" s="127"/>
      <c r="AD335" s="127"/>
      <c r="AE335" s="127"/>
      <c r="AF335" s="127">
        <v>18065.54</v>
      </c>
      <c r="AG335" s="127"/>
      <c r="AH335" s="127"/>
      <c r="AI335" s="127"/>
      <c r="AJ335" s="108"/>
      <c r="AK335" s="108"/>
      <c r="AL335" s="108">
        <v>18410.96</v>
      </c>
      <c r="AM335" s="108"/>
      <c r="AN335" s="108"/>
      <c r="AO335" s="108"/>
    </row>
    <row r="336" spans="1:41" s="94" customFormat="1" ht="75" hidden="1" customHeight="1" x14ac:dyDescent="0.25">
      <c r="A336" s="104">
        <v>331</v>
      </c>
      <c r="B336" s="107" t="s">
        <v>1998</v>
      </c>
      <c r="C336" s="107" t="s">
        <v>230</v>
      </c>
      <c r="D336" s="107">
        <v>35</v>
      </c>
      <c r="E336" s="107" t="s">
        <v>1999</v>
      </c>
      <c r="F336" s="113" t="s">
        <v>2010</v>
      </c>
      <c r="G336" s="107" t="s">
        <v>2002</v>
      </c>
      <c r="H336" s="107">
        <v>42614</v>
      </c>
      <c r="I336" s="107" t="s">
        <v>2003</v>
      </c>
      <c r="J336" s="107"/>
      <c r="K336" s="128">
        <v>939846.42</v>
      </c>
      <c r="L336" s="129"/>
      <c r="M336" s="129"/>
      <c r="N336" s="129"/>
      <c r="O336" s="208"/>
      <c r="P336" s="111"/>
      <c r="Q336" s="108">
        <v>18821.78</v>
      </c>
      <c r="R336" s="108">
        <v>15455.79</v>
      </c>
      <c r="S336" s="111"/>
      <c r="T336" s="108"/>
      <c r="U336" s="108">
        <v>19478.8</v>
      </c>
      <c r="V336" s="108">
        <v>17308.53</v>
      </c>
      <c r="W336" s="108"/>
      <c r="X336" s="108"/>
      <c r="Y336" s="108"/>
      <c r="Z336" s="108"/>
      <c r="AA336" s="127"/>
      <c r="AB336" s="127"/>
      <c r="AC336" s="127"/>
      <c r="AD336" s="127"/>
      <c r="AE336" s="127"/>
      <c r="AF336" s="127">
        <v>17142.060000000001</v>
      </c>
      <c r="AG336" s="127"/>
      <c r="AH336" s="127"/>
      <c r="AI336" s="127"/>
      <c r="AJ336" s="108"/>
      <c r="AK336" s="108"/>
      <c r="AL336" s="108">
        <v>22582.34</v>
      </c>
      <c r="AM336" s="108"/>
      <c r="AN336" s="108"/>
      <c r="AO336" s="108"/>
    </row>
    <row r="337" spans="1:42" s="94" customFormat="1" ht="75" hidden="1" customHeight="1" x14ac:dyDescent="0.25">
      <c r="A337" s="104">
        <v>332</v>
      </c>
      <c r="B337" s="107" t="s">
        <v>1998</v>
      </c>
      <c r="C337" s="107" t="s">
        <v>230</v>
      </c>
      <c r="D337" s="107">
        <v>41</v>
      </c>
      <c r="E337" s="107" t="s">
        <v>1999</v>
      </c>
      <c r="F337" s="113" t="s">
        <v>2011</v>
      </c>
      <c r="G337" s="107" t="s">
        <v>2002</v>
      </c>
      <c r="H337" s="107">
        <v>42614</v>
      </c>
      <c r="I337" s="107" t="s">
        <v>2003</v>
      </c>
      <c r="J337" s="107"/>
      <c r="K337" s="128">
        <v>930887.66</v>
      </c>
      <c r="L337" s="129"/>
      <c r="M337" s="129"/>
      <c r="N337" s="129"/>
      <c r="O337" s="208"/>
      <c r="P337" s="111"/>
      <c r="Q337" s="108">
        <v>18119.8</v>
      </c>
      <c r="R337" s="108">
        <v>15454.76</v>
      </c>
      <c r="S337" s="111"/>
      <c r="T337" s="108"/>
      <c r="U337" s="108">
        <v>18753.52</v>
      </c>
      <c r="V337" s="108">
        <v>18417.900000000001</v>
      </c>
      <c r="W337" s="108"/>
      <c r="X337" s="108"/>
      <c r="Y337" s="108"/>
      <c r="Z337" s="108"/>
      <c r="AA337" s="127"/>
      <c r="AB337" s="127"/>
      <c r="AC337" s="127"/>
      <c r="AD337" s="127"/>
      <c r="AE337" s="127"/>
      <c r="AF337" s="127">
        <v>17416.330000000002</v>
      </c>
      <c r="AG337" s="127"/>
      <c r="AH337" s="127"/>
      <c r="AI337" s="127"/>
      <c r="AJ337" s="108"/>
      <c r="AK337" s="108"/>
      <c r="AL337" s="108">
        <v>19066.3</v>
      </c>
      <c r="AM337" s="108"/>
      <c r="AN337" s="108"/>
      <c r="AO337" s="108"/>
    </row>
    <row r="338" spans="1:42" s="94" customFormat="1" ht="60" hidden="1" x14ac:dyDescent="0.25">
      <c r="A338" s="104">
        <v>333</v>
      </c>
      <c r="B338" s="107" t="s">
        <v>11</v>
      </c>
      <c r="C338" s="107" t="s">
        <v>63</v>
      </c>
      <c r="D338" s="107">
        <v>26</v>
      </c>
      <c r="E338" s="107" t="s">
        <v>2012</v>
      </c>
      <c r="F338" s="113" t="s">
        <v>2013</v>
      </c>
      <c r="G338" s="107"/>
      <c r="H338" s="107"/>
      <c r="I338" s="107"/>
      <c r="J338" s="107"/>
      <c r="K338" s="128">
        <v>1599025.41</v>
      </c>
      <c r="L338" s="129"/>
      <c r="M338" s="129"/>
      <c r="N338" s="129"/>
      <c r="O338" s="278" t="s">
        <v>2335</v>
      </c>
      <c r="P338" s="111"/>
      <c r="Q338" s="108"/>
      <c r="R338" s="108"/>
      <c r="S338" s="116">
        <v>22527.41</v>
      </c>
      <c r="T338" s="111">
        <v>31581.7</v>
      </c>
      <c r="U338" s="116">
        <v>22527.41</v>
      </c>
      <c r="V338" s="108">
        <v>20734.29</v>
      </c>
      <c r="W338" s="116">
        <v>22527.41</v>
      </c>
      <c r="X338" s="108">
        <v>14037.65</v>
      </c>
      <c r="Y338" s="108"/>
      <c r="Z338" s="108"/>
      <c r="AA338" s="127"/>
      <c r="AB338" s="127"/>
      <c r="AC338" s="127">
        <v>22902.04</v>
      </c>
      <c r="AD338" s="127">
        <v>17133.77</v>
      </c>
      <c r="AE338" s="127">
        <v>16586.580000000002</v>
      </c>
      <c r="AF338" s="127">
        <v>15391.48</v>
      </c>
      <c r="AG338" s="127"/>
      <c r="AH338" s="127">
        <v>16544.439999999999</v>
      </c>
      <c r="AI338" s="127"/>
      <c r="AJ338" s="127"/>
      <c r="AK338" s="127"/>
      <c r="AL338" s="108">
        <v>23824.34</v>
      </c>
      <c r="AM338" s="108"/>
      <c r="AN338" s="108">
        <v>17629.54</v>
      </c>
      <c r="AO338" s="108"/>
    </row>
    <row r="339" spans="1:42" s="94" customFormat="1" ht="45" hidden="1" customHeight="1" x14ac:dyDescent="0.25">
      <c r="A339" s="104">
        <v>334</v>
      </c>
      <c r="B339" s="107" t="s">
        <v>11</v>
      </c>
      <c r="C339" s="107" t="s">
        <v>226</v>
      </c>
      <c r="D339" s="107" t="s">
        <v>482</v>
      </c>
      <c r="E339" s="107" t="s">
        <v>2205</v>
      </c>
      <c r="F339" s="113" t="s">
        <v>2014</v>
      </c>
      <c r="G339" s="107" t="s">
        <v>2015</v>
      </c>
      <c r="H339" s="107">
        <v>42663</v>
      </c>
      <c r="I339" s="107" t="s">
        <v>2016</v>
      </c>
      <c r="J339" s="107"/>
      <c r="K339" s="128">
        <v>880775.98</v>
      </c>
      <c r="L339" s="129"/>
      <c r="M339" s="129"/>
      <c r="N339" s="129">
        <v>953276.91</v>
      </c>
      <c r="O339" s="273" t="s">
        <v>2322</v>
      </c>
      <c r="P339" s="111"/>
      <c r="Q339" s="108"/>
      <c r="R339" s="108"/>
      <c r="S339" s="116">
        <v>18347.509999999998</v>
      </c>
      <c r="T339" s="111">
        <v>13495.75</v>
      </c>
      <c r="U339" s="116">
        <v>18347.509999999998</v>
      </c>
      <c r="V339" s="108">
        <v>18839.88</v>
      </c>
      <c r="W339" s="116">
        <v>18347.509999999998</v>
      </c>
      <c r="X339" s="108">
        <v>18338.87</v>
      </c>
      <c r="Y339" s="116">
        <v>18347.509999999998</v>
      </c>
      <c r="Z339" s="108">
        <v>14032.43</v>
      </c>
      <c r="AA339" s="116">
        <v>18347.509999999998</v>
      </c>
      <c r="AB339" s="127">
        <v>23328.5</v>
      </c>
      <c r="AC339" s="116">
        <v>18347.509999999998</v>
      </c>
      <c r="AD339" s="127"/>
      <c r="AE339" s="127"/>
      <c r="AF339" s="127">
        <v>10751.07</v>
      </c>
      <c r="AG339" s="127"/>
      <c r="AH339" s="108">
        <v>23074.07</v>
      </c>
      <c r="AI339" s="108"/>
      <c r="AJ339" s="108"/>
      <c r="AK339" s="108"/>
      <c r="AL339" s="108"/>
      <c r="AM339" s="108"/>
      <c r="AN339" s="108"/>
      <c r="AO339" s="108"/>
    </row>
    <row r="340" spans="1:42" s="94" customFormat="1" ht="90" hidden="1" x14ac:dyDescent="0.25">
      <c r="A340" s="104">
        <v>335</v>
      </c>
      <c r="B340" s="107" t="s">
        <v>11</v>
      </c>
      <c r="C340" s="107" t="s">
        <v>63</v>
      </c>
      <c r="D340" s="107">
        <v>28</v>
      </c>
      <c r="E340" s="107" t="s">
        <v>2012</v>
      </c>
      <c r="F340" s="113" t="s">
        <v>2017</v>
      </c>
      <c r="G340" s="107"/>
      <c r="H340" s="107"/>
      <c r="I340" s="107"/>
      <c r="J340" s="107"/>
      <c r="K340" s="128">
        <v>994816.77</v>
      </c>
      <c r="L340" s="129"/>
      <c r="M340" s="129"/>
      <c r="N340" s="129"/>
      <c r="O340" s="278" t="s">
        <v>2334</v>
      </c>
      <c r="P340" s="111"/>
      <c r="Q340" s="108"/>
      <c r="R340" s="108"/>
      <c r="S340" s="116">
        <v>15466.28</v>
      </c>
      <c r="T340" s="111">
        <v>40743.279999999999</v>
      </c>
      <c r="U340" s="116">
        <v>15466.28</v>
      </c>
      <c r="V340" s="108">
        <v>22348.94</v>
      </c>
      <c r="W340" s="116">
        <v>15466.28</v>
      </c>
      <c r="X340" s="108">
        <v>19457.599999999999</v>
      </c>
      <c r="Y340" s="108"/>
      <c r="Z340" s="108"/>
      <c r="AA340" s="127"/>
      <c r="AB340" s="127"/>
      <c r="AC340" s="127">
        <v>16067.53</v>
      </c>
      <c r="AD340" s="127">
        <v>15372.05</v>
      </c>
      <c r="AE340" s="127">
        <v>16586.580000000002</v>
      </c>
      <c r="AF340" s="127">
        <v>15391.48</v>
      </c>
      <c r="AG340" s="127"/>
      <c r="AH340" s="127">
        <v>13783.43</v>
      </c>
      <c r="AI340" s="127"/>
      <c r="AJ340" s="127"/>
      <c r="AK340" s="127"/>
      <c r="AL340" s="108">
        <v>17728.21</v>
      </c>
      <c r="AM340" s="108"/>
      <c r="AN340" s="108">
        <v>14590.95</v>
      </c>
      <c r="AO340" s="108"/>
    </row>
    <row r="341" spans="1:42" s="94" customFormat="1" ht="30" hidden="1" customHeight="1" x14ac:dyDescent="0.25">
      <c r="A341" s="104">
        <v>336</v>
      </c>
      <c r="B341" s="107" t="s">
        <v>11</v>
      </c>
      <c r="C341" s="107" t="s">
        <v>2018</v>
      </c>
      <c r="D341" s="107">
        <v>28</v>
      </c>
      <c r="E341" s="107" t="s">
        <v>2201</v>
      </c>
      <c r="F341" s="113"/>
      <c r="G341" s="107"/>
      <c r="H341" s="107"/>
      <c r="I341" s="107"/>
      <c r="J341" s="107"/>
      <c r="K341" s="128">
        <v>2063578.62</v>
      </c>
      <c r="L341" s="129"/>
      <c r="M341" s="129"/>
      <c r="N341" s="129">
        <v>2270575.87</v>
      </c>
      <c r="O341" s="275" t="s">
        <v>2330</v>
      </c>
      <c r="P341" s="111">
        <v>650388.22</v>
      </c>
      <c r="Q341" s="108"/>
      <c r="R341" s="108"/>
      <c r="S341" s="111"/>
      <c r="T341" s="108"/>
      <c r="U341" s="108">
        <v>40774.39</v>
      </c>
      <c r="V341" s="108">
        <v>107944.14</v>
      </c>
      <c r="W341" s="108">
        <v>40774.39</v>
      </c>
      <c r="X341" s="108"/>
      <c r="Y341" s="108">
        <v>40774.39</v>
      </c>
      <c r="Z341" s="108"/>
      <c r="AA341" s="108">
        <v>40774.39</v>
      </c>
      <c r="AB341" s="127">
        <v>59624.46</v>
      </c>
      <c r="AC341" s="127"/>
      <c r="AD341" s="127"/>
      <c r="AE341" s="127"/>
      <c r="AF341" s="127">
        <v>59776.98</v>
      </c>
      <c r="AG341" s="127"/>
      <c r="AH341" s="127"/>
      <c r="AI341" s="127"/>
      <c r="AJ341" s="108">
        <v>57380.1</v>
      </c>
      <c r="AK341" s="108"/>
      <c r="AL341" s="108"/>
      <c r="AM341" s="108"/>
      <c r="AN341" s="108"/>
      <c r="AO341" s="108"/>
    </row>
    <row r="342" spans="1:42" s="94" customFormat="1" ht="45" hidden="1" customHeight="1" x14ac:dyDescent="0.25">
      <c r="A342" s="104">
        <v>337</v>
      </c>
      <c r="B342" s="107" t="s">
        <v>11</v>
      </c>
      <c r="C342" s="107" t="s">
        <v>12</v>
      </c>
      <c r="D342" s="107">
        <v>9</v>
      </c>
      <c r="E342" s="107" t="s">
        <v>2019</v>
      </c>
      <c r="F342" s="113" t="s">
        <v>2020</v>
      </c>
      <c r="G342" s="107" t="s">
        <v>1601</v>
      </c>
      <c r="H342" s="107">
        <v>42319</v>
      </c>
      <c r="I342" s="107" t="s">
        <v>2021</v>
      </c>
      <c r="J342" s="107"/>
      <c r="K342" s="128">
        <v>1975712.22</v>
      </c>
      <c r="L342" s="129"/>
      <c r="M342" s="129"/>
      <c r="N342" s="129"/>
      <c r="O342" s="208"/>
      <c r="P342" s="111"/>
      <c r="Q342" s="108"/>
      <c r="R342" s="108"/>
      <c r="S342" s="108">
        <v>43904.7</v>
      </c>
      <c r="T342" s="108">
        <v>37270.47</v>
      </c>
      <c r="U342" s="108">
        <v>43904.7</v>
      </c>
      <c r="V342" s="108">
        <v>34118.07</v>
      </c>
      <c r="W342" s="108"/>
      <c r="X342" s="108"/>
      <c r="Y342" s="108"/>
      <c r="Z342" s="108"/>
      <c r="AA342" s="127"/>
      <c r="AB342" s="127"/>
      <c r="AC342" s="127">
        <v>43904.7</v>
      </c>
      <c r="AD342" s="127">
        <v>26677.48</v>
      </c>
      <c r="AE342" s="127"/>
      <c r="AF342" s="127">
        <v>36458.97</v>
      </c>
      <c r="AG342" s="127"/>
      <c r="AH342" s="127">
        <v>37229.769999999997</v>
      </c>
      <c r="AI342" s="127"/>
      <c r="AJ342" s="108">
        <v>52975.5</v>
      </c>
      <c r="AK342" s="108"/>
      <c r="AL342" s="108">
        <v>55839.98</v>
      </c>
      <c r="AM342" s="108"/>
      <c r="AN342" s="108">
        <v>71834.31</v>
      </c>
      <c r="AO342" s="108"/>
      <c r="AP342" s="94">
        <v>39998.93</v>
      </c>
    </row>
    <row r="343" spans="1:42" s="94" customFormat="1" ht="45" hidden="1" customHeight="1" x14ac:dyDescent="0.25">
      <c r="A343" s="104">
        <v>338</v>
      </c>
      <c r="B343" s="107" t="s">
        <v>11</v>
      </c>
      <c r="C343" s="107" t="s">
        <v>12</v>
      </c>
      <c r="D343" s="107">
        <v>3</v>
      </c>
      <c r="E343" s="107" t="s">
        <v>2205</v>
      </c>
      <c r="F343" s="113" t="s">
        <v>2022</v>
      </c>
      <c r="G343" s="107" t="s">
        <v>2023</v>
      </c>
      <c r="H343" s="107"/>
      <c r="I343" s="107" t="s">
        <v>2024</v>
      </c>
      <c r="J343" s="107"/>
      <c r="K343" s="128">
        <v>270329.56</v>
      </c>
      <c r="L343" s="129"/>
      <c r="M343" s="129"/>
      <c r="N343" s="129">
        <v>366922.88</v>
      </c>
      <c r="O343" s="273" t="s">
        <v>2323</v>
      </c>
      <c r="P343" s="111"/>
      <c r="Q343" s="108"/>
      <c r="R343" s="108"/>
      <c r="S343" s="111">
        <v>15436.72</v>
      </c>
      <c r="T343" s="108">
        <v>22194.2</v>
      </c>
      <c r="U343" s="246">
        <v>15436.72</v>
      </c>
      <c r="V343" s="108">
        <v>52111.59</v>
      </c>
      <c r="W343" s="248">
        <v>15436.72</v>
      </c>
      <c r="X343" s="108">
        <v>28553.14</v>
      </c>
      <c r="Y343" s="252">
        <v>15436.72</v>
      </c>
      <c r="Z343" s="108">
        <v>52208.55</v>
      </c>
      <c r="AA343" s="262">
        <v>15436.72</v>
      </c>
      <c r="AB343" s="127">
        <v>25219.88</v>
      </c>
      <c r="AC343" s="262">
        <v>15436.72</v>
      </c>
      <c r="AD343" s="127"/>
      <c r="AE343" s="127"/>
      <c r="AF343" s="127">
        <v>25919.23</v>
      </c>
      <c r="AG343" s="127"/>
      <c r="AH343" s="127">
        <v>22367.01</v>
      </c>
      <c r="AI343" s="127"/>
      <c r="AJ343" s="108"/>
      <c r="AK343" s="108"/>
      <c r="AL343" s="108"/>
      <c r="AM343" s="108"/>
      <c r="AN343" s="108"/>
      <c r="AO343" s="108"/>
    </row>
    <row r="344" spans="1:42" s="94" customFormat="1" ht="45" hidden="1" customHeight="1" x14ac:dyDescent="0.25">
      <c r="A344" s="104">
        <v>339</v>
      </c>
      <c r="B344" s="107" t="s">
        <v>11</v>
      </c>
      <c r="C344" s="107" t="s">
        <v>331</v>
      </c>
      <c r="D344" s="107">
        <v>18</v>
      </c>
      <c r="E344" s="107" t="s">
        <v>2019</v>
      </c>
      <c r="F344" s="113" t="s">
        <v>2025</v>
      </c>
      <c r="G344" s="107" t="s">
        <v>1601</v>
      </c>
      <c r="H344" s="107">
        <v>42317</v>
      </c>
      <c r="I344" s="107" t="s">
        <v>2026</v>
      </c>
      <c r="J344" s="107"/>
      <c r="K344" s="128">
        <v>1257646.95</v>
      </c>
      <c r="L344" s="129"/>
      <c r="M344" s="129"/>
      <c r="N344" s="129"/>
      <c r="O344" s="208"/>
      <c r="P344" s="111"/>
      <c r="Q344" s="108"/>
      <c r="R344" s="108"/>
      <c r="S344" s="111">
        <v>27947.71</v>
      </c>
      <c r="T344" s="108">
        <v>26080.22</v>
      </c>
      <c r="U344" s="240">
        <v>27947.71</v>
      </c>
      <c r="V344" s="108">
        <v>50519.25</v>
      </c>
      <c r="W344" s="108"/>
      <c r="X344" s="108"/>
      <c r="Y344" s="108"/>
      <c r="Z344" s="108"/>
      <c r="AA344" s="127"/>
      <c r="AB344" s="127"/>
      <c r="AC344" s="127">
        <v>27947.71</v>
      </c>
      <c r="AD344" s="127">
        <v>22727.599999999999</v>
      </c>
      <c r="AE344" s="127"/>
      <c r="AF344" s="127">
        <v>54027.34</v>
      </c>
      <c r="AG344" s="127"/>
      <c r="AH344" s="127">
        <v>26746.05</v>
      </c>
      <c r="AI344" s="127"/>
      <c r="AJ344" s="108">
        <v>216530.42</v>
      </c>
      <c r="AK344" s="108"/>
      <c r="AL344" s="108">
        <v>12209.81</v>
      </c>
      <c r="AM344" s="108"/>
      <c r="AN344" s="108">
        <v>21665.33</v>
      </c>
      <c r="AO344" s="108"/>
      <c r="AP344" s="94">
        <v>33839.61</v>
      </c>
    </row>
    <row r="345" spans="1:42" s="94" customFormat="1" ht="45" hidden="1" customHeight="1" x14ac:dyDescent="0.25">
      <c r="A345" s="104">
        <v>340</v>
      </c>
      <c r="B345" s="107" t="s">
        <v>11</v>
      </c>
      <c r="C345" s="107" t="s">
        <v>124</v>
      </c>
      <c r="D345" s="107">
        <v>3</v>
      </c>
      <c r="E345" s="107" t="s">
        <v>2019</v>
      </c>
      <c r="F345" s="113" t="s">
        <v>2027</v>
      </c>
      <c r="G345" s="107" t="s">
        <v>1601</v>
      </c>
      <c r="H345" s="107">
        <v>42384</v>
      </c>
      <c r="I345" s="107" t="s">
        <v>2028</v>
      </c>
      <c r="J345" s="107"/>
      <c r="K345" s="128">
        <v>2613586.5</v>
      </c>
      <c r="L345" s="129"/>
      <c r="M345" s="129"/>
      <c r="N345" s="129"/>
      <c r="O345" s="278" t="s">
        <v>2333</v>
      </c>
      <c r="P345" s="111"/>
      <c r="Q345" s="108"/>
      <c r="R345" s="108"/>
      <c r="S345" s="111">
        <v>58079.7</v>
      </c>
      <c r="T345" s="108">
        <v>43053.24</v>
      </c>
      <c r="U345" s="240">
        <v>58079.7</v>
      </c>
      <c r="V345" s="108">
        <v>57387.09</v>
      </c>
      <c r="W345" s="108"/>
      <c r="X345" s="108"/>
      <c r="Y345" s="108"/>
      <c r="Z345" s="108"/>
      <c r="AA345" s="127"/>
      <c r="AB345" s="127"/>
      <c r="AC345" s="127">
        <v>58079.7</v>
      </c>
      <c r="AD345" s="127">
        <v>38725.49</v>
      </c>
      <c r="AE345" s="127"/>
      <c r="AF345" s="127">
        <v>33573.25</v>
      </c>
      <c r="AG345" s="127"/>
      <c r="AH345" s="127">
        <v>44454.09</v>
      </c>
      <c r="AI345" s="127"/>
      <c r="AJ345" s="108">
        <v>58860.68</v>
      </c>
      <c r="AK345" s="108"/>
      <c r="AL345" s="108">
        <v>119708.54</v>
      </c>
      <c r="AM345" s="108"/>
      <c r="AN345" s="108">
        <v>66752.73</v>
      </c>
      <c r="AO345" s="108"/>
      <c r="AP345" s="94">
        <v>80523.78</v>
      </c>
    </row>
    <row r="346" spans="1:42" s="94" customFormat="1" ht="45" hidden="1" customHeight="1" x14ac:dyDescent="0.25">
      <c r="A346" s="104">
        <v>341</v>
      </c>
      <c r="B346" s="107" t="s">
        <v>11</v>
      </c>
      <c r="C346" s="107" t="s">
        <v>135</v>
      </c>
      <c r="D346" s="107">
        <v>107</v>
      </c>
      <c r="E346" s="107" t="s">
        <v>2019</v>
      </c>
      <c r="F346" s="113" t="s">
        <v>2029</v>
      </c>
      <c r="G346" s="107" t="s">
        <v>1601</v>
      </c>
      <c r="H346" s="107">
        <v>42317</v>
      </c>
      <c r="I346" s="107" t="s">
        <v>2030</v>
      </c>
      <c r="J346" s="107"/>
      <c r="K346" s="128">
        <v>3179200.5</v>
      </c>
      <c r="L346" s="129"/>
      <c r="M346" s="129"/>
      <c r="N346" s="129"/>
      <c r="O346" s="279" t="s">
        <v>2337</v>
      </c>
      <c r="P346" s="111"/>
      <c r="Q346" s="108"/>
      <c r="R346" s="108"/>
      <c r="S346" s="111">
        <v>706489</v>
      </c>
      <c r="T346" s="108">
        <v>59551.6</v>
      </c>
      <c r="U346" s="240">
        <v>70648.899999999994</v>
      </c>
      <c r="V346" s="108">
        <v>60213.87</v>
      </c>
      <c r="W346" s="108"/>
      <c r="X346" s="108"/>
      <c r="Y346" s="108"/>
      <c r="Z346" s="108"/>
      <c r="AA346" s="127"/>
      <c r="AB346" s="127"/>
      <c r="AC346" s="127">
        <v>70648.899999999994</v>
      </c>
      <c r="AD346" s="127">
        <v>50179.71</v>
      </c>
      <c r="AE346" s="127"/>
      <c r="AF346" s="127">
        <v>67742.41</v>
      </c>
      <c r="AG346" s="127"/>
      <c r="AH346" s="127">
        <v>47886.69</v>
      </c>
      <c r="AI346" s="127"/>
      <c r="AJ346" s="108">
        <v>55366.71</v>
      </c>
      <c r="AK346" s="108"/>
      <c r="AL346" s="108">
        <v>95298.54</v>
      </c>
      <c r="AM346" s="108"/>
      <c r="AN346" s="108">
        <v>46707.32</v>
      </c>
      <c r="AO346" s="108"/>
      <c r="AP346" s="94">
        <v>66563.67</v>
      </c>
    </row>
    <row r="347" spans="1:42" s="94" customFormat="1" ht="30" hidden="1" customHeight="1" x14ac:dyDescent="0.25">
      <c r="A347" s="104">
        <v>342</v>
      </c>
      <c r="B347" s="107" t="s">
        <v>11</v>
      </c>
      <c r="C347" s="107" t="s">
        <v>70</v>
      </c>
      <c r="D347" s="107">
        <v>20</v>
      </c>
      <c r="E347" s="124" t="s">
        <v>2207</v>
      </c>
      <c r="F347" s="113" t="s">
        <v>2031</v>
      </c>
      <c r="G347" s="107" t="s">
        <v>1601</v>
      </c>
      <c r="H347" s="107">
        <v>42716</v>
      </c>
      <c r="I347" s="107" t="s">
        <v>2032</v>
      </c>
      <c r="J347" s="107"/>
      <c r="K347" s="128">
        <v>1266475.1399999999</v>
      </c>
      <c r="L347" s="129"/>
      <c r="M347" s="129"/>
      <c r="N347" s="129">
        <v>1393528.77</v>
      </c>
      <c r="O347" s="208"/>
      <c r="P347" s="111">
        <v>111070632</v>
      </c>
      <c r="Q347" s="108"/>
      <c r="R347" s="108"/>
      <c r="S347" s="111">
        <v>25758.03</v>
      </c>
      <c r="T347" s="108">
        <v>15167.73</v>
      </c>
      <c r="U347" s="244">
        <v>25758.03</v>
      </c>
      <c r="V347" s="108">
        <v>18878.84</v>
      </c>
      <c r="W347" s="260">
        <v>25758.03</v>
      </c>
      <c r="X347" s="108"/>
      <c r="Y347" s="260">
        <v>25758.03</v>
      </c>
      <c r="Z347" s="108"/>
      <c r="AA347" s="260">
        <v>25758.03</v>
      </c>
      <c r="AB347" s="127"/>
      <c r="AC347" s="127"/>
      <c r="AD347" s="127"/>
      <c r="AE347" s="127"/>
      <c r="AF347" s="127"/>
      <c r="AG347" s="127"/>
      <c r="AH347" s="127"/>
      <c r="AI347" s="127"/>
      <c r="AJ347" s="108"/>
      <c r="AK347" s="108"/>
      <c r="AL347" s="108"/>
      <c r="AM347" s="108"/>
      <c r="AN347" s="108"/>
      <c r="AO347" s="108"/>
    </row>
    <row r="348" spans="1:42" s="94" customFormat="1" ht="30" hidden="1" customHeight="1" x14ac:dyDescent="0.25">
      <c r="A348" s="104">
        <v>343</v>
      </c>
      <c r="B348" s="107" t="s">
        <v>11</v>
      </c>
      <c r="C348" s="107" t="s">
        <v>119</v>
      </c>
      <c r="D348" s="107">
        <v>82</v>
      </c>
      <c r="E348" s="124" t="s">
        <v>2207</v>
      </c>
      <c r="F348" s="113" t="s">
        <v>2033</v>
      </c>
      <c r="G348" s="107" t="s">
        <v>1601</v>
      </c>
      <c r="H348" s="107">
        <v>42719</v>
      </c>
      <c r="I348" s="107" t="s">
        <v>2034</v>
      </c>
      <c r="J348" s="107"/>
      <c r="K348" s="128" t="s">
        <v>2180</v>
      </c>
      <c r="L348" s="129"/>
      <c r="M348" s="129"/>
      <c r="N348" s="129">
        <v>1139594.79</v>
      </c>
      <c r="O348" s="208"/>
      <c r="P348" s="111">
        <v>163046.79999999999</v>
      </c>
      <c r="Q348" s="108"/>
      <c r="R348" s="108"/>
      <c r="S348" s="111">
        <v>21053.84</v>
      </c>
      <c r="T348" s="108">
        <v>20444.54</v>
      </c>
      <c r="U348" s="244">
        <v>21053.84</v>
      </c>
      <c r="V348" s="108">
        <v>18620.16</v>
      </c>
      <c r="W348" s="260">
        <v>21053.84</v>
      </c>
      <c r="X348" s="108"/>
      <c r="Y348" s="260">
        <v>21053.84</v>
      </c>
      <c r="Z348" s="108"/>
      <c r="AA348" s="260">
        <v>21053.84</v>
      </c>
      <c r="AB348" s="127">
        <v>16507.84</v>
      </c>
      <c r="AC348" s="127"/>
      <c r="AD348" s="127"/>
      <c r="AE348" s="127"/>
      <c r="AF348" s="127">
        <v>38062.6</v>
      </c>
      <c r="AG348" s="127"/>
      <c r="AH348" s="127"/>
      <c r="AI348" s="127"/>
      <c r="AJ348" s="108">
        <v>17926.03</v>
      </c>
      <c r="AK348" s="108"/>
      <c r="AL348" s="108"/>
      <c r="AM348" s="108"/>
      <c r="AN348" s="108"/>
      <c r="AO348" s="108"/>
    </row>
    <row r="349" spans="1:42" s="94" customFormat="1" ht="30" hidden="1" customHeight="1" x14ac:dyDescent="0.25">
      <c r="A349" s="104">
        <v>344</v>
      </c>
      <c r="B349" s="107" t="s">
        <v>11</v>
      </c>
      <c r="C349" s="107" t="s">
        <v>2035</v>
      </c>
      <c r="D349" s="107" t="s">
        <v>1513</v>
      </c>
      <c r="E349" s="107" t="s">
        <v>2036</v>
      </c>
      <c r="F349" s="113" t="s">
        <v>2037</v>
      </c>
      <c r="G349" s="107" t="s">
        <v>1601</v>
      </c>
      <c r="H349" s="107">
        <v>42710</v>
      </c>
      <c r="I349" s="107"/>
      <c r="J349" s="107"/>
      <c r="K349" s="128"/>
      <c r="L349" s="129"/>
      <c r="M349" s="129"/>
      <c r="N349" s="129"/>
      <c r="O349" s="208"/>
      <c r="P349" s="111"/>
      <c r="Q349" s="108"/>
      <c r="R349" s="108"/>
      <c r="S349" s="111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</row>
    <row r="350" spans="1:42" s="94" customFormat="1" ht="30" hidden="1" customHeight="1" x14ac:dyDescent="0.25">
      <c r="A350" s="104">
        <v>345</v>
      </c>
      <c r="B350" s="107" t="s">
        <v>11</v>
      </c>
      <c r="C350" s="107" t="s">
        <v>2038</v>
      </c>
      <c r="D350" s="107">
        <v>50</v>
      </c>
      <c r="E350" s="107" t="s">
        <v>2185</v>
      </c>
      <c r="F350" s="113" t="s">
        <v>2039</v>
      </c>
      <c r="G350" s="107" t="s">
        <v>1601</v>
      </c>
      <c r="H350" s="107">
        <v>42733</v>
      </c>
      <c r="I350" s="107" t="s">
        <v>2040</v>
      </c>
      <c r="J350" s="107"/>
      <c r="K350" s="128">
        <v>1513415.9</v>
      </c>
      <c r="L350" s="129"/>
      <c r="M350" s="129"/>
      <c r="N350" s="129">
        <v>1885106.45</v>
      </c>
      <c r="O350" s="208"/>
      <c r="P350" s="111">
        <v>591427.71</v>
      </c>
      <c r="Q350" s="108"/>
      <c r="R350" s="108"/>
      <c r="S350" s="111">
        <v>34838.76</v>
      </c>
      <c r="T350" s="108">
        <v>94407.86</v>
      </c>
      <c r="U350" s="244">
        <v>34838.76</v>
      </c>
      <c r="V350" s="108">
        <v>30776.31</v>
      </c>
      <c r="W350" s="108"/>
      <c r="X350" s="108"/>
      <c r="Y350" s="108"/>
      <c r="Z350" s="108"/>
      <c r="AA350" s="127">
        <v>34838.76</v>
      </c>
      <c r="AB350" s="127">
        <v>25299.55</v>
      </c>
      <c r="AC350" s="127"/>
      <c r="AD350" s="127"/>
      <c r="AE350" s="127"/>
      <c r="AF350" s="127"/>
      <c r="AG350" s="127"/>
      <c r="AH350" s="127"/>
      <c r="AI350" s="127"/>
      <c r="AJ350" s="108"/>
      <c r="AK350" s="108"/>
      <c r="AL350" s="108"/>
      <c r="AM350" s="108"/>
      <c r="AN350" s="108"/>
      <c r="AO350" s="108"/>
    </row>
    <row r="351" spans="1:42" s="94" customFormat="1" ht="30" hidden="1" customHeight="1" x14ac:dyDescent="0.25">
      <c r="A351" s="104">
        <v>346</v>
      </c>
      <c r="B351" s="107" t="s">
        <v>11</v>
      </c>
      <c r="C351" s="107" t="s">
        <v>1603</v>
      </c>
      <c r="D351" s="107">
        <v>19</v>
      </c>
      <c r="E351" s="105" t="s">
        <v>2200</v>
      </c>
      <c r="F351" s="113"/>
      <c r="G351" s="107"/>
      <c r="H351" s="107"/>
      <c r="I351" s="107"/>
      <c r="J351" s="107"/>
      <c r="K351" s="128">
        <v>942857.56</v>
      </c>
      <c r="L351" s="129"/>
      <c r="M351" s="129"/>
      <c r="N351" s="129">
        <v>1037452.95</v>
      </c>
      <c r="O351" s="208"/>
      <c r="P351" s="111">
        <v>385638.54</v>
      </c>
      <c r="Q351" s="108"/>
      <c r="R351" s="108"/>
      <c r="S351" s="111">
        <v>19166.79</v>
      </c>
      <c r="T351" s="108">
        <v>7691.36</v>
      </c>
      <c r="U351" s="244">
        <v>19166.79</v>
      </c>
      <c r="V351" s="108">
        <v>24207.33</v>
      </c>
      <c r="W351" s="260">
        <v>19166.79</v>
      </c>
      <c r="X351" s="108"/>
      <c r="Y351" s="260">
        <v>19166.79</v>
      </c>
      <c r="Z351" s="108"/>
      <c r="AA351" s="260">
        <v>19166.79</v>
      </c>
      <c r="AB351" s="127">
        <v>14887.11</v>
      </c>
      <c r="AC351" s="112"/>
      <c r="AD351" s="127"/>
      <c r="AE351" s="127"/>
      <c r="AF351" s="127">
        <v>38165.86</v>
      </c>
      <c r="AG351" s="127"/>
      <c r="AH351" s="108"/>
      <c r="AI351" s="108"/>
      <c r="AJ351" s="108">
        <v>14125.52</v>
      </c>
      <c r="AK351" s="108"/>
      <c r="AL351" s="108"/>
      <c r="AM351" s="108"/>
      <c r="AN351" s="108"/>
      <c r="AO351" s="108"/>
    </row>
    <row r="352" spans="1:42" s="94" customFormat="1" ht="45" hidden="1" customHeight="1" x14ac:dyDescent="0.25">
      <c r="A352" s="104">
        <v>347</v>
      </c>
      <c r="B352" s="107" t="s">
        <v>11</v>
      </c>
      <c r="C352" s="107" t="s">
        <v>743</v>
      </c>
      <c r="D352" s="107">
        <v>29</v>
      </c>
      <c r="E352" s="107" t="s">
        <v>2041</v>
      </c>
      <c r="F352" s="113" t="s">
        <v>2042</v>
      </c>
      <c r="G352" s="107" t="s">
        <v>1601</v>
      </c>
      <c r="H352" s="107">
        <v>42752</v>
      </c>
      <c r="I352" s="107">
        <v>42658</v>
      </c>
      <c r="J352" s="107"/>
      <c r="K352" s="128">
        <v>1445551.63</v>
      </c>
      <c r="L352" s="129"/>
      <c r="M352" s="129"/>
      <c r="N352" s="129"/>
      <c r="O352" s="208"/>
      <c r="P352" s="111"/>
      <c r="Q352" s="108"/>
      <c r="R352" s="108"/>
      <c r="S352" s="111"/>
      <c r="T352" s="108"/>
      <c r="U352" s="108"/>
      <c r="V352" s="108"/>
      <c r="W352" s="108"/>
      <c r="X352" s="108"/>
      <c r="Y352" s="108"/>
      <c r="Z352" s="108"/>
      <c r="AA352" s="127"/>
      <c r="AB352" s="127"/>
      <c r="AC352" s="127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</row>
    <row r="353" spans="1:41" s="94" customFormat="1" ht="45" hidden="1" customHeight="1" x14ac:dyDescent="0.25">
      <c r="A353" s="104">
        <v>348</v>
      </c>
      <c r="B353" s="107" t="s">
        <v>11</v>
      </c>
      <c r="C353" s="107" t="s">
        <v>113</v>
      </c>
      <c r="D353" s="107">
        <v>34</v>
      </c>
      <c r="E353" s="107" t="s">
        <v>2205</v>
      </c>
      <c r="F353" s="113" t="s">
        <v>2043</v>
      </c>
      <c r="G353" s="107" t="s">
        <v>2015</v>
      </c>
      <c r="H353" s="107">
        <v>42759</v>
      </c>
      <c r="I353" s="107" t="s">
        <v>2044</v>
      </c>
      <c r="J353" s="107"/>
      <c r="K353" s="128">
        <v>1084757.32</v>
      </c>
      <c r="L353" s="129"/>
      <c r="M353" s="129"/>
      <c r="N353" s="129">
        <v>1207591.24</v>
      </c>
      <c r="O353" s="254" t="s">
        <v>2288</v>
      </c>
      <c r="P353" s="111"/>
      <c r="Q353" s="108"/>
      <c r="R353" s="108"/>
      <c r="S353" s="111">
        <v>41409.919999999998</v>
      </c>
      <c r="T353" s="108">
        <v>29386.69</v>
      </c>
      <c r="U353" s="246">
        <v>41409.919999999998</v>
      </c>
      <c r="V353" s="108">
        <v>30346.28</v>
      </c>
      <c r="W353" s="248">
        <v>41409.919999999998</v>
      </c>
      <c r="X353" s="108">
        <v>41529.26</v>
      </c>
      <c r="Y353" s="252">
        <v>41409.919999999998</v>
      </c>
      <c r="Z353" s="108">
        <v>50525.63</v>
      </c>
      <c r="AA353" s="262">
        <v>41409.919999999998</v>
      </c>
      <c r="AB353" s="127">
        <v>42544.83</v>
      </c>
      <c r="AC353" s="262">
        <v>41409.919999999998</v>
      </c>
      <c r="AD353" s="127"/>
      <c r="AE353" s="127"/>
      <c r="AF353" s="127">
        <v>30955.51</v>
      </c>
      <c r="AG353" s="127"/>
      <c r="AH353" s="108">
        <v>34010.080000000002</v>
      </c>
      <c r="AI353" s="108"/>
      <c r="AJ353" s="108"/>
      <c r="AK353" s="108"/>
      <c r="AL353" s="108"/>
      <c r="AM353" s="108"/>
      <c r="AN353" s="108"/>
      <c r="AO353" s="108"/>
    </row>
    <row r="354" spans="1:41" s="94" customFormat="1" ht="45" hidden="1" customHeight="1" x14ac:dyDescent="0.25">
      <c r="A354" s="104">
        <v>349</v>
      </c>
      <c r="B354" s="107" t="s">
        <v>11</v>
      </c>
      <c r="C354" s="107" t="s">
        <v>993</v>
      </c>
      <c r="D354" s="107">
        <v>61</v>
      </c>
      <c r="E354" s="107" t="s">
        <v>2205</v>
      </c>
      <c r="F354" s="113" t="s">
        <v>2045</v>
      </c>
      <c r="G354" s="107" t="s">
        <v>2015</v>
      </c>
      <c r="H354" s="107">
        <v>42758</v>
      </c>
      <c r="I354" s="107" t="s">
        <v>2046</v>
      </c>
      <c r="J354" s="107"/>
      <c r="K354" s="128">
        <v>1271172.22</v>
      </c>
      <c r="L354" s="129"/>
      <c r="M354" s="129"/>
      <c r="N354" s="129">
        <v>1456510.75</v>
      </c>
      <c r="O354" s="254" t="s">
        <v>2289</v>
      </c>
      <c r="P354" s="111"/>
      <c r="Q354" s="108"/>
      <c r="R354" s="108"/>
      <c r="S354" s="108">
        <v>62481.53</v>
      </c>
      <c r="T354" s="108">
        <v>64649.42</v>
      </c>
      <c r="U354" s="108">
        <v>62481.53</v>
      </c>
      <c r="V354" s="108">
        <v>33941.730000000003</v>
      </c>
      <c r="W354" s="108">
        <v>62481.53</v>
      </c>
      <c r="X354" s="108">
        <v>46996.68</v>
      </c>
      <c r="Y354" s="108">
        <v>62481.53</v>
      </c>
      <c r="Z354" s="108">
        <v>62159.29</v>
      </c>
      <c r="AA354" s="108">
        <v>62481.53</v>
      </c>
      <c r="AB354" s="127">
        <v>37596.480000000003</v>
      </c>
      <c r="AC354" s="108">
        <v>62481.53</v>
      </c>
      <c r="AD354" s="127"/>
      <c r="AE354" s="127"/>
      <c r="AF354" s="127">
        <v>47848.19</v>
      </c>
      <c r="AG354" s="127"/>
      <c r="AH354" s="108">
        <v>55914.02</v>
      </c>
      <c r="AI354" s="108"/>
      <c r="AJ354" s="108"/>
      <c r="AK354" s="108"/>
      <c r="AL354" s="108"/>
      <c r="AM354" s="108"/>
      <c r="AN354" s="108"/>
      <c r="AO354" s="108"/>
    </row>
    <row r="355" spans="1:41" s="94" customFormat="1" ht="30" hidden="1" customHeight="1" x14ac:dyDescent="0.25">
      <c r="A355" s="104">
        <v>350</v>
      </c>
      <c r="B355" s="107" t="s">
        <v>11</v>
      </c>
      <c r="C355" s="107" t="s">
        <v>48</v>
      </c>
      <c r="D355" s="107">
        <v>6</v>
      </c>
      <c r="E355" s="105" t="s">
        <v>2200</v>
      </c>
      <c r="F355" s="113"/>
      <c r="G355" s="107" t="s">
        <v>1601</v>
      </c>
      <c r="H355" s="107"/>
      <c r="I355" s="107"/>
      <c r="J355" s="107"/>
      <c r="K355" s="128" t="s">
        <v>2181</v>
      </c>
      <c r="L355" s="129"/>
      <c r="M355" s="129"/>
      <c r="N355" s="129">
        <v>1046115.27</v>
      </c>
      <c r="O355" s="209"/>
      <c r="P355" s="111">
        <v>669519.94999999995</v>
      </c>
      <c r="Q355" s="108"/>
      <c r="R355" s="108"/>
      <c r="S355" s="108">
        <v>19326.82</v>
      </c>
      <c r="T355" s="108">
        <v>22066.77</v>
      </c>
      <c r="U355" s="108">
        <v>19326.82</v>
      </c>
      <c r="V355" s="108">
        <v>24638</v>
      </c>
      <c r="W355" s="108">
        <v>19326.82</v>
      </c>
      <c r="X355" s="108"/>
      <c r="Y355" s="108">
        <v>19326.82</v>
      </c>
      <c r="Z355" s="108"/>
      <c r="AA355" s="108">
        <v>19326.82</v>
      </c>
      <c r="AB355" s="127">
        <v>37985.339999999997</v>
      </c>
      <c r="AC355" s="127"/>
      <c r="AD355" s="127"/>
      <c r="AE355" s="127"/>
      <c r="AF355" s="127">
        <v>18497.29</v>
      </c>
      <c r="AG355" s="127"/>
      <c r="AH355" s="127"/>
      <c r="AI355" s="127"/>
      <c r="AJ355" s="108">
        <v>13558.71</v>
      </c>
      <c r="AK355" s="108"/>
      <c r="AL355" s="108"/>
      <c r="AM355" s="108"/>
      <c r="AN355" s="108"/>
      <c r="AO355" s="108"/>
    </row>
    <row r="356" spans="1:41" s="94" customFormat="1" ht="30" hidden="1" customHeight="1" x14ac:dyDescent="0.25">
      <c r="A356" s="104">
        <v>351</v>
      </c>
      <c r="B356" s="107" t="s">
        <v>11</v>
      </c>
      <c r="C356" s="107" t="s">
        <v>1603</v>
      </c>
      <c r="D356" s="107">
        <v>11</v>
      </c>
      <c r="E356" s="105" t="s">
        <v>2200</v>
      </c>
      <c r="F356" s="113"/>
      <c r="G356" s="107" t="s">
        <v>1601</v>
      </c>
      <c r="H356" s="107"/>
      <c r="I356" s="107"/>
      <c r="J356" s="107"/>
      <c r="K356" s="128">
        <v>666310.04</v>
      </c>
      <c r="L356" s="129"/>
      <c r="M356" s="129"/>
      <c r="N356" s="129">
        <v>773602.61</v>
      </c>
      <c r="O356" s="208"/>
      <c r="P356" s="111">
        <v>572292.18999999994</v>
      </c>
      <c r="Q356" s="108"/>
      <c r="R356" s="108"/>
      <c r="S356" s="108">
        <v>21739.45</v>
      </c>
      <c r="T356" s="108">
        <v>21594.7</v>
      </c>
      <c r="U356" s="108">
        <v>21739.45</v>
      </c>
      <c r="V356" s="108">
        <v>15144.5</v>
      </c>
      <c r="W356" s="108">
        <v>21739.45</v>
      </c>
      <c r="X356" s="108"/>
      <c r="Y356" s="108">
        <v>21739.45</v>
      </c>
      <c r="Z356" s="108"/>
      <c r="AA356" s="108">
        <v>21739.45</v>
      </c>
      <c r="AB356" s="127">
        <v>16629.7</v>
      </c>
      <c r="AC356" s="127"/>
      <c r="AD356" s="127"/>
      <c r="AE356" s="127"/>
      <c r="AF356" s="127">
        <v>20712.34</v>
      </c>
      <c r="AG356" s="127"/>
      <c r="AH356" s="127"/>
      <c r="AI356" s="127"/>
      <c r="AJ356" s="108">
        <v>86794.07</v>
      </c>
      <c r="AK356" s="108"/>
      <c r="AL356" s="108"/>
      <c r="AM356" s="108"/>
      <c r="AN356" s="108"/>
      <c r="AO356" s="108"/>
    </row>
    <row r="357" spans="1:41" s="94" customFormat="1" ht="45" hidden="1" customHeight="1" x14ac:dyDescent="0.25">
      <c r="A357" s="104">
        <v>352</v>
      </c>
      <c r="B357" s="107" t="s">
        <v>11</v>
      </c>
      <c r="C357" s="107" t="s">
        <v>2047</v>
      </c>
      <c r="D357" s="107">
        <v>131</v>
      </c>
      <c r="E357" s="107" t="s">
        <v>2201</v>
      </c>
      <c r="F357" s="113" t="s">
        <v>2048</v>
      </c>
      <c r="G357" s="107" t="s">
        <v>1601</v>
      </c>
      <c r="H357" s="107">
        <v>42775</v>
      </c>
      <c r="I357" s="107" t="s">
        <v>2049</v>
      </c>
      <c r="J357" s="107"/>
      <c r="K357" s="128">
        <v>3249050.07</v>
      </c>
      <c r="L357" s="129"/>
      <c r="M357" s="129"/>
      <c r="N357" s="129">
        <v>3575069.08</v>
      </c>
      <c r="O357" s="208"/>
      <c r="P357" s="111">
        <v>1473430.44</v>
      </c>
      <c r="Q357" s="108"/>
      <c r="R357" s="108"/>
      <c r="S357" s="108"/>
      <c r="T357" s="108"/>
      <c r="U357" s="108">
        <v>66095.009999999995</v>
      </c>
      <c r="V357" s="108">
        <v>42263.16</v>
      </c>
      <c r="W357" s="108">
        <v>66095.009999999995</v>
      </c>
      <c r="X357" s="108"/>
      <c r="Y357" s="108">
        <v>66095.009999999995</v>
      </c>
      <c r="Z357" s="108"/>
      <c r="AA357" s="108">
        <v>66095.009999999995</v>
      </c>
      <c r="AB357" s="108">
        <v>93317.56</v>
      </c>
      <c r="AC357" s="108"/>
      <c r="AD357" s="108"/>
      <c r="AE357" s="108"/>
      <c r="AF357" s="127">
        <v>61351.06</v>
      </c>
      <c r="AG357" s="127"/>
      <c r="AH357" s="108"/>
      <c r="AI357" s="108"/>
      <c r="AJ357" s="108">
        <v>63479.33</v>
      </c>
      <c r="AK357" s="108"/>
      <c r="AL357" s="108"/>
      <c r="AM357" s="108"/>
      <c r="AN357" s="108"/>
      <c r="AO357" s="108"/>
    </row>
    <row r="358" spans="1:41" s="94" customFormat="1" ht="30" hidden="1" customHeight="1" x14ac:dyDescent="0.25">
      <c r="A358" s="104">
        <v>353</v>
      </c>
      <c r="B358" s="107" t="s">
        <v>11</v>
      </c>
      <c r="C358" s="107" t="s">
        <v>2050</v>
      </c>
      <c r="D358" s="107">
        <v>27</v>
      </c>
      <c r="E358" s="107" t="s">
        <v>2201</v>
      </c>
      <c r="F358" s="113" t="s">
        <v>2051</v>
      </c>
      <c r="G358" s="107" t="s">
        <v>1601</v>
      </c>
      <c r="H358" s="107">
        <v>42794</v>
      </c>
      <c r="I358" s="107">
        <v>42780</v>
      </c>
      <c r="J358" s="107"/>
      <c r="K358" s="128">
        <v>1854052.87</v>
      </c>
      <c r="L358" s="129"/>
      <c r="M358" s="129"/>
      <c r="N358" s="129">
        <v>2040150.58</v>
      </c>
      <c r="O358" s="208"/>
      <c r="P358" s="111">
        <v>1171658.83</v>
      </c>
      <c r="Q358" s="108"/>
      <c r="R358" s="108"/>
      <c r="S358" s="108"/>
      <c r="T358" s="108"/>
      <c r="U358" s="108">
        <v>37735.589999999997</v>
      </c>
      <c r="V358" s="108">
        <v>27290.7</v>
      </c>
      <c r="W358" s="108">
        <v>37735.589999999997</v>
      </c>
      <c r="X358" s="108"/>
      <c r="Y358" s="108">
        <v>37735.589999999997</v>
      </c>
      <c r="Z358" s="108"/>
      <c r="AA358" s="108">
        <v>37735.589999999997</v>
      </c>
      <c r="AB358" s="108">
        <v>68508.11</v>
      </c>
      <c r="AC358" s="108"/>
      <c r="AD358" s="108"/>
      <c r="AE358" s="108"/>
      <c r="AF358" s="108">
        <v>59756.59</v>
      </c>
      <c r="AG358" s="108"/>
      <c r="AH358" s="108"/>
      <c r="AI358" s="108"/>
      <c r="AJ358" s="108">
        <v>264042.39</v>
      </c>
      <c r="AK358" s="108"/>
      <c r="AL358" s="108"/>
      <c r="AM358" s="108"/>
      <c r="AN358" s="108"/>
      <c r="AO358" s="108"/>
    </row>
    <row r="359" spans="1:41" s="94" customFormat="1" ht="30" hidden="1" customHeight="1" x14ac:dyDescent="0.25">
      <c r="A359" s="104"/>
      <c r="B359" s="107"/>
      <c r="C359" s="107"/>
      <c r="D359" s="107"/>
      <c r="E359" s="107"/>
      <c r="F359" s="113"/>
      <c r="G359" s="107"/>
      <c r="H359" s="107"/>
      <c r="I359" s="107"/>
      <c r="J359" s="107"/>
      <c r="K359" s="128"/>
      <c r="L359" s="129"/>
      <c r="M359" s="129"/>
      <c r="N359" s="129"/>
      <c r="O359" s="208"/>
      <c r="P359" s="111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</row>
    <row r="360" spans="1:41" s="94" customFormat="1" ht="30" hidden="1" customHeight="1" x14ac:dyDescent="0.25">
      <c r="A360" s="104"/>
      <c r="B360" s="107"/>
      <c r="C360" s="107"/>
      <c r="D360" s="107"/>
      <c r="E360" s="107"/>
      <c r="F360" s="113"/>
      <c r="G360" s="107"/>
      <c r="H360" s="107"/>
      <c r="I360" s="107"/>
      <c r="J360" s="107"/>
      <c r="K360" s="128"/>
      <c r="L360" s="129"/>
      <c r="M360" s="129"/>
      <c r="N360" s="129"/>
      <c r="O360" s="208"/>
      <c r="P360" s="111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</row>
    <row r="361" spans="1:41" s="94" customFormat="1" ht="30" hidden="1" customHeight="1" x14ac:dyDescent="0.25">
      <c r="A361" s="104"/>
      <c r="B361" s="107"/>
      <c r="C361" s="107"/>
      <c r="D361" s="107"/>
      <c r="E361" s="107"/>
      <c r="F361" s="113"/>
      <c r="G361" s="107"/>
      <c r="H361" s="107"/>
      <c r="I361" s="107"/>
      <c r="J361" s="107"/>
      <c r="K361" s="128"/>
      <c r="L361" s="129"/>
      <c r="M361" s="129"/>
      <c r="N361" s="129"/>
      <c r="O361" s="208"/>
      <c r="P361" s="111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</row>
    <row r="362" spans="1:41" s="94" customFormat="1" ht="30" hidden="1" customHeight="1" x14ac:dyDescent="0.25">
      <c r="A362" s="104"/>
      <c r="B362" s="107"/>
      <c r="C362" s="107"/>
      <c r="D362" s="107"/>
      <c r="E362" s="107"/>
      <c r="F362" s="113"/>
      <c r="G362" s="107"/>
      <c r="H362" s="107"/>
      <c r="I362" s="107"/>
      <c r="J362" s="107"/>
      <c r="K362" s="128"/>
      <c r="L362" s="129"/>
      <c r="M362" s="129"/>
      <c r="N362" s="129"/>
      <c r="O362" s="208"/>
      <c r="P362" s="111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</row>
    <row r="363" spans="1:41" s="94" customFormat="1" ht="30" hidden="1" customHeight="1" x14ac:dyDescent="0.25">
      <c r="A363" s="104"/>
      <c r="B363" s="107"/>
      <c r="C363" s="107"/>
      <c r="D363" s="107"/>
      <c r="E363" s="107"/>
      <c r="F363" s="113"/>
      <c r="G363" s="107"/>
      <c r="H363" s="107"/>
      <c r="I363" s="107"/>
      <c r="J363" s="107"/>
      <c r="K363" s="128"/>
      <c r="L363" s="129"/>
      <c r="M363" s="129"/>
      <c r="N363" s="129"/>
      <c r="O363" s="208"/>
      <c r="P363" s="111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</row>
    <row r="364" spans="1:41" s="94" customFormat="1" ht="75" hidden="1" customHeight="1" x14ac:dyDescent="0.25">
      <c r="A364" s="104">
        <v>359</v>
      </c>
      <c r="B364" s="107" t="s">
        <v>1175</v>
      </c>
      <c r="C364" s="107" t="s">
        <v>1176</v>
      </c>
      <c r="D364" s="107">
        <v>50</v>
      </c>
      <c r="E364" s="107" t="s">
        <v>2053</v>
      </c>
      <c r="F364" s="113" t="s">
        <v>2054</v>
      </c>
      <c r="G364" s="107" t="s">
        <v>2002</v>
      </c>
      <c r="H364" s="107">
        <v>42801</v>
      </c>
      <c r="I364" s="107" t="s">
        <v>2055</v>
      </c>
      <c r="J364" s="107"/>
      <c r="K364" s="128">
        <v>1500466.66</v>
      </c>
      <c r="L364" s="129"/>
      <c r="M364" s="129"/>
      <c r="N364" s="129"/>
      <c r="O364" s="208"/>
      <c r="P364" s="111"/>
      <c r="Q364" s="108">
        <v>30151.54</v>
      </c>
      <c r="R364" s="108">
        <v>32846.720000000001</v>
      </c>
      <c r="S364" s="108"/>
      <c r="T364" s="108"/>
      <c r="U364" s="108">
        <v>31141.61</v>
      </c>
      <c r="V364" s="108">
        <v>32571.75</v>
      </c>
      <c r="W364" s="108"/>
      <c r="X364" s="108"/>
      <c r="Y364" s="108"/>
      <c r="Z364" s="108"/>
      <c r="AA364" s="127"/>
      <c r="AB364" s="127"/>
      <c r="AC364" s="127"/>
      <c r="AD364" s="127"/>
      <c r="AE364" s="127"/>
      <c r="AF364" s="127">
        <v>26938.78</v>
      </c>
      <c r="AG364" s="127"/>
      <c r="AH364" s="127"/>
      <c r="AI364" s="127"/>
      <c r="AJ364" s="108"/>
      <c r="AK364" s="108"/>
      <c r="AL364" s="108"/>
      <c r="AM364" s="108"/>
      <c r="AN364" s="108"/>
      <c r="AO364" s="108"/>
    </row>
    <row r="365" spans="1:41" s="94" customFormat="1" ht="75" hidden="1" customHeight="1" x14ac:dyDescent="0.25">
      <c r="A365" s="104">
        <v>360</v>
      </c>
      <c r="B365" s="107" t="s">
        <v>1175</v>
      </c>
      <c r="C365" s="107" t="s">
        <v>230</v>
      </c>
      <c r="D365" s="107" t="s">
        <v>2056</v>
      </c>
      <c r="E365" s="107" t="s">
        <v>2053</v>
      </c>
      <c r="F365" s="113" t="s">
        <v>2057</v>
      </c>
      <c r="G365" s="107" t="s">
        <v>2002</v>
      </c>
      <c r="H365" s="107">
        <v>42797</v>
      </c>
      <c r="I365" s="107" t="s">
        <v>2058</v>
      </c>
      <c r="J365" s="107"/>
      <c r="K365" s="128">
        <v>890503.46</v>
      </c>
      <c r="L365" s="129"/>
      <c r="M365" s="129"/>
      <c r="N365" s="129"/>
      <c r="O365" s="256" t="s">
        <v>2294</v>
      </c>
      <c r="P365" s="111"/>
      <c r="Q365" s="108">
        <v>17947.689999999999</v>
      </c>
      <c r="R365" s="108">
        <v>16898.650000000001</v>
      </c>
      <c r="S365" s="108"/>
      <c r="T365" s="108"/>
      <c r="U365" s="108">
        <v>18582.47</v>
      </c>
      <c r="V365" s="108">
        <v>44235.61</v>
      </c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>
        <v>18741.37</v>
      </c>
      <c r="AG365" s="108"/>
      <c r="AH365" s="108"/>
      <c r="AI365" s="108"/>
      <c r="AJ365" s="108"/>
      <c r="AK365" s="108"/>
      <c r="AL365" s="108"/>
      <c r="AM365" s="108"/>
      <c r="AN365" s="108"/>
      <c r="AO365" s="108"/>
    </row>
    <row r="366" spans="1:41" s="94" customFormat="1" ht="45" hidden="1" customHeight="1" x14ac:dyDescent="0.25">
      <c r="A366" s="104">
        <v>361</v>
      </c>
      <c r="B366" s="107" t="s">
        <v>11</v>
      </c>
      <c r="C366" s="107" t="s">
        <v>485</v>
      </c>
      <c r="D366" s="107">
        <v>6</v>
      </c>
      <c r="E366" s="107" t="s">
        <v>2059</v>
      </c>
      <c r="F366" s="113" t="s">
        <v>2060</v>
      </c>
      <c r="G366" s="107" t="s">
        <v>2061</v>
      </c>
      <c r="H366" s="107">
        <v>42648</v>
      </c>
      <c r="I366" s="107" t="s">
        <v>2062</v>
      </c>
      <c r="J366" s="107"/>
      <c r="K366" s="128"/>
      <c r="L366" s="129"/>
      <c r="M366" s="129"/>
      <c r="N366" s="129"/>
      <c r="O366" s="208"/>
      <c r="P366" s="111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</row>
    <row r="367" spans="1:41" s="94" customFormat="1" ht="45" hidden="1" customHeight="1" x14ac:dyDescent="0.25">
      <c r="A367" s="104">
        <v>362</v>
      </c>
      <c r="B367" s="107" t="s">
        <v>11</v>
      </c>
      <c r="C367" s="107" t="s">
        <v>485</v>
      </c>
      <c r="D367" s="107" t="s">
        <v>2052</v>
      </c>
      <c r="E367" s="107" t="s">
        <v>2059</v>
      </c>
      <c r="F367" s="113" t="s">
        <v>2063</v>
      </c>
      <c r="G367" s="107" t="s">
        <v>2061</v>
      </c>
      <c r="H367" s="107">
        <v>42648</v>
      </c>
      <c r="I367" s="107" t="s">
        <v>2064</v>
      </c>
      <c r="J367" s="107"/>
      <c r="K367" s="128"/>
      <c r="L367" s="129"/>
      <c r="M367" s="129"/>
      <c r="N367" s="129"/>
      <c r="O367" s="208"/>
      <c r="P367" s="111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</row>
    <row r="368" spans="1:41" s="94" customFormat="1" ht="45" hidden="1" customHeight="1" x14ac:dyDescent="0.25">
      <c r="A368" s="104">
        <v>363</v>
      </c>
      <c r="B368" s="107" t="s">
        <v>11</v>
      </c>
      <c r="C368" s="107" t="s">
        <v>536</v>
      </c>
      <c r="D368" s="107">
        <v>78</v>
      </c>
      <c r="E368" s="107" t="s">
        <v>2059</v>
      </c>
      <c r="F368" s="113" t="s">
        <v>2065</v>
      </c>
      <c r="G368" s="107" t="s">
        <v>2061</v>
      </c>
      <c r="H368" s="107">
        <v>42648</v>
      </c>
      <c r="I368" s="107" t="s">
        <v>2062</v>
      </c>
      <c r="J368" s="107"/>
      <c r="K368" s="128"/>
      <c r="L368" s="129"/>
      <c r="M368" s="129"/>
      <c r="N368" s="129"/>
      <c r="O368" s="208"/>
      <c r="P368" s="111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</row>
    <row r="369" spans="1:41" s="94" customFormat="1" ht="45" hidden="1" customHeight="1" x14ac:dyDescent="0.25">
      <c r="A369" s="104">
        <v>364</v>
      </c>
      <c r="B369" s="107" t="s">
        <v>11</v>
      </c>
      <c r="C369" s="107" t="s">
        <v>527</v>
      </c>
      <c r="D369" s="107">
        <v>22</v>
      </c>
      <c r="E369" s="107" t="s">
        <v>2059</v>
      </c>
      <c r="F369" s="113" t="s">
        <v>2066</v>
      </c>
      <c r="G369" s="107" t="s">
        <v>2061</v>
      </c>
      <c r="H369" s="107">
        <v>42648</v>
      </c>
      <c r="I369" s="107" t="s">
        <v>2062</v>
      </c>
      <c r="J369" s="107"/>
      <c r="K369" s="128"/>
      <c r="L369" s="129"/>
      <c r="M369" s="129"/>
      <c r="N369" s="129"/>
      <c r="O369" s="208"/>
      <c r="P369" s="111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</row>
    <row r="370" spans="1:41" s="94" customFormat="1" ht="45" hidden="1" customHeight="1" x14ac:dyDescent="0.25">
      <c r="A370" s="104">
        <v>365</v>
      </c>
      <c r="B370" s="107" t="s">
        <v>11</v>
      </c>
      <c r="C370" s="107" t="s">
        <v>586</v>
      </c>
      <c r="D370" s="107">
        <v>4</v>
      </c>
      <c r="E370" s="107" t="s">
        <v>2059</v>
      </c>
      <c r="F370" s="113" t="s">
        <v>2067</v>
      </c>
      <c r="G370" s="107" t="s">
        <v>2061</v>
      </c>
      <c r="H370" s="107">
        <v>42705</v>
      </c>
      <c r="I370" s="107" t="s">
        <v>2068</v>
      </c>
      <c r="J370" s="107"/>
      <c r="K370" s="128"/>
      <c r="L370" s="129"/>
      <c r="M370" s="129"/>
      <c r="N370" s="129"/>
      <c r="O370" s="208"/>
      <c r="P370" s="111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</row>
    <row r="371" spans="1:41" s="94" customFormat="1" ht="45" hidden="1" customHeight="1" x14ac:dyDescent="0.25">
      <c r="A371" s="104">
        <v>366</v>
      </c>
      <c r="B371" s="107" t="s">
        <v>1175</v>
      </c>
      <c r="C371" s="107" t="s">
        <v>230</v>
      </c>
      <c r="D371" s="107">
        <v>36</v>
      </c>
      <c r="E371" s="107" t="s">
        <v>1999</v>
      </c>
      <c r="F371" s="113" t="s">
        <v>2069</v>
      </c>
      <c r="G371" s="107" t="s">
        <v>2002</v>
      </c>
      <c r="H371" s="107">
        <v>43035</v>
      </c>
      <c r="I371" s="107" t="s">
        <v>2070</v>
      </c>
      <c r="J371" s="107"/>
      <c r="K371" s="128">
        <v>841382.73</v>
      </c>
      <c r="L371" s="129"/>
      <c r="M371" s="129"/>
      <c r="N371" s="129"/>
      <c r="O371" s="241" t="s">
        <v>2229</v>
      </c>
      <c r="P371" s="111"/>
      <c r="Q371" s="108">
        <v>17531.36</v>
      </c>
      <c r="R371" s="108">
        <v>37434.69</v>
      </c>
      <c r="S371" s="108"/>
      <c r="T371" s="108"/>
      <c r="U371" s="108">
        <v>18157.48</v>
      </c>
      <c r="V371" s="108">
        <v>16654.32</v>
      </c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>
        <v>16020.97</v>
      </c>
      <c r="AG371" s="108"/>
      <c r="AH371" s="108"/>
      <c r="AI371" s="108"/>
      <c r="AJ371" s="108"/>
      <c r="AK371" s="108"/>
      <c r="AL371" s="108">
        <v>17861.57</v>
      </c>
      <c r="AM371" s="108"/>
      <c r="AN371" s="108"/>
      <c r="AO371" s="108"/>
    </row>
    <row r="372" spans="1:41" s="94" customFormat="1" ht="75" hidden="1" customHeight="1" x14ac:dyDescent="0.25">
      <c r="A372" s="104">
        <v>367</v>
      </c>
      <c r="B372" s="107" t="s">
        <v>1175</v>
      </c>
      <c r="C372" s="107" t="s">
        <v>54</v>
      </c>
      <c r="D372" s="107">
        <v>58</v>
      </c>
      <c r="E372" s="107" t="s">
        <v>1999</v>
      </c>
      <c r="F372" s="113" t="s">
        <v>2071</v>
      </c>
      <c r="G372" s="107" t="s">
        <v>2002</v>
      </c>
      <c r="H372" s="107">
        <v>42811</v>
      </c>
      <c r="I372" s="107" t="s">
        <v>2072</v>
      </c>
      <c r="J372" s="107"/>
      <c r="K372" s="128">
        <v>1358092.06</v>
      </c>
      <c r="L372" s="129"/>
      <c r="M372" s="129"/>
      <c r="N372" s="129"/>
      <c r="O372" s="208"/>
      <c r="P372" s="111"/>
      <c r="Q372" s="108">
        <v>27520.25</v>
      </c>
      <c r="R372" s="108">
        <v>27290.97</v>
      </c>
      <c r="S372" s="108"/>
      <c r="T372" s="108"/>
      <c r="U372" s="108">
        <v>28424.04</v>
      </c>
      <c r="V372" s="108">
        <v>25742.82</v>
      </c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>
        <v>25631.47</v>
      </c>
      <c r="AG372" s="108"/>
      <c r="AH372" s="108"/>
      <c r="AI372" s="108"/>
      <c r="AJ372" s="108"/>
      <c r="AK372" s="108"/>
      <c r="AL372" s="108">
        <v>30031.11</v>
      </c>
      <c r="AM372" s="108"/>
      <c r="AN372" s="108"/>
      <c r="AO372" s="108"/>
    </row>
    <row r="373" spans="1:41" s="94" customFormat="1" ht="75" hidden="1" customHeight="1" x14ac:dyDescent="0.25">
      <c r="A373" s="104"/>
      <c r="B373" s="258" t="s">
        <v>11</v>
      </c>
      <c r="C373" s="258" t="s">
        <v>101</v>
      </c>
      <c r="D373" s="258">
        <v>17</v>
      </c>
      <c r="E373" s="258" t="s">
        <v>2211</v>
      </c>
      <c r="F373" s="113"/>
      <c r="G373" s="258"/>
      <c r="H373" s="258"/>
      <c r="I373" s="258"/>
      <c r="J373" s="258"/>
      <c r="K373" s="128" t="s">
        <v>2296</v>
      </c>
      <c r="L373" s="129"/>
      <c r="M373" s="129"/>
      <c r="N373" s="129"/>
      <c r="O373" s="259"/>
      <c r="P373" s="257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</row>
    <row r="374" spans="1:41" s="94" customFormat="1" ht="75" hidden="1" customHeight="1" x14ac:dyDescent="0.25">
      <c r="A374" s="104">
        <v>368</v>
      </c>
      <c r="B374" s="107" t="s">
        <v>11</v>
      </c>
      <c r="C374" s="107" t="s">
        <v>1133</v>
      </c>
      <c r="D374" s="107">
        <v>13</v>
      </c>
      <c r="E374" s="107" t="s">
        <v>2211</v>
      </c>
      <c r="F374" s="113"/>
      <c r="G374" s="107"/>
      <c r="H374" s="107"/>
      <c r="I374" s="107"/>
      <c r="J374" s="107"/>
      <c r="K374" s="128" t="s">
        <v>2295</v>
      </c>
      <c r="L374" s="129"/>
      <c r="M374" s="129"/>
      <c r="N374" s="129"/>
      <c r="O374" s="208"/>
      <c r="P374" s="111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4"/>
      <c r="AH374" s="104"/>
      <c r="AI374" s="108"/>
      <c r="AJ374" s="108"/>
      <c r="AK374" s="108"/>
      <c r="AL374" s="108"/>
      <c r="AM374" s="108"/>
      <c r="AN374" s="108"/>
      <c r="AO374" s="108"/>
    </row>
    <row r="375" spans="1:41" s="94" customFormat="1" ht="75" hidden="1" customHeight="1" x14ac:dyDescent="0.25">
      <c r="A375" s="104">
        <v>369</v>
      </c>
      <c r="B375" s="107" t="s">
        <v>11</v>
      </c>
      <c r="C375" s="107" t="s">
        <v>1133</v>
      </c>
      <c r="D375" s="107">
        <v>15</v>
      </c>
      <c r="E375" s="107" t="s">
        <v>2074</v>
      </c>
      <c r="F375" s="113"/>
      <c r="G375" s="107"/>
      <c r="H375" s="107"/>
      <c r="I375" s="107"/>
      <c r="J375" s="107"/>
      <c r="K375" s="128">
        <v>1784291.47</v>
      </c>
      <c r="L375" s="129"/>
      <c r="M375" s="129"/>
      <c r="N375" s="129">
        <v>1924535.65</v>
      </c>
      <c r="O375" s="208"/>
      <c r="P375" s="111"/>
      <c r="Q375" s="108"/>
      <c r="R375" s="108"/>
      <c r="S375" s="108">
        <v>35491.019999999997</v>
      </c>
      <c r="T375" s="108">
        <v>37414.300000000003</v>
      </c>
      <c r="U375" s="108">
        <v>35491.019999999997</v>
      </c>
      <c r="V375" s="108">
        <v>15873.15</v>
      </c>
      <c r="W375" s="108">
        <v>35491.019999999997</v>
      </c>
      <c r="X375" s="108">
        <v>44727.32</v>
      </c>
      <c r="Y375" s="108">
        <v>35491.019999999997</v>
      </c>
      <c r="Z375" s="108">
        <v>41250.97</v>
      </c>
      <c r="AA375" s="108"/>
      <c r="AB375" s="108"/>
      <c r="AC375" s="108"/>
      <c r="AD375" s="108"/>
      <c r="AE375" s="108"/>
      <c r="AF375" s="108">
        <v>18619.03</v>
      </c>
      <c r="AG375" s="104"/>
      <c r="AH375" s="104"/>
      <c r="AI375" s="108"/>
      <c r="AJ375" s="108">
        <v>16907.73</v>
      </c>
      <c r="AK375" s="108"/>
      <c r="AL375" s="108">
        <v>15240.45</v>
      </c>
      <c r="AM375" s="108"/>
      <c r="AN375" s="108"/>
      <c r="AO375" s="108"/>
    </row>
    <row r="376" spans="1:41" s="94" customFormat="1" ht="75" hidden="1" customHeight="1" x14ac:dyDescent="0.25">
      <c r="A376" s="104">
        <v>370</v>
      </c>
      <c r="B376" s="107" t="s">
        <v>11</v>
      </c>
      <c r="C376" s="107" t="s">
        <v>736</v>
      </c>
      <c r="D376" s="107">
        <v>2</v>
      </c>
      <c r="E376" s="107" t="s">
        <v>2073</v>
      </c>
      <c r="F376" s="113"/>
      <c r="G376" s="107"/>
      <c r="H376" s="107"/>
      <c r="I376" s="107"/>
      <c r="J376" s="107"/>
      <c r="K376" s="128">
        <v>972591.43</v>
      </c>
      <c r="L376" s="129"/>
      <c r="M376" s="129"/>
      <c r="N376" s="129">
        <v>1049088.51</v>
      </c>
      <c r="O376" s="208"/>
      <c r="P376" s="111"/>
      <c r="Q376" s="108"/>
      <c r="R376" s="108"/>
      <c r="S376" s="108">
        <v>19358.810000000001</v>
      </c>
      <c r="T376" s="108">
        <v>8536.3700000000008</v>
      </c>
      <c r="U376" s="108">
        <v>19358.810000000001</v>
      </c>
      <c r="V376" s="108">
        <v>12286.02</v>
      </c>
      <c r="W376" s="108">
        <v>19358.810000000001</v>
      </c>
      <c r="X376" s="108">
        <v>16567.240000000002</v>
      </c>
      <c r="Y376" s="108">
        <v>19358.810000000001</v>
      </c>
      <c r="Z376" s="108">
        <v>15826.65</v>
      </c>
      <c r="AA376" s="108"/>
      <c r="AB376" s="108"/>
      <c r="AC376" s="108"/>
      <c r="AD376" s="108"/>
      <c r="AE376" s="108"/>
      <c r="AF376" s="108">
        <v>11189.43</v>
      </c>
      <c r="AG376" s="104"/>
      <c r="AH376" s="104"/>
      <c r="AI376" s="108"/>
      <c r="AJ376" s="108">
        <v>14210.34</v>
      </c>
      <c r="AK376" s="108"/>
      <c r="AL376" s="108"/>
      <c r="AM376" s="108"/>
      <c r="AN376" s="108">
        <v>13225.02</v>
      </c>
      <c r="AO376" s="108"/>
    </row>
    <row r="377" spans="1:41" s="94" customFormat="1" ht="30" hidden="1" customHeight="1" x14ac:dyDescent="0.25">
      <c r="A377" s="104">
        <v>371</v>
      </c>
      <c r="B377" s="107" t="s">
        <v>11</v>
      </c>
      <c r="C377" s="107" t="s">
        <v>78</v>
      </c>
      <c r="D377" s="107">
        <v>85</v>
      </c>
      <c r="E377" s="124" t="s">
        <v>2207</v>
      </c>
      <c r="F377" s="113" t="s">
        <v>2075</v>
      </c>
      <c r="G377" s="107" t="s">
        <v>1601</v>
      </c>
      <c r="H377" s="107">
        <v>42829</v>
      </c>
      <c r="I377" s="107">
        <v>42805</v>
      </c>
      <c r="J377" s="107"/>
      <c r="K377" s="128">
        <v>2539775.0699999998</v>
      </c>
      <c r="L377" s="129"/>
      <c r="M377" s="129"/>
      <c r="N377" s="129">
        <v>2794623.41</v>
      </c>
      <c r="O377" s="208"/>
      <c r="P377" s="111">
        <v>1826877.22</v>
      </c>
      <c r="Q377" s="108"/>
      <c r="R377" s="108"/>
      <c r="S377" s="108">
        <v>51666.34</v>
      </c>
      <c r="T377" s="108">
        <v>42943.38</v>
      </c>
      <c r="U377" s="108">
        <v>51666.34</v>
      </c>
      <c r="V377" s="108">
        <v>46182.14</v>
      </c>
      <c r="W377" s="108">
        <v>51666.34</v>
      </c>
      <c r="X377" s="108"/>
      <c r="Y377" s="108">
        <v>51666.34</v>
      </c>
      <c r="Z377" s="108"/>
      <c r="AA377" s="108">
        <v>51666.34</v>
      </c>
      <c r="AB377" s="127">
        <v>37013.050000000003</v>
      </c>
      <c r="AC377" s="127"/>
      <c r="AD377" s="127"/>
      <c r="AE377" s="127"/>
      <c r="AF377" s="127">
        <v>96336.42</v>
      </c>
      <c r="AG377" s="127"/>
      <c r="AH377" s="127"/>
      <c r="AI377" s="127"/>
      <c r="AJ377" s="108">
        <v>47941.67</v>
      </c>
      <c r="AK377" s="108"/>
      <c r="AL377" s="108"/>
      <c r="AM377" s="108"/>
      <c r="AN377" s="108"/>
      <c r="AO377" s="108"/>
    </row>
    <row r="378" spans="1:41" s="94" customFormat="1" ht="62.25" hidden="1" customHeight="1" x14ac:dyDescent="0.25">
      <c r="A378" s="104">
        <v>372</v>
      </c>
      <c r="B378" s="107" t="s">
        <v>11</v>
      </c>
      <c r="C378" s="107" t="s">
        <v>933</v>
      </c>
      <c r="D378" s="107">
        <v>6</v>
      </c>
      <c r="E378" s="107" t="s">
        <v>2205</v>
      </c>
      <c r="F378" s="113" t="s">
        <v>2076</v>
      </c>
      <c r="G378" s="107" t="s">
        <v>2015</v>
      </c>
      <c r="H378" s="107">
        <v>42824</v>
      </c>
      <c r="I378" s="107" t="s">
        <v>2077</v>
      </c>
      <c r="J378" s="107"/>
      <c r="K378" s="128">
        <v>862800.55</v>
      </c>
      <c r="L378" s="129"/>
      <c r="M378" s="129"/>
      <c r="N378" s="129">
        <v>927279.63</v>
      </c>
      <c r="O378" s="273" t="s">
        <v>2321</v>
      </c>
      <c r="P378" s="111"/>
      <c r="Q378" s="108"/>
      <c r="R378" s="108"/>
      <c r="S378" s="108">
        <v>16317.47</v>
      </c>
      <c r="T378" s="108">
        <v>15056.95</v>
      </c>
      <c r="U378" s="108">
        <v>16317.47</v>
      </c>
      <c r="V378" s="108">
        <v>34854.269999999997</v>
      </c>
      <c r="W378" s="108">
        <v>16317.47</v>
      </c>
      <c r="X378" s="108">
        <v>11888.43</v>
      </c>
      <c r="Y378" s="108">
        <v>16317.47</v>
      </c>
      <c r="Z378" s="108">
        <v>15316.92</v>
      </c>
      <c r="AA378" s="108">
        <v>16317.47</v>
      </c>
      <c r="AB378" s="127">
        <v>25593.65</v>
      </c>
      <c r="AC378" s="108">
        <v>16317.47</v>
      </c>
      <c r="AD378" s="127"/>
      <c r="AE378" s="127"/>
      <c r="AF378" s="108">
        <v>15151.71</v>
      </c>
      <c r="AG378" s="108"/>
      <c r="AH378" s="108">
        <v>10641.42</v>
      </c>
      <c r="AI378" s="108"/>
      <c r="AJ378" s="108"/>
      <c r="AK378" s="108"/>
      <c r="AL378" s="108"/>
      <c r="AM378" s="108"/>
      <c r="AN378" s="108"/>
      <c r="AO378" s="108"/>
    </row>
    <row r="379" spans="1:41" s="94" customFormat="1" ht="30" hidden="1" customHeight="1" x14ac:dyDescent="0.25">
      <c r="A379" s="104">
        <v>373</v>
      </c>
      <c r="B379" s="107" t="s">
        <v>11</v>
      </c>
      <c r="C379" s="107" t="s">
        <v>2078</v>
      </c>
      <c r="D379" s="107">
        <v>25</v>
      </c>
      <c r="E379" s="105" t="s">
        <v>2200</v>
      </c>
      <c r="F379" s="113" t="s">
        <v>2079</v>
      </c>
      <c r="G379" s="107" t="s">
        <v>1601</v>
      </c>
      <c r="H379" s="107">
        <v>42884</v>
      </c>
      <c r="I379" s="107" t="s">
        <v>2080</v>
      </c>
      <c r="J379" s="107"/>
      <c r="K379" s="128">
        <v>1182050.24</v>
      </c>
      <c r="L379" s="129"/>
      <c r="M379" s="129"/>
      <c r="N379" s="129">
        <v>1300649.8600000001</v>
      </c>
      <c r="O379" s="208"/>
      <c r="P379" s="111">
        <v>881347.28</v>
      </c>
      <c r="Q379" s="108"/>
      <c r="R379" s="108"/>
      <c r="S379" s="108">
        <v>24030.46</v>
      </c>
      <c r="T379" s="108">
        <v>10669.19</v>
      </c>
      <c r="U379" s="108">
        <v>24030.46</v>
      </c>
      <c r="V379" s="108">
        <v>22209.29</v>
      </c>
      <c r="W379" s="108">
        <v>24030.46</v>
      </c>
      <c r="X379" s="108"/>
      <c r="Y379" s="108">
        <v>24030.46</v>
      </c>
      <c r="Z379" s="108"/>
      <c r="AA379" s="108">
        <v>24030.46</v>
      </c>
      <c r="AB379" s="108">
        <v>22266.07</v>
      </c>
      <c r="AC379" s="108"/>
      <c r="AD379" s="108"/>
      <c r="AE379" s="108"/>
      <c r="AF379" s="108">
        <v>19614.73</v>
      </c>
      <c r="AG379" s="108"/>
      <c r="AH379" s="108"/>
      <c r="AI379" s="108"/>
      <c r="AJ379" s="108">
        <v>35175.29</v>
      </c>
      <c r="AK379" s="108"/>
      <c r="AL379" s="108"/>
      <c r="AM379" s="108"/>
      <c r="AN379" s="108"/>
      <c r="AO379" s="108"/>
    </row>
    <row r="380" spans="1:41" s="94" customFormat="1" ht="59.25" hidden="1" customHeight="1" x14ac:dyDescent="0.25">
      <c r="A380" s="104">
        <v>374</v>
      </c>
      <c r="B380" s="107" t="s">
        <v>11</v>
      </c>
      <c r="C380" s="107" t="s">
        <v>130</v>
      </c>
      <c r="D380" s="107">
        <v>73</v>
      </c>
      <c r="E380" s="107" t="s">
        <v>2205</v>
      </c>
      <c r="F380" s="113" t="s">
        <v>2081</v>
      </c>
      <c r="G380" s="107" t="s">
        <v>2015</v>
      </c>
      <c r="H380" s="107">
        <v>42997</v>
      </c>
      <c r="I380" s="107" t="s">
        <v>2082</v>
      </c>
      <c r="J380" s="107"/>
      <c r="K380" s="128">
        <v>548413.94999999995</v>
      </c>
      <c r="L380" s="129"/>
      <c r="M380" s="129"/>
      <c r="N380" s="129">
        <v>675351.06</v>
      </c>
      <c r="O380" s="208"/>
      <c r="P380" s="111"/>
      <c r="Q380" s="108"/>
      <c r="R380" s="108"/>
      <c r="S380" s="108">
        <v>22367.61</v>
      </c>
      <c r="T380" s="108">
        <v>25988.799999999999</v>
      </c>
      <c r="U380" s="108">
        <v>22367.61</v>
      </c>
      <c r="V380" s="108">
        <v>48334.38</v>
      </c>
      <c r="W380" s="108">
        <v>22367.61</v>
      </c>
      <c r="X380" s="108">
        <v>37582.199999999997</v>
      </c>
      <c r="Y380" s="108">
        <v>22367.61</v>
      </c>
      <c r="Z380" s="108">
        <v>34467.550000000003</v>
      </c>
      <c r="AA380" s="108">
        <v>22367.61</v>
      </c>
      <c r="AB380" s="108">
        <v>24600.14</v>
      </c>
      <c r="AC380" s="108">
        <v>22367.61</v>
      </c>
      <c r="AD380" s="108"/>
      <c r="AE380" s="108"/>
      <c r="AF380" s="108">
        <v>19364.990000000002</v>
      </c>
      <c r="AG380" s="108"/>
      <c r="AH380" s="108">
        <v>19491.28</v>
      </c>
      <c r="AI380" s="108"/>
      <c r="AJ380" s="108"/>
      <c r="AK380" s="108"/>
      <c r="AL380" s="108"/>
      <c r="AM380" s="108"/>
      <c r="AN380" s="108"/>
      <c r="AO380" s="108"/>
    </row>
    <row r="381" spans="1:41" s="94" customFormat="1" ht="45" hidden="1" customHeight="1" x14ac:dyDescent="0.25">
      <c r="A381" s="104">
        <v>375</v>
      </c>
      <c r="B381" s="107" t="s">
        <v>1663</v>
      </c>
      <c r="C381" s="107"/>
      <c r="D381" s="107">
        <v>16</v>
      </c>
      <c r="E381" s="107" t="s">
        <v>1665</v>
      </c>
      <c r="F381" s="113" t="s">
        <v>2083</v>
      </c>
      <c r="G381" s="107" t="s">
        <v>1601</v>
      </c>
      <c r="H381" s="107">
        <v>42909</v>
      </c>
      <c r="I381" s="107">
        <v>42895</v>
      </c>
      <c r="J381" s="107"/>
      <c r="K381" s="128"/>
      <c r="L381" s="129"/>
      <c r="M381" s="129"/>
      <c r="N381" s="129"/>
      <c r="O381" s="208"/>
      <c r="P381" s="111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</row>
    <row r="382" spans="1:41" s="94" customFormat="1" ht="42" hidden="1" customHeight="1" x14ac:dyDescent="0.25">
      <c r="A382" s="104">
        <v>376</v>
      </c>
      <c r="B382" s="107" t="s">
        <v>11</v>
      </c>
      <c r="C382" s="107" t="s">
        <v>981</v>
      </c>
      <c r="D382" s="107">
        <v>2</v>
      </c>
      <c r="E382" s="107" t="s">
        <v>2087</v>
      </c>
      <c r="F382" s="113"/>
      <c r="G382" s="107"/>
      <c r="H382" s="107"/>
      <c r="I382" s="107"/>
      <c r="J382" s="107"/>
      <c r="K382" s="128">
        <v>628271.06999999995</v>
      </c>
      <c r="L382" s="129"/>
      <c r="M382" s="129"/>
      <c r="N382" s="129"/>
      <c r="O382" s="275" t="s">
        <v>2329</v>
      </c>
      <c r="P382" s="111"/>
      <c r="Q382" s="108"/>
      <c r="R382" s="108"/>
      <c r="S382" s="108">
        <v>16195.9</v>
      </c>
      <c r="T382" s="108">
        <v>15800.9</v>
      </c>
      <c r="U382" s="108">
        <v>16195.9</v>
      </c>
      <c r="V382" s="108">
        <v>12226.66</v>
      </c>
      <c r="W382" s="108">
        <v>16195.9</v>
      </c>
      <c r="X382" s="108">
        <v>14436.66</v>
      </c>
      <c r="Y382" s="108"/>
      <c r="Z382" s="108"/>
      <c r="AA382" s="127"/>
      <c r="AB382" s="127"/>
      <c r="AC382" s="127"/>
      <c r="AD382" s="127"/>
      <c r="AE382" s="127"/>
      <c r="AF382" s="127"/>
      <c r="AG382" s="127"/>
      <c r="AH382" s="108"/>
      <c r="AI382" s="108"/>
      <c r="AJ382" s="108">
        <v>24376.12</v>
      </c>
      <c r="AK382" s="108"/>
      <c r="AL382" s="108">
        <v>24649.01</v>
      </c>
      <c r="AM382" s="108"/>
      <c r="AN382" s="108"/>
      <c r="AO382" s="108"/>
    </row>
    <row r="383" spans="1:41" s="94" customFormat="1" ht="64.5" hidden="1" customHeight="1" x14ac:dyDescent="0.25">
      <c r="A383" s="104">
        <v>377</v>
      </c>
      <c r="B383" s="107" t="s">
        <v>11</v>
      </c>
      <c r="C383" s="107" t="s">
        <v>130</v>
      </c>
      <c r="D383" s="107" t="s">
        <v>2084</v>
      </c>
      <c r="E383" s="107" t="s">
        <v>2205</v>
      </c>
      <c r="F383" s="113" t="s">
        <v>2085</v>
      </c>
      <c r="G383" s="107" t="s">
        <v>1988</v>
      </c>
      <c r="H383" s="107"/>
      <c r="I383" s="107" t="s">
        <v>2086</v>
      </c>
      <c r="J383" s="107"/>
      <c r="K383" s="128">
        <v>85642.72</v>
      </c>
      <c r="L383" s="129"/>
      <c r="M383" s="129"/>
      <c r="N383" s="129">
        <v>118195.75</v>
      </c>
      <c r="O383" s="208"/>
      <c r="P383" s="111"/>
      <c r="Q383" s="108"/>
      <c r="R383" s="108"/>
      <c r="S383" s="108">
        <v>8238.06</v>
      </c>
      <c r="T383" s="108">
        <v>8587.39</v>
      </c>
      <c r="U383" s="108">
        <v>8238.06</v>
      </c>
      <c r="V383" s="108">
        <v>5466.6</v>
      </c>
      <c r="W383" s="108">
        <v>8238.06</v>
      </c>
      <c r="X383" s="108">
        <v>3261.99</v>
      </c>
      <c r="Y383" s="108">
        <v>8238.06</v>
      </c>
      <c r="Z383" s="108">
        <v>591.11</v>
      </c>
      <c r="AA383" s="108">
        <v>8238.06</v>
      </c>
      <c r="AB383" s="108">
        <v>8321.14</v>
      </c>
      <c r="AC383" s="108">
        <v>8238.06</v>
      </c>
      <c r="AD383" s="108"/>
      <c r="AE383" s="108"/>
      <c r="AF383" s="108">
        <v>3271.99</v>
      </c>
      <c r="AG383" s="108"/>
      <c r="AH383" s="108">
        <v>3367.37</v>
      </c>
      <c r="AI383" s="108"/>
      <c r="AJ383" s="108"/>
      <c r="AK383" s="108"/>
      <c r="AL383" s="108"/>
      <c r="AM383" s="108"/>
      <c r="AN383" s="108"/>
      <c r="AO383" s="108"/>
    </row>
    <row r="384" spans="1:41" s="94" customFormat="1" ht="51" hidden="1" customHeight="1" x14ac:dyDescent="0.25">
      <c r="A384" s="104">
        <v>379</v>
      </c>
      <c r="B384" s="107" t="s">
        <v>11</v>
      </c>
      <c r="C384" s="107" t="s">
        <v>981</v>
      </c>
      <c r="D384" s="107">
        <v>1</v>
      </c>
      <c r="E384" s="107" t="s">
        <v>2087</v>
      </c>
      <c r="F384" s="113"/>
      <c r="G384" s="107"/>
      <c r="H384" s="107"/>
      <c r="I384" s="107"/>
      <c r="J384" s="107"/>
      <c r="K384" s="128">
        <v>766894.44</v>
      </c>
      <c r="L384" s="129"/>
      <c r="M384" s="129"/>
      <c r="N384" s="129"/>
      <c r="O384" s="208"/>
      <c r="P384" s="111"/>
      <c r="Q384" s="108"/>
      <c r="R384" s="108"/>
      <c r="S384" s="108">
        <v>17593.8</v>
      </c>
      <c r="T384" s="108">
        <v>19894.900000000001</v>
      </c>
      <c r="U384" s="108">
        <v>17593.8</v>
      </c>
      <c r="V384" s="108">
        <v>10494.38</v>
      </c>
      <c r="W384" s="108">
        <v>17593.8</v>
      </c>
      <c r="X384" s="108">
        <v>15086.96</v>
      </c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>
        <v>13319.6</v>
      </c>
      <c r="AK384" s="108"/>
      <c r="AL384" s="108">
        <v>16526.04</v>
      </c>
      <c r="AM384" s="108"/>
      <c r="AN384" s="108"/>
      <c r="AO384" s="108"/>
    </row>
    <row r="385" spans="1:42" s="94" customFormat="1" ht="29.25" hidden="1" customHeight="1" x14ac:dyDescent="0.25">
      <c r="A385" s="104">
        <v>380</v>
      </c>
      <c r="B385" s="107" t="s">
        <v>11</v>
      </c>
      <c r="C385" s="107" t="s">
        <v>2088</v>
      </c>
      <c r="D385" s="107">
        <v>46</v>
      </c>
      <c r="E385" s="107" t="s">
        <v>2087</v>
      </c>
      <c r="F385" s="113"/>
      <c r="G385" s="107"/>
      <c r="H385" s="107"/>
      <c r="I385" s="107"/>
      <c r="J385" s="107"/>
      <c r="K385" s="128">
        <v>802488.12</v>
      </c>
      <c r="L385" s="129"/>
      <c r="M385" s="129"/>
      <c r="N385" s="129"/>
      <c r="O385" s="208"/>
      <c r="P385" s="111"/>
      <c r="Q385" s="108"/>
      <c r="R385" s="108"/>
      <c r="S385" s="108">
        <v>15761.08</v>
      </c>
      <c r="T385" s="108">
        <v>17716.57</v>
      </c>
      <c r="U385" s="108">
        <v>15761.08</v>
      </c>
      <c r="V385" s="108">
        <v>37965.71</v>
      </c>
      <c r="W385" s="108">
        <v>15761.08</v>
      </c>
      <c r="X385" s="108">
        <v>11722</v>
      </c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>
        <v>17553.2</v>
      </c>
      <c r="AK385" s="108"/>
      <c r="AL385" s="108">
        <v>38912.43</v>
      </c>
      <c r="AM385" s="108"/>
      <c r="AN385" s="108"/>
      <c r="AO385" s="108"/>
    </row>
    <row r="386" spans="1:42" s="94" customFormat="1" ht="29.25" hidden="1" customHeight="1" x14ac:dyDescent="0.25">
      <c r="A386" s="104">
        <v>381</v>
      </c>
      <c r="B386" s="107" t="s">
        <v>11</v>
      </c>
      <c r="C386" s="107" t="s">
        <v>682</v>
      </c>
      <c r="D386" s="107">
        <v>26</v>
      </c>
      <c r="E386" s="107" t="s">
        <v>2087</v>
      </c>
      <c r="F386" s="113"/>
      <c r="G386" s="107"/>
      <c r="H386" s="107"/>
      <c r="I386" s="107"/>
      <c r="J386" s="107"/>
      <c r="K386" s="128">
        <v>694727.66</v>
      </c>
      <c r="L386" s="129"/>
      <c r="M386" s="129"/>
      <c r="N386" s="129"/>
      <c r="O386" s="208"/>
      <c r="P386" s="111"/>
      <c r="Q386" s="108"/>
      <c r="R386" s="108"/>
      <c r="S386" s="108">
        <v>15552.71</v>
      </c>
      <c r="T386" s="108">
        <v>23915.01</v>
      </c>
      <c r="U386" s="108">
        <v>15552.71</v>
      </c>
      <c r="V386" s="108">
        <v>6813.22</v>
      </c>
      <c r="W386" s="108">
        <v>15552.71</v>
      </c>
      <c r="X386" s="108">
        <v>14143.6</v>
      </c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>
        <v>32554.69</v>
      </c>
      <c r="AK386" s="108"/>
      <c r="AL386" s="108">
        <v>15680.71</v>
      </c>
      <c r="AM386" s="108"/>
      <c r="AN386" s="108"/>
      <c r="AO386" s="108"/>
    </row>
    <row r="387" spans="1:42" s="94" customFormat="1" ht="29.25" hidden="1" customHeight="1" x14ac:dyDescent="0.25">
      <c r="A387" s="104">
        <v>382</v>
      </c>
      <c r="B387" s="107" t="s">
        <v>11</v>
      </c>
      <c r="C387" s="107" t="s">
        <v>51</v>
      </c>
      <c r="D387" s="107">
        <v>22</v>
      </c>
      <c r="E387" s="107" t="s">
        <v>2089</v>
      </c>
      <c r="F387" s="113" t="s">
        <v>2090</v>
      </c>
      <c r="G387" s="107" t="s">
        <v>1601</v>
      </c>
      <c r="H387" s="107">
        <v>42996</v>
      </c>
      <c r="I387" s="107" t="s">
        <v>2091</v>
      </c>
      <c r="J387" s="107"/>
      <c r="K387" s="128">
        <v>2718264.59</v>
      </c>
      <c r="L387" s="129"/>
      <c r="M387" s="129"/>
      <c r="N387" s="129"/>
      <c r="O387" s="208"/>
      <c r="P387" s="111"/>
      <c r="Q387" s="108"/>
      <c r="R387" s="108"/>
      <c r="S387" s="108"/>
      <c r="T387" s="108"/>
      <c r="U387" s="108"/>
      <c r="V387" s="108"/>
      <c r="W387" s="108">
        <v>54874.720000000001</v>
      </c>
      <c r="X387" s="108">
        <v>77094.720000000001</v>
      </c>
      <c r="Y387" s="108">
        <v>54874.720000000001</v>
      </c>
      <c r="Z387" s="108">
        <v>62107.86</v>
      </c>
      <c r="AA387" s="108">
        <v>55009.15</v>
      </c>
      <c r="AB387" s="108"/>
      <c r="AC387" s="108">
        <v>55009.15</v>
      </c>
      <c r="AD387" s="108">
        <v>48680.49</v>
      </c>
      <c r="AE387" s="108">
        <v>55009.15</v>
      </c>
      <c r="AF387" s="108">
        <v>48649.27</v>
      </c>
      <c r="AG387" s="108">
        <v>56782.87</v>
      </c>
      <c r="AH387" s="108">
        <v>51827.29</v>
      </c>
      <c r="AI387" s="108"/>
      <c r="AJ387" s="108">
        <v>47582.15</v>
      </c>
      <c r="AK387" s="108">
        <v>56686.83</v>
      </c>
      <c r="AL387" s="108">
        <v>66690.080000000002</v>
      </c>
      <c r="AM387" s="108"/>
      <c r="AN387" s="108"/>
      <c r="AO387" s="108"/>
    </row>
    <row r="388" spans="1:42" s="94" customFormat="1" ht="29.25" hidden="1" customHeight="1" x14ac:dyDescent="0.25">
      <c r="A388" s="104">
        <v>383</v>
      </c>
      <c r="B388" s="107" t="s">
        <v>11</v>
      </c>
      <c r="C388" s="107" t="s">
        <v>130</v>
      </c>
      <c r="D388" s="107">
        <v>88</v>
      </c>
      <c r="E388" s="107" t="s">
        <v>2092</v>
      </c>
      <c r="F388" s="113"/>
      <c r="G388" s="107"/>
      <c r="H388" s="107"/>
      <c r="I388" s="107"/>
      <c r="J388" s="107"/>
      <c r="K388" s="128">
        <v>625.46900000000005</v>
      </c>
      <c r="L388" s="129"/>
      <c r="M388" s="129"/>
      <c r="N388" s="129"/>
      <c r="O388" s="208"/>
      <c r="P388" s="111"/>
      <c r="Q388" s="108"/>
      <c r="R388" s="108"/>
      <c r="S388" s="108">
        <v>21986.75</v>
      </c>
      <c r="T388" s="108">
        <v>6856.95</v>
      </c>
      <c r="U388" s="108">
        <v>21986.75</v>
      </c>
      <c r="V388" s="108">
        <v>12276.89</v>
      </c>
      <c r="W388" s="108">
        <v>21986.75</v>
      </c>
      <c r="X388" s="108">
        <v>22482.18</v>
      </c>
      <c r="Y388" s="108">
        <v>21986.75</v>
      </c>
      <c r="Z388" s="108">
        <v>18842.919999999998</v>
      </c>
      <c r="AA388" s="108">
        <v>21986.75</v>
      </c>
      <c r="AB388" s="108">
        <v>14799.78</v>
      </c>
      <c r="AC388" s="108">
        <v>21986.75</v>
      </c>
      <c r="AD388" s="206">
        <v>34671.72</v>
      </c>
      <c r="AE388" s="108">
        <v>22664.75</v>
      </c>
      <c r="AF388" s="108">
        <v>11381</v>
      </c>
      <c r="AG388" s="108">
        <v>22664.75</v>
      </c>
      <c r="AH388" s="108">
        <v>22055.89</v>
      </c>
      <c r="AI388" s="108"/>
      <c r="AJ388" s="108"/>
      <c r="AK388" s="108">
        <v>22664.75</v>
      </c>
      <c r="AL388" s="108">
        <v>26703.78</v>
      </c>
      <c r="AM388" s="108"/>
      <c r="AN388" s="108">
        <v>12896.1</v>
      </c>
      <c r="AO388" s="108"/>
      <c r="AP388" s="94">
        <v>32627.97</v>
      </c>
    </row>
    <row r="389" spans="1:42" s="94" customFormat="1" ht="29.25" hidden="1" customHeight="1" x14ac:dyDescent="0.25">
      <c r="A389" s="104">
        <v>384</v>
      </c>
      <c r="B389" s="107" t="s">
        <v>2093</v>
      </c>
      <c r="C389" s="107" t="s">
        <v>263</v>
      </c>
      <c r="D389" s="107">
        <v>33</v>
      </c>
      <c r="E389" s="107" t="s">
        <v>2094</v>
      </c>
      <c r="F389" s="113"/>
      <c r="G389" s="107"/>
      <c r="H389" s="107"/>
      <c r="I389" s="107"/>
      <c r="J389" s="107"/>
      <c r="K389" s="128">
        <v>94.241</v>
      </c>
      <c r="L389" s="129"/>
      <c r="M389" s="129"/>
      <c r="N389" s="129">
        <v>125169.28</v>
      </c>
      <c r="O389" s="208"/>
      <c r="P389" s="111"/>
      <c r="Q389" s="108"/>
      <c r="R389" s="108"/>
      <c r="S389" s="108">
        <v>2997.63</v>
      </c>
      <c r="T389" s="108">
        <v>2134.65</v>
      </c>
      <c r="U389" s="108">
        <v>2997.63</v>
      </c>
      <c r="V389" s="108">
        <v>2815.59</v>
      </c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>
        <v>4629.84</v>
      </c>
      <c r="AO389" s="108"/>
    </row>
    <row r="390" spans="1:42" s="94" customFormat="1" ht="29.25" hidden="1" customHeight="1" x14ac:dyDescent="0.25">
      <c r="A390" s="104">
        <v>385</v>
      </c>
      <c r="B390" s="107" t="s">
        <v>2093</v>
      </c>
      <c r="C390" s="107" t="s">
        <v>263</v>
      </c>
      <c r="D390" s="107">
        <v>35</v>
      </c>
      <c r="E390" s="107" t="s">
        <v>2094</v>
      </c>
      <c r="F390" s="113"/>
      <c r="G390" s="107"/>
      <c r="H390" s="107"/>
      <c r="I390" s="107"/>
      <c r="J390" s="107"/>
      <c r="K390" s="128">
        <v>93.37</v>
      </c>
      <c r="L390" s="129"/>
      <c r="M390" s="129"/>
      <c r="N390" s="129">
        <v>122776.84</v>
      </c>
      <c r="O390" s="208"/>
      <c r="P390" s="111"/>
      <c r="Q390" s="108"/>
      <c r="R390" s="108"/>
      <c r="S390" s="108">
        <v>2646</v>
      </c>
      <c r="T390" s="108">
        <v>751.25</v>
      </c>
      <c r="U390" s="108">
        <v>2646</v>
      </c>
      <c r="V390" s="108">
        <v>5107.49</v>
      </c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>
        <v>2459.86</v>
      </c>
      <c r="AO390" s="108"/>
    </row>
    <row r="391" spans="1:42" s="94" customFormat="1" ht="29.25" hidden="1" customHeight="1" x14ac:dyDescent="0.25">
      <c r="A391" s="104">
        <v>386</v>
      </c>
      <c r="B391" s="107" t="s">
        <v>2093</v>
      </c>
      <c r="C391" s="107" t="s">
        <v>263</v>
      </c>
      <c r="D391" s="107">
        <v>37</v>
      </c>
      <c r="E391" s="107" t="s">
        <v>2094</v>
      </c>
      <c r="F391" s="113"/>
      <c r="G391" s="107"/>
      <c r="H391" s="107"/>
      <c r="I391" s="107"/>
      <c r="J391" s="107"/>
      <c r="K391" s="128">
        <v>101.95099999999999</v>
      </c>
      <c r="L391" s="129"/>
      <c r="M391" s="129"/>
      <c r="N391" s="129">
        <v>135233.46</v>
      </c>
      <c r="O391" s="208"/>
      <c r="P391" s="111"/>
      <c r="Q391" s="108"/>
      <c r="R391" s="108"/>
      <c r="S391" s="108">
        <v>3217.75</v>
      </c>
      <c r="T391" s="108">
        <v>2100.89</v>
      </c>
      <c r="U391" s="108">
        <v>3217.75</v>
      </c>
      <c r="V391" s="108">
        <v>3181.91</v>
      </c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>
        <v>2093.4</v>
      </c>
      <c r="AO391" s="108"/>
    </row>
    <row r="392" spans="1:42" s="94" customFormat="1" ht="29.25" hidden="1" customHeight="1" x14ac:dyDescent="0.25">
      <c r="A392" s="104">
        <v>387</v>
      </c>
      <c r="B392" s="107" t="s">
        <v>2093</v>
      </c>
      <c r="C392" s="107" t="s">
        <v>937</v>
      </c>
      <c r="D392" s="107">
        <v>11</v>
      </c>
      <c r="E392" s="107" t="s">
        <v>2094</v>
      </c>
      <c r="F392" s="113"/>
      <c r="G392" s="107"/>
      <c r="H392" s="107"/>
      <c r="I392" s="107"/>
      <c r="J392" s="107"/>
      <c r="K392" s="128">
        <v>115.343</v>
      </c>
      <c r="L392" s="129"/>
      <c r="M392" s="129"/>
      <c r="N392" s="129">
        <v>133621.73000000001</v>
      </c>
      <c r="O392" s="208"/>
      <c r="P392" s="111"/>
      <c r="Q392" s="108"/>
      <c r="R392" s="108"/>
      <c r="S392" s="108">
        <v>3861.75</v>
      </c>
      <c r="T392" s="108">
        <v>2034.36</v>
      </c>
      <c r="U392" s="108">
        <v>3861.75</v>
      </c>
      <c r="V392" s="108">
        <v>3052.05</v>
      </c>
      <c r="W392" s="108"/>
      <c r="X392" s="108"/>
      <c r="Y392" s="108"/>
      <c r="Z392" s="108"/>
      <c r="AA392" s="108"/>
      <c r="AB392" s="204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>
        <v>3782.7</v>
      </c>
      <c r="AO392" s="108"/>
    </row>
    <row r="393" spans="1:42" s="94" customFormat="1" ht="29.25" hidden="1" customHeight="1" x14ac:dyDescent="0.25">
      <c r="A393" s="104">
        <v>388</v>
      </c>
      <c r="B393" s="107" t="s">
        <v>2093</v>
      </c>
      <c r="C393" s="107" t="s">
        <v>937</v>
      </c>
      <c r="D393" s="107">
        <v>9</v>
      </c>
      <c r="E393" s="107" t="s">
        <v>2094</v>
      </c>
      <c r="F393" s="113"/>
      <c r="G393" s="107"/>
      <c r="H393" s="107"/>
      <c r="I393" s="107"/>
      <c r="J393" s="107"/>
      <c r="K393" s="128">
        <v>122.068</v>
      </c>
      <c r="L393" s="129"/>
      <c r="M393" s="129"/>
      <c r="N393" s="129">
        <v>159570.29</v>
      </c>
      <c r="O393" s="208"/>
      <c r="P393" s="111"/>
      <c r="Q393" s="108"/>
      <c r="R393" s="108"/>
      <c r="S393" s="108">
        <v>3435.96</v>
      </c>
      <c r="T393" s="108">
        <v>232.56</v>
      </c>
      <c r="U393" s="108">
        <v>3435.96</v>
      </c>
      <c r="V393" s="108">
        <v>2120.91</v>
      </c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>
        <v>4663.42</v>
      </c>
      <c r="AO393" s="108"/>
    </row>
    <row r="394" spans="1:42" s="94" customFormat="1" ht="29.25" hidden="1" customHeight="1" x14ac:dyDescent="0.25">
      <c r="A394" s="104">
        <v>389</v>
      </c>
      <c r="B394" s="107" t="s">
        <v>2093</v>
      </c>
      <c r="C394" s="107" t="s">
        <v>2095</v>
      </c>
      <c r="D394" s="107">
        <v>14</v>
      </c>
      <c r="E394" s="107" t="s">
        <v>2094</v>
      </c>
      <c r="F394" s="113"/>
      <c r="G394" s="107"/>
      <c r="H394" s="107"/>
      <c r="I394" s="107"/>
      <c r="J394" s="107"/>
      <c r="K394" s="128">
        <v>118.66200000000001</v>
      </c>
      <c r="L394" s="129"/>
      <c r="M394" s="129"/>
      <c r="N394" s="129">
        <v>159759.01</v>
      </c>
      <c r="O394" s="280" t="s">
        <v>2340</v>
      </c>
      <c r="P394" s="111"/>
      <c r="Q394" s="108"/>
      <c r="R394" s="108"/>
      <c r="S394" s="108">
        <v>3770.55</v>
      </c>
      <c r="T394" s="108">
        <v>2437</v>
      </c>
      <c r="U394" s="108">
        <v>3770.55</v>
      </c>
      <c r="V394" s="108">
        <v>6230.36</v>
      </c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>
        <v>4680.07</v>
      </c>
      <c r="AO394" s="108"/>
    </row>
    <row r="395" spans="1:42" s="94" customFormat="1" ht="29.25" hidden="1" customHeight="1" x14ac:dyDescent="0.25">
      <c r="A395" s="104">
        <v>390</v>
      </c>
      <c r="B395" s="107" t="s">
        <v>2093</v>
      </c>
      <c r="C395" s="107" t="s">
        <v>2095</v>
      </c>
      <c r="D395" s="107">
        <v>16</v>
      </c>
      <c r="E395" s="107" t="s">
        <v>2094</v>
      </c>
      <c r="F395" s="113"/>
      <c r="G395" s="107"/>
      <c r="H395" s="107"/>
      <c r="I395" s="107"/>
      <c r="J395" s="107"/>
      <c r="K395" s="128">
        <v>117.651</v>
      </c>
      <c r="L395" s="129"/>
      <c r="M395" s="129"/>
      <c r="N395" s="129">
        <v>156677.04999999999</v>
      </c>
      <c r="O395" s="208"/>
      <c r="P395" s="111"/>
      <c r="Q395" s="108"/>
      <c r="R395" s="108"/>
      <c r="S395" s="108">
        <v>3871.67</v>
      </c>
      <c r="T395" s="108">
        <v>2275.54</v>
      </c>
      <c r="U395" s="108">
        <v>3871.67</v>
      </c>
      <c r="V395" s="108">
        <v>3131.13</v>
      </c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>
        <v>3625.1</v>
      </c>
      <c r="AO395" s="108"/>
    </row>
    <row r="396" spans="1:42" s="94" customFormat="1" ht="29.25" hidden="1" customHeight="1" x14ac:dyDescent="0.25">
      <c r="A396" s="104">
        <v>391</v>
      </c>
      <c r="B396" s="133" t="s">
        <v>11</v>
      </c>
      <c r="C396" s="133" t="s">
        <v>75</v>
      </c>
      <c r="D396" s="133">
        <v>44</v>
      </c>
      <c r="E396" s="133" t="s">
        <v>2096</v>
      </c>
      <c r="F396" s="229" t="s">
        <v>2097</v>
      </c>
      <c r="G396" s="133" t="s">
        <v>1601</v>
      </c>
      <c r="H396" s="133">
        <v>43056</v>
      </c>
      <c r="I396" s="133" t="s">
        <v>2098</v>
      </c>
      <c r="J396" s="107"/>
      <c r="K396" s="131"/>
      <c r="L396" s="131"/>
      <c r="M396" s="131"/>
      <c r="N396" s="131"/>
      <c r="O396" s="197"/>
      <c r="P396" s="197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  <c r="AA396" s="19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</row>
    <row r="397" spans="1:42" s="94" customFormat="1" ht="90" hidden="1" customHeight="1" x14ac:dyDescent="0.25">
      <c r="A397" s="104">
        <v>392</v>
      </c>
      <c r="B397" s="107" t="s">
        <v>11</v>
      </c>
      <c r="C397" s="107" t="s">
        <v>272</v>
      </c>
      <c r="D397" s="107">
        <v>8</v>
      </c>
      <c r="E397" s="107" t="s">
        <v>2205</v>
      </c>
      <c r="F397" s="113"/>
      <c r="G397" s="107"/>
      <c r="H397" s="107"/>
      <c r="I397" s="107"/>
      <c r="J397" s="107"/>
      <c r="K397" s="128">
        <v>699309.82</v>
      </c>
      <c r="L397" s="129"/>
      <c r="M397" s="129"/>
      <c r="N397" s="129">
        <v>759819.65</v>
      </c>
      <c r="O397" s="208"/>
      <c r="P397" s="111"/>
      <c r="Q397" s="108"/>
      <c r="R397" s="108"/>
      <c r="S397" s="108">
        <v>15312.97</v>
      </c>
      <c r="T397" s="108">
        <v>10863.79</v>
      </c>
      <c r="U397" s="108">
        <v>15312.97</v>
      </c>
      <c r="V397" s="108">
        <v>7896.1</v>
      </c>
      <c r="W397" s="108">
        <v>15312.97</v>
      </c>
      <c r="X397" s="108">
        <v>8156.95</v>
      </c>
      <c r="Y397" s="108">
        <v>15312.97</v>
      </c>
      <c r="Z397" s="108">
        <v>36918.120000000003</v>
      </c>
      <c r="AA397" s="108">
        <v>15312.97</v>
      </c>
      <c r="AB397" s="108">
        <v>11905.09</v>
      </c>
      <c r="AC397" s="108">
        <v>15312.97</v>
      </c>
      <c r="AD397" s="108"/>
      <c r="AE397" s="108"/>
      <c r="AF397" s="108">
        <v>17703.259999999998</v>
      </c>
      <c r="AG397" s="108"/>
      <c r="AH397" s="108">
        <v>7713.92</v>
      </c>
      <c r="AI397" s="108"/>
      <c r="AJ397" s="108"/>
      <c r="AK397" s="108"/>
      <c r="AL397" s="108"/>
      <c r="AM397" s="108"/>
      <c r="AN397" s="108"/>
      <c r="AO397" s="108"/>
    </row>
    <row r="398" spans="1:42" s="94" customFormat="1" ht="97.5" hidden="1" customHeight="1" x14ac:dyDescent="0.25">
      <c r="A398" s="104">
        <v>393</v>
      </c>
      <c r="B398" s="107" t="s">
        <v>11</v>
      </c>
      <c r="C398" s="107" t="s">
        <v>430</v>
      </c>
      <c r="D398" s="107">
        <v>87</v>
      </c>
      <c r="E398" s="107" t="s">
        <v>2205</v>
      </c>
      <c r="F398" s="113" t="s">
        <v>2099</v>
      </c>
      <c r="G398" s="107" t="s">
        <v>2015</v>
      </c>
      <c r="H398" s="107">
        <v>42943</v>
      </c>
      <c r="I398" s="107" t="s">
        <v>2100</v>
      </c>
      <c r="J398" s="107"/>
      <c r="K398" s="128">
        <v>1085712.82</v>
      </c>
      <c r="L398" s="129"/>
      <c r="M398" s="129"/>
      <c r="N398" s="129">
        <v>1249707.2</v>
      </c>
      <c r="O398" s="268" t="s">
        <v>2314</v>
      </c>
      <c r="P398" s="111"/>
      <c r="Q398" s="108"/>
      <c r="R398" s="108"/>
      <c r="S398" s="108">
        <v>41518.18</v>
      </c>
      <c r="T398" s="108">
        <v>40090.65</v>
      </c>
      <c r="U398" s="108">
        <v>41518.18</v>
      </c>
      <c r="V398" s="108">
        <v>42473.99</v>
      </c>
      <c r="W398" s="108">
        <v>41518.18</v>
      </c>
      <c r="X398" s="108">
        <v>28720.080000000002</v>
      </c>
      <c r="Y398" s="108">
        <v>41518.18</v>
      </c>
      <c r="Z398" s="108">
        <v>26395.74</v>
      </c>
      <c r="AA398" s="108">
        <v>41518.18</v>
      </c>
      <c r="AB398" s="108">
        <v>33855.129999999997</v>
      </c>
      <c r="AC398" s="108">
        <v>41518.18</v>
      </c>
      <c r="AD398" s="108"/>
      <c r="AE398" s="108"/>
      <c r="AF398" s="108">
        <v>25034.959999999999</v>
      </c>
      <c r="AG398" s="108"/>
      <c r="AH398" s="108">
        <v>44296.34</v>
      </c>
      <c r="AI398" s="108"/>
      <c r="AJ398" s="108"/>
      <c r="AK398" s="108"/>
      <c r="AL398" s="108"/>
      <c r="AM398" s="108"/>
      <c r="AN398" s="108"/>
      <c r="AO398" s="108"/>
    </row>
    <row r="399" spans="1:42" s="94" customFormat="1" ht="43.5" hidden="1" customHeight="1" x14ac:dyDescent="0.25">
      <c r="A399" s="104">
        <v>394</v>
      </c>
      <c r="B399" s="107" t="s">
        <v>11</v>
      </c>
      <c r="C399" s="107" t="s">
        <v>430</v>
      </c>
      <c r="D399" s="107">
        <v>14</v>
      </c>
      <c r="E399" s="107" t="s">
        <v>2089</v>
      </c>
      <c r="F399" s="113" t="s">
        <v>2101</v>
      </c>
      <c r="G399" s="107" t="s">
        <v>1601</v>
      </c>
      <c r="H399" s="107">
        <v>42978</v>
      </c>
      <c r="I399" s="107" t="s">
        <v>2102</v>
      </c>
      <c r="J399" s="107"/>
      <c r="K399" s="128">
        <v>1797563</v>
      </c>
      <c r="L399" s="129"/>
      <c r="M399" s="129"/>
      <c r="N399" s="129"/>
      <c r="O399" s="208">
        <v>63702</v>
      </c>
      <c r="P399" s="111"/>
      <c r="Q399" s="108"/>
      <c r="R399" s="108"/>
      <c r="S399" s="108"/>
      <c r="T399" s="108"/>
      <c r="U399" s="108"/>
      <c r="V399" s="108"/>
      <c r="W399" s="108">
        <v>36407.67</v>
      </c>
      <c r="X399" s="108">
        <v>25877.69</v>
      </c>
      <c r="Y399" s="108">
        <v>36407.67</v>
      </c>
      <c r="Z399" s="108">
        <v>44348.42</v>
      </c>
      <c r="AA399" s="108"/>
      <c r="AB399" s="108"/>
      <c r="AC399" s="108"/>
      <c r="AD399" s="108">
        <v>97659.839999999997</v>
      </c>
      <c r="AE399" s="108">
        <v>36386.71</v>
      </c>
      <c r="AF399" s="108">
        <v>39384.449999999997</v>
      </c>
      <c r="AG399" s="108">
        <v>37452.879999999997</v>
      </c>
      <c r="AH399" s="108">
        <v>40653.94</v>
      </c>
      <c r="AI399" s="108"/>
      <c r="AJ399" s="108">
        <v>28341.43</v>
      </c>
      <c r="AK399" s="108">
        <v>37447.96</v>
      </c>
      <c r="AL399" s="108">
        <v>30732.04</v>
      </c>
      <c r="AM399" s="108"/>
      <c r="AN399" s="108"/>
      <c r="AO399" s="108"/>
    </row>
    <row r="400" spans="1:42" s="94" customFormat="1" ht="43.5" hidden="1" customHeight="1" x14ac:dyDescent="0.25">
      <c r="A400" s="104">
        <v>395</v>
      </c>
      <c r="B400" s="107" t="s">
        <v>11</v>
      </c>
      <c r="C400" s="107" t="s">
        <v>2103</v>
      </c>
      <c r="D400" s="107">
        <v>36</v>
      </c>
      <c r="E400" s="107" t="s">
        <v>2104</v>
      </c>
      <c r="F400" s="107" t="s">
        <v>85</v>
      </c>
      <c r="G400" s="107" t="s">
        <v>2105</v>
      </c>
      <c r="H400" s="107">
        <v>42824</v>
      </c>
      <c r="I400" s="107" t="s">
        <v>2106</v>
      </c>
      <c r="J400" s="107"/>
      <c r="K400" s="111">
        <v>308260.33</v>
      </c>
      <c r="L400" s="139">
        <v>4.5</v>
      </c>
      <c r="M400" s="139"/>
      <c r="N400" s="175"/>
      <c r="O400" s="212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</row>
    <row r="401" spans="1:42" s="94" customFormat="1" ht="43.5" hidden="1" customHeight="1" x14ac:dyDescent="0.25">
      <c r="A401" s="104">
        <v>396</v>
      </c>
      <c r="B401" s="107" t="s">
        <v>11</v>
      </c>
      <c r="C401" s="107" t="s">
        <v>436</v>
      </c>
      <c r="D401" s="107">
        <v>9</v>
      </c>
      <c r="E401" s="107" t="s">
        <v>2201</v>
      </c>
      <c r="F401" s="107" t="s">
        <v>438</v>
      </c>
      <c r="G401" s="107" t="s">
        <v>1601</v>
      </c>
      <c r="H401" s="107">
        <v>43063</v>
      </c>
      <c r="I401" s="107" t="s">
        <v>2107</v>
      </c>
      <c r="J401" s="107"/>
      <c r="K401" s="164">
        <v>1101848.56</v>
      </c>
      <c r="L401" s="139"/>
      <c r="M401" s="139"/>
      <c r="N401" s="139">
        <v>1212395.21</v>
      </c>
      <c r="O401" s="208"/>
      <c r="P401" s="111">
        <v>119361.31</v>
      </c>
      <c r="Q401" s="108"/>
      <c r="R401" s="108"/>
      <c r="S401" s="108"/>
      <c r="T401" s="108"/>
      <c r="U401" s="108">
        <v>22398.77</v>
      </c>
      <c r="V401" s="108">
        <v>17150.79</v>
      </c>
      <c r="W401" s="108">
        <v>22398.77</v>
      </c>
      <c r="X401" s="108"/>
      <c r="Y401" s="108">
        <v>22398.77</v>
      </c>
      <c r="Z401" s="108"/>
      <c r="AA401" s="108">
        <v>22398.77</v>
      </c>
      <c r="AB401" s="108">
        <v>28167.14</v>
      </c>
      <c r="AC401" s="108"/>
      <c r="AD401" s="108"/>
      <c r="AE401" s="108"/>
      <c r="AF401" s="108">
        <v>19178.23</v>
      </c>
      <c r="AG401" s="108"/>
      <c r="AH401" s="108"/>
      <c r="AI401" s="108"/>
      <c r="AJ401" s="108">
        <v>14792.24</v>
      </c>
      <c r="AK401" s="108"/>
      <c r="AL401" s="108"/>
      <c r="AM401" s="108"/>
      <c r="AN401" s="108"/>
      <c r="AO401" s="108"/>
    </row>
    <row r="402" spans="1:42" s="199" customFormat="1" ht="43.5" hidden="1" customHeight="1" x14ac:dyDescent="0.25">
      <c r="A402" s="196">
        <v>397</v>
      </c>
      <c r="B402" s="133" t="s">
        <v>11</v>
      </c>
      <c r="C402" s="133" t="s">
        <v>2108</v>
      </c>
      <c r="D402" s="133">
        <v>6</v>
      </c>
      <c r="E402" s="133" t="s">
        <v>2109</v>
      </c>
      <c r="F402" s="133" t="s">
        <v>2110</v>
      </c>
      <c r="G402" s="133" t="s">
        <v>1601</v>
      </c>
      <c r="H402" s="133">
        <v>43131</v>
      </c>
      <c r="I402" s="133" t="s">
        <v>2112</v>
      </c>
      <c r="J402" s="107"/>
      <c r="K402" s="133" t="s">
        <v>2210</v>
      </c>
      <c r="L402" s="133"/>
      <c r="M402" s="133"/>
      <c r="N402" s="133"/>
      <c r="O402" s="208"/>
      <c r="P402" s="197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</row>
    <row r="403" spans="1:42" s="199" customFormat="1" ht="43.5" hidden="1" customHeight="1" x14ac:dyDescent="0.25">
      <c r="A403" s="196">
        <v>398</v>
      </c>
      <c r="B403" s="133" t="s">
        <v>11</v>
      </c>
      <c r="C403" s="133" t="s">
        <v>2108</v>
      </c>
      <c r="D403" s="133">
        <v>2</v>
      </c>
      <c r="E403" s="133" t="s">
        <v>2109</v>
      </c>
      <c r="F403" s="133" t="s">
        <v>2111</v>
      </c>
      <c r="G403" s="133" t="s">
        <v>1601</v>
      </c>
      <c r="H403" s="133">
        <v>43131</v>
      </c>
      <c r="I403" s="133" t="s">
        <v>2113</v>
      </c>
      <c r="J403" s="107"/>
      <c r="K403" s="133" t="s">
        <v>2210</v>
      </c>
      <c r="L403" s="133"/>
      <c r="M403" s="133"/>
      <c r="N403" s="133"/>
      <c r="O403" s="208"/>
      <c r="P403" s="197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</row>
    <row r="404" spans="1:42" s="199" customFormat="1" ht="43.5" hidden="1" customHeight="1" x14ac:dyDescent="0.25">
      <c r="A404" s="196">
        <v>399</v>
      </c>
      <c r="B404" s="133" t="s">
        <v>11</v>
      </c>
      <c r="C404" s="133" t="s">
        <v>2108</v>
      </c>
      <c r="D404" s="133">
        <v>10</v>
      </c>
      <c r="E404" s="133" t="s">
        <v>2109</v>
      </c>
      <c r="F404" s="133" t="s">
        <v>2123</v>
      </c>
      <c r="G404" s="133" t="s">
        <v>1601</v>
      </c>
      <c r="H404" s="133">
        <v>43094</v>
      </c>
      <c r="I404" s="133" t="s">
        <v>2112</v>
      </c>
      <c r="J404" s="107"/>
      <c r="K404" s="133" t="s">
        <v>2210</v>
      </c>
      <c r="L404" s="133"/>
      <c r="M404" s="133"/>
      <c r="N404" s="133"/>
      <c r="O404" s="208"/>
      <c r="P404" s="197"/>
      <c r="Q404" s="198"/>
      <c r="R404" s="198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</row>
    <row r="405" spans="1:42" s="94" customFormat="1" ht="43.5" hidden="1" customHeight="1" x14ac:dyDescent="0.25">
      <c r="A405" s="104">
        <v>400</v>
      </c>
      <c r="B405" s="107" t="s">
        <v>2127</v>
      </c>
      <c r="C405" s="107" t="s">
        <v>2128</v>
      </c>
      <c r="D405" s="107">
        <v>7</v>
      </c>
      <c r="E405" s="107" t="s">
        <v>1665</v>
      </c>
      <c r="F405" s="107" t="s">
        <v>2129</v>
      </c>
      <c r="G405" s="107" t="s">
        <v>1601</v>
      </c>
      <c r="H405" s="107">
        <v>43197</v>
      </c>
      <c r="I405" s="107" t="s">
        <v>2130</v>
      </c>
      <c r="J405" s="107"/>
      <c r="K405" s="107"/>
      <c r="L405" s="107"/>
      <c r="M405" s="107"/>
      <c r="N405" s="107"/>
      <c r="O405" s="208"/>
      <c r="P405" s="111"/>
      <c r="Q405" s="108"/>
      <c r="R405" s="10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</row>
    <row r="406" spans="1:42" s="94" customFormat="1" ht="43.5" hidden="1" customHeight="1" x14ac:dyDescent="0.25">
      <c r="A406" s="104">
        <v>401</v>
      </c>
      <c r="B406" s="107" t="s">
        <v>2127</v>
      </c>
      <c r="C406" s="107" t="s">
        <v>2128</v>
      </c>
      <c r="D406" s="107">
        <v>54</v>
      </c>
      <c r="E406" s="107" t="s">
        <v>1665</v>
      </c>
      <c r="F406" s="107" t="s">
        <v>2131</v>
      </c>
      <c r="G406" s="107" t="s">
        <v>1601</v>
      </c>
      <c r="H406" s="107">
        <v>43197</v>
      </c>
      <c r="I406" s="107" t="s">
        <v>2130</v>
      </c>
      <c r="J406" s="107"/>
      <c r="K406" s="107"/>
      <c r="L406" s="107"/>
      <c r="M406" s="107"/>
      <c r="N406" s="107"/>
      <c r="O406" s="208"/>
      <c r="P406" s="111"/>
      <c r="Q406" s="108"/>
      <c r="R406" s="10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  <c r="AN406" s="98"/>
      <c r="AO406" s="98"/>
    </row>
    <row r="407" spans="1:42" s="144" customFormat="1" ht="43.5" hidden="1" customHeight="1" x14ac:dyDescent="0.25">
      <c r="A407" s="191">
        <v>402</v>
      </c>
      <c r="B407" s="164" t="s">
        <v>2127</v>
      </c>
      <c r="C407" s="164" t="s">
        <v>2128</v>
      </c>
      <c r="D407" s="164">
        <v>8</v>
      </c>
      <c r="E407" s="164" t="s">
        <v>1665</v>
      </c>
      <c r="F407" s="164" t="s">
        <v>2132</v>
      </c>
      <c r="G407" s="164" t="s">
        <v>1601</v>
      </c>
      <c r="H407" s="164">
        <v>43197</v>
      </c>
      <c r="I407" s="164" t="s">
        <v>2130</v>
      </c>
      <c r="J407" s="107"/>
      <c r="K407" s="164"/>
      <c r="L407" s="164"/>
      <c r="M407" s="164"/>
      <c r="N407" s="164"/>
      <c r="O407" s="208"/>
      <c r="P407" s="202"/>
      <c r="Q407" s="109"/>
      <c r="R407" s="109"/>
      <c r="S407" s="125"/>
      <c r="T407" s="125"/>
      <c r="U407" s="125"/>
      <c r="V407" s="125"/>
      <c r="W407" s="125"/>
      <c r="X407" s="203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  <c r="AJ407" s="125"/>
      <c r="AK407" s="125"/>
      <c r="AL407" s="125"/>
      <c r="AM407" s="125"/>
      <c r="AN407" s="125"/>
      <c r="AO407" s="125"/>
    </row>
    <row r="408" spans="1:42" s="94" customFormat="1" ht="43.5" hidden="1" customHeight="1" x14ac:dyDescent="0.25">
      <c r="A408" s="104">
        <v>403</v>
      </c>
      <c r="B408" s="107" t="s">
        <v>11</v>
      </c>
      <c r="C408" s="176" t="s">
        <v>51</v>
      </c>
      <c r="D408" s="176">
        <v>20</v>
      </c>
      <c r="E408" s="176" t="s">
        <v>2135</v>
      </c>
      <c r="F408" s="107" t="s">
        <v>2136</v>
      </c>
      <c r="G408" s="107" t="s">
        <v>1601</v>
      </c>
      <c r="H408" s="107">
        <v>42836</v>
      </c>
      <c r="I408" s="107" t="s">
        <v>2145</v>
      </c>
      <c r="J408" s="107"/>
      <c r="K408" s="107">
        <v>1321841.6599999999</v>
      </c>
      <c r="L408" s="110">
        <v>6.7</v>
      </c>
      <c r="M408" s="107"/>
      <c r="N408" s="107">
        <v>1586492.33</v>
      </c>
      <c r="O408" s="208"/>
      <c r="P408" s="111"/>
      <c r="Q408" s="108"/>
      <c r="R408" s="108"/>
      <c r="S408" s="111">
        <v>29888.5</v>
      </c>
      <c r="T408" s="108">
        <v>50410.53</v>
      </c>
      <c r="U408" s="98">
        <v>29888.5</v>
      </c>
      <c r="V408" s="98">
        <v>30655.23</v>
      </c>
      <c r="W408" s="98">
        <v>29888.5</v>
      </c>
      <c r="X408" s="98"/>
      <c r="Y408" s="98">
        <v>29888.5</v>
      </c>
      <c r="Z408" s="98">
        <v>43327.49</v>
      </c>
      <c r="AA408" s="98">
        <v>29888.5</v>
      </c>
      <c r="AB408" s="98">
        <v>33259</v>
      </c>
      <c r="AC408" s="98">
        <v>29888.5</v>
      </c>
      <c r="AD408" s="98">
        <v>33259</v>
      </c>
      <c r="AE408" s="98">
        <v>29888.5</v>
      </c>
      <c r="AF408" s="98">
        <v>33775.4</v>
      </c>
      <c r="AG408" s="98">
        <v>29888.5</v>
      </c>
      <c r="AH408" s="98"/>
      <c r="AI408" s="98"/>
      <c r="AJ408" s="98">
        <v>25253.31</v>
      </c>
      <c r="AK408" s="98"/>
      <c r="AL408" s="98">
        <v>29554.91</v>
      </c>
      <c r="AM408" s="98"/>
      <c r="AN408" s="98"/>
      <c r="AO408" s="98"/>
      <c r="AP408" s="94">
        <v>59426.89</v>
      </c>
    </row>
    <row r="409" spans="1:42" s="94" customFormat="1" ht="45" hidden="1" x14ac:dyDescent="0.25">
      <c r="A409" s="104">
        <v>404</v>
      </c>
      <c r="B409" s="107" t="s">
        <v>11</v>
      </c>
      <c r="C409" s="176" t="s">
        <v>51</v>
      </c>
      <c r="D409" s="176">
        <v>14</v>
      </c>
      <c r="E409" s="176" t="s">
        <v>2135</v>
      </c>
      <c r="F409" s="107" t="s">
        <v>2137</v>
      </c>
      <c r="G409" s="107" t="s">
        <v>1601</v>
      </c>
      <c r="H409" s="107">
        <v>42836</v>
      </c>
      <c r="I409" s="107" t="s">
        <v>2146</v>
      </c>
      <c r="J409" s="108"/>
      <c r="K409" s="108">
        <v>1740259.87</v>
      </c>
      <c r="L409" s="110">
        <v>6.7</v>
      </c>
      <c r="M409" s="108"/>
      <c r="N409" s="108">
        <v>2087930.95</v>
      </c>
      <c r="O409" s="251" t="s">
        <v>2272</v>
      </c>
      <c r="P409" s="108"/>
      <c r="Q409" s="108"/>
      <c r="R409" s="108"/>
      <c r="S409" s="111">
        <v>39264.42</v>
      </c>
      <c r="T409" s="108">
        <v>21781.200000000001</v>
      </c>
      <c r="U409" s="98">
        <v>39264.42</v>
      </c>
      <c r="V409" s="98">
        <v>43032.1</v>
      </c>
      <c r="W409" s="98">
        <v>39264.42</v>
      </c>
      <c r="X409" s="98"/>
      <c r="Y409" s="98">
        <v>39264.42</v>
      </c>
      <c r="Z409" s="98">
        <v>29649.53</v>
      </c>
      <c r="AA409" s="98">
        <v>39264.42</v>
      </c>
      <c r="AB409" s="98">
        <v>32599.78</v>
      </c>
      <c r="AC409" s="98">
        <v>39264.42</v>
      </c>
      <c r="AD409" s="98">
        <v>32599.78</v>
      </c>
      <c r="AE409" s="98">
        <v>39264.42</v>
      </c>
      <c r="AF409" s="98">
        <v>65386.15</v>
      </c>
      <c r="AG409" s="98">
        <v>39264.42</v>
      </c>
      <c r="AH409" s="98"/>
      <c r="AI409" s="98"/>
      <c r="AJ409" s="98">
        <v>65915.520000000004</v>
      </c>
      <c r="AK409" s="98"/>
      <c r="AL409" s="98">
        <v>125049.16</v>
      </c>
      <c r="AM409" s="98"/>
      <c r="AN409" s="98"/>
      <c r="AO409" s="98"/>
      <c r="AP409" s="94">
        <v>75199.88</v>
      </c>
    </row>
    <row r="410" spans="1:42" s="94" customFormat="1" ht="45" hidden="1" x14ac:dyDescent="0.25">
      <c r="A410" s="104">
        <v>405</v>
      </c>
      <c r="B410" s="107" t="s">
        <v>11</v>
      </c>
      <c r="C410" s="176" t="s">
        <v>51</v>
      </c>
      <c r="D410" s="176">
        <v>5</v>
      </c>
      <c r="E410" s="176" t="s">
        <v>2135</v>
      </c>
      <c r="F410" s="107" t="s">
        <v>2140</v>
      </c>
      <c r="G410" s="107" t="s">
        <v>1601</v>
      </c>
      <c r="H410" s="107">
        <v>42836</v>
      </c>
      <c r="I410" s="107" t="s">
        <v>2147</v>
      </c>
      <c r="J410" s="108"/>
      <c r="K410" s="108">
        <v>1021199.26</v>
      </c>
      <c r="L410" s="110">
        <v>6.7</v>
      </c>
      <c r="M410" s="108"/>
      <c r="N410" s="108">
        <v>1281868.79</v>
      </c>
      <c r="O410" s="213"/>
      <c r="P410" s="108"/>
      <c r="Q410" s="108"/>
      <c r="R410" s="108"/>
      <c r="S410" s="111">
        <v>24086.34</v>
      </c>
      <c r="T410" s="108">
        <v>24311.599999999999</v>
      </c>
      <c r="U410" s="108">
        <v>24086.34</v>
      </c>
      <c r="V410" s="108">
        <v>20638.16</v>
      </c>
      <c r="W410" s="108">
        <v>24086.34</v>
      </c>
      <c r="X410" s="108"/>
      <c r="Y410" s="108">
        <v>24086.34</v>
      </c>
      <c r="Z410" s="108">
        <v>30569.06</v>
      </c>
      <c r="AA410" s="108">
        <v>24086.34</v>
      </c>
      <c r="AB410" s="108">
        <v>19621.28</v>
      </c>
      <c r="AC410" s="108">
        <v>24086.34</v>
      </c>
      <c r="AD410" s="108">
        <v>19621.28</v>
      </c>
      <c r="AE410" s="108">
        <v>24086.34</v>
      </c>
      <c r="AF410" s="108">
        <v>40026.879999999997</v>
      </c>
      <c r="AG410" s="108">
        <v>24086.34</v>
      </c>
      <c r="AH410" s="108"/>
      <c r="AI410" s="108"/>
      <c r="AJ410" s="108">
        <v>17819.05</v>
      </c>
      <c r="AK410" s="108"/>
      <c r="AL410" s="108">
        <v>20951.419999999998</v>
      </c>
      <c r="AM410" s="108"/>
      <c r="AN410" s="108"/>
      <c r="AO410" s="108"/>
      <c r="AP410" s="94">
        <v>28124.34</v>
      </c>
    </row>
    <row r="411" spans="1:42" s="94" customFormat="1" ht="45" hidden="1" x14ac:dyDescent="0.25">
      <c r="A411" s="104">
        <v>406</v>
      </c>
      <c r="B411" s="107" t="s">
        <v>11</v>
      </c>
      <c r="C411" s="176" t="s">
        <v>51</v>
      </c>
      <c r="D411" s="176">
        <v>4</v>
      </c>
      <c r="E411" s="176" t="s">
        <v>2135</v>
      </c>
      <c r="F411" s="107" t="s">
        <v>2138</v>
      </c>
      <c r="G411" s="107" t="s">
        <v>1601</v>
      </c>
      <c r="H411" s="107">
        <v>42836</v>
      </c>
      <c r="I411" s="107" t="s">
        <v>2148</v>
      </c>
      <c r="J411" s="108"/>
      <c r="K411" s="108"/>
      <c r="L411" s="110">
        <v>6.7</v>
      </c>
      <c r="M411" s="108"/>
      <c r="N411" s="108">
        <v>1265288.97</v>
      </c>
      <c r="O411" s="213"/>
      <c r="P411" s="108"/>
      <c r="Q411" s="108"/>
      <c r="R411" s="108"/>
      <c r="S411" s="111">
        <v>23853.41</v>
      </c>
      <c r="T411" s="108">
        <v>10017.27</v>
      </c>
      <c r="U411" s="108">
        <v>23853.41</v>
      </c>
      <c r="V411" s="108">
        <v>18273.07</v>
      </c>
      <c r="W411" s="108">
        <v>23853.41</v>
      </c>
      <c r="X411" s="108"/>
      <c r="Y411" s="108">
        <v>23853.41</v>
      </c>
      <c r="Z411" s="108">
        <v>19503.82</v>
      </c>
      <c r="AA411" s="108">
        <v>23853.41</v>
      </c>
      <c r="AB411" s="108">
        <v>19599.77</v>
      </c>
      <c r="AC411" s="108">
        <v>23853.41</v>
      </c>
      <c r="AD411" s="108">
        <v>19599.77</v>
      </c>
      <c r="AE411" s="108">
        <v>23853.41</v>
      </c>
      <c r="AF411" s="108">
        <v>25578.62</v>
      </c>
      <c r="AG411" s="108">
        <v>23853.41</v>
      </c>
      <c r="AH411" s="108"/>
      <c r="AI411" s="108"/>
      <c r="AJ411" s="108">
        <v>19916.77</v>
      </c>
      <c r="AK411" s="108"/>
      <c r="AL411" s="108">
        <v>21374</v>
      </c>
      <c r="AM411" s="108"/>
      <c r="AN411" s="108"/>
      <c r="AO411" s="108"/>
      <c r="AP411" s="94">
        <v>46357.96</v>
      </c>
    </row>
    <row r="412" spans="1:42" s="94" customFormat="1" ht="45" hidden="1" x14ac:dyDescent="0.25">
      <c r="A412" s="104">
        <v>407</v>
      </c>
      <c r="B412" s="107" t="s">
        <v>11</v>
      </c>
      <c r="C412" s="176" t="s">
        <v>51</v>
      </c>
      <c r="D412" s="176">
        <v>3</v>
      </c>
      <c r="E412" s="176" t="s">
        <v>2135</v>
      </c>
      <c r="F412" s="107" t="s">
        <v>2139</v>
      </c>
      <c r="G412" s="107" t="s">
        <v>1601</v>
      </c>
      <c r="H412" s="107">
        <v>42836</v>
      </c>
      <c r="I412" s="107" t="s">
        <v>2149</v>
      </c>
      <c r="J412" s="108"/>
      <c r="K412" s="108"/>
      <c r="L412" s="110">
        <v>6.7</v>
      </c>
      <c r="M412" s="108"/>
      <c r="N412" s="108">
        <v>1270389.68</v>
      </c>
      <c r="O412" s="213"/>
      <c r="P412" s="108"/>
      <c r="Q412" s="108"/>
      <c r="R412" s="108"/>
      <c r="S412" s="111">
        <v>23858.880000000001</v>
      </c>
      <c r="T412" s="108">
        <v>20534.57</v>
      </c>
      <c r="U412" s="108">
        <v>23858.880000000001</v>
      </c>
      <c r="V412" s="108">
        <v>19759.84</v>
      </c>
      <c r="W412" s="108">
        <v>23858.880000000001</v>
      </c>
      <c r="X412" s="108"/>
      <c r="Y412" s="108">
        <v>23858.880000000001</v>
      </c>
      <c r="Z412" s="108">
        <v>17926.68</v>
      </c>
      <c r="AA412" s="108">
        <v>23858.880000000001</v>
      </c>
      <c r="AB412" s="108">
        <v>27267.200000000001</v>
      </c>
      <c r="AC412" s="108">
        <v>23858.880000000001</v>
      </c>
      <c r="AD412" s="108">
        <v>27267.200000000001</v>
      </c>
      <c r="AE412" s="108">
        <v>23858.880000000001</v>
      </c>
      <c r="AF412" s="108">
        <v>22758.28</v>
      </c>
      <c r="AG412" s="108">
        <v>23858.880000000001</v>
      </c>
      <c r="AH412" s="108"/>
      <c r="AI412" s="108"/>
      <c r="AJ412" s="108">
        <v>21065.759999999998</v>
      </c>
      <c r="AK412" s="108"/>
      <c r="AL412" s="108">
        <v>75862.320000000007</v>
      </c>
      <c r="AM412" s="108"/>
      <c r="AN412" s="108"/>
      <c r="AO412" s="108"/>
      <c r="AP412" s="94">
        <v>54055.19</v>
      </c>
    </row>
    <row r="413" spans="1:42" s="94" customFormat="1" ht="45" hidden="1" x14ac:dyDescent="0.25">
      <c r="A413" s="104">
        <v>408</v>
      </c>
      <c r="B413" s="107" t="s">
        <v>11</v>
      </c>
      <c r="C413" s="176" t="s">
        <v>51</v>
      </c>
      <c r="D413" s="176">
        <v>44</v>
      </c>
      <c r="E413" s="176" t="s">
        <v>2135</v>
      </c>
      <c r="F413" s="107" t="s">
        <v>2141</v>
      </c>
      <c r="G413" s="107" t="s">
        <v>1601</v>
      </c>
      <c r="H413" s="107">
        <v>42836</v>
      </c>
      <c r="I413" s="107" t="s">
        <v>2150</v>
      </c>
      <c r="J413" s="108"/>
      <c r="K413" s="177">
        <v>864674.53</v>
      </c>
      <c r="L413" s="110">
        <v>6.7</v>
      </c>
      <c r="M413" s="177"/>
      <c r="N413" s="177">
        <v>1086685.73</v>
      </c>
      <c r="O413" s="214"/>
      <c r="P413" s="177"/>
      <c r="Q413" s="177"/>
      <c r="R413" s="108"/>
      <c r="S413" s="111">
        <v>20416.439999999999</v>
      </c>
      <c r="T413" s="108">
        <v>12775.84</v>
      </c>
      <c r="U413" s="108">
        <v>20416.439999999999</v>
      </c>
      <c r="V413" s="108">
        <v>42787.34</v>
      </c>
      <c r="W413" s="108">
        <v>20416.439999999999</v>
      </c>
      <c r="X413" s="108"/>
      <c r="Y413" s="108">
        <v>20416.439999999999</v>
      </c>
      <c r="Z413" s="108">
        <v>24699.97</v>
      </c>
      <c r="AA413" s="108">
        <v>20416.439999999999</v>
      </c>
      <c r="AB413" s="108">
        <v>16549.169999999998</v>
      </c>
      <c r="AC413" s="108">
        <v>20416.439999999999</v>
      </c>
      <c r="AD413" s="108">
        <v>16549.169999999998</v>
      </c>
      <c r="AE413" s="108">
        <v>20416.439999999999</v>
      </c>
      <c r="AF413" s="108">
        <v>26084.31</v>
      </c>
      <c r="AG413" s="108">
        <v>20416.439999999999</v>
      </c>
      <c r="AH413" s="108"/>
      <c r="AI413" s="108"/>
      <c r="AJ413" s="108">
        <v>18896.55</v>
      </c>
      <c r="AK413" s="108"/>
      <c r="AL413" s="108">
        <v>16052.04</v>
      </c>
      <c r="AM413" s="108"/>
      <c r="AN413" s="108"/>
      <c r="AO413" s="108"/>
      <c r="AP413" s="94">
        <v>31298.21</v>
      </c>
    </row>
    <row r="414" spans="1:42" s="94" customFormat="1" ht="36" hidden="1" x14ac:dyDescent="0.25">
      <c r="A414" s="104">
        <v>409</v>
      </c>
      <c r="B414" s="107" t="s">
        <v>11</v>
      </c>
      <c r="C414" s="178" t="s">
        <v>2142</v>
      </c>
      <c r="D414" s="178" t="s">
        <v>2143</v>
      </c>
      <c r="E414" s="178" t="s">
        <v>2135</v>
      </c>
      <c r="F414" s="107" t="s">
        <v>2144</v>
      </c>
      <c r="G414" s="107" t="s">
        <v>1601</v>
      </c>
      <c r="H414" s="107">
        <v>42836</v>
      </c>
      <c r="I414" s="107" t="s">
        <v>2151</v>
      </c>
      <c r="J414" s="108"/>
      <c r="K414" s="108"/>
      <c r="L414" s="108">
        <v>7</v>
      </c>
      <c r="M414" s="108"/>
      <c r="N414" s="108">
        <v>3383175.6</v>
      </c>
      <c r="O414" s="269" t="s">
        <v>2315</v>
      </c>
      <c r="P414" s="108"/>
      <c r="Q414" s="108"/>
      <c r="R414" s="108"/>
      <c r="S414" s="108">
        <v>63721.65</v>
      </c>
      <c r="T414" s="108">
        <v>15803.03</v>
      </c>
      <c r="U414" s="242" t="s">
        <v>2230</v>
      </c>
      <c r="V414" s="108"/>
      <c r="W414" s="108"/>
      <c r="X414" s="108"/>
      <c r="Y414" s="108">
        <v>63721.65</v>
      </c>
      <c r="Z414" s="108">
        <v>90479.48</v>
      </c>
      <c r="AA414" s="108">
        <v>63721.65</v>
      </c>
      <c r="AB414" s="108">
        <v>80247.039999999994</v>
      </c>
      <c r="AC414" s="108">
        <v>63721.65</v>
      </c>
      <c r="AD414" s="108">
        <v>80247.039999999994</v>
      </c>
      <c r="AE414" s="108">
        <v>63721.65</v>
      </c>
      <c r="AF414" s="108">
        <v>32767.25</v>
      </c>
      <c r="AG414" s="108">
        <v>63721.65</v>
      </c>
      <c r="AH414" s="108"/>
      <c r="AI414" s="108"/>
      <c r="AJ414" s="108">
        <v>89165.93</v>
      </c>
      <c r="AK414" s="108"/>
      <c r="AL414" s="108">
        <v>50584.24</v>
      </c>
      <c r="AM414" s="108"/>
      <c r="AN414" s="108"/>
      <c r="AO414" s="108"/>
      <c r="AP414" s="94">
        <v>52388.78</v>
      </c>
    </row>
    <row r="415" spans="1:42" s="94" customFormat="1" ht="60" hidden="1" x14ac:dyDescent="0.25">
      <c r="A415" s="104">
        <v>410</v>
      </c>
      <c r="B415" s="179" t="s">
        <v>11</v>
      </c>
      <c r="C415" s="180" t="s">
        <v>287</v>
      </c>
      <c r="D415" s="180">
        <v>24</v>
      </c>
      <c r="E415" s="107" t="s">
        <v>2205</v>
      </c>
      <c r="F415" s="107" t="s">
        <v>2179</v>
      </c>
      <c r="G415" s="181" t="s">
        <v>2118</v>
      </c>
      <c r="H415" s="108">
        <v>43242</v>
      </c>
      <c r="I415" s="182" t="s">
        <v>2178</v>
      </c>
      <c r="J415" s="108"/>
      <c r="K415" s="109">
        <v>834683.76</v>
      </c>
      <c r="L415" s="108">
        <v>6.7</v>
      </c>
      <c r="M415" s="108"/>
      <c r="N415" s="108">
        <v>992736.98</v>
      </c>
      <c r="O415" s="263" t="s">
        <v>2297</v>
      </c>
      <c r="P415" s="108"/>
      <c r="Q415" s="108"/>
      <c r="R415" s="108"/>
      <c r="S415" s="108">
        <v>39997.879999999997</v>
      </c>
      <c r="T415" s="108">
        <v>33883.81</v>
      </c>
      <c r="U415" s="108">
        <v>39997.879999999997</v>
      </c>
      <c r="V415" s="108">
        <v>38695.31</v>
      </c>
      <c r="W415" s="108">
        <v>39997.879999999997</v>
      </c>
      <c r="X415" s="108">
        <v>32606.11</v>
      </c>
      <c r="Y415" s="108">
        <v>39997.879999999997</v>
      </c>
      <c r="Z415" s="108">
        <v>25957.279999999999</v>
      </c>
      <c r="AA415" s="108">
        <v>39997.879999999997</v>
      </c>
      <c r="AB415" s="108">
        <v>37987.49</v>
      </c>
      <c r="AC415" s="108">
        <v>39997.879999999997</v>
      </c>
      <c r="AD415" s="108"/>
      <c r="AE415" s="108"/>
      <c r="AF415" s="108">
        <v>14764.78</v>
      </c>
      <c r="AG415" s="108"/>
      <c r="AH415" s="108">
        <v>25914.58</v>
      </c>
      <c r="AI415" s="108"/>
      <c r="AJ415" s="108"/>
      <c r="AK415" s="108"/>
      <c r="AL415" s="108"/>
      <c r="AM415" s="108"/>
      <c r="AN415" s="108"/>
      <c r="AO415" s="108"/>
    </row>
    <row r="416" spans="1:42" s="94" customFormat="1" ht="45.75" hidden="1" customHeight="1" x14ac:dyDescent="0.25">
      <c r="A416" s="183">
        <v>411</v>
      </c>
      <c r="B416" s="107" t="s">
        <v>11</v>
      </c>
      <c r="C416" s="184" t="s">
        <v>2184</v>
      </c>
      <c r="D416" s="108">
        <v>16</v>
      </c>
      <c r="E416" s="132" t="s">
        <v>2185</v>
      </c>
      <c r="F416" s="107" t="s">
        <v>2186</v>
      </c>
      <c r="G416" s="107" t="s">
        <v>1601</v>
      </c>
      <c r="H416" s="108"/>
      <c r="I416" s="185"/>
      <c r="J416" s="108"/>
      <c r="K416" s="108"/>
      <c r="L416" s="108"/>
      <c r="M416" s="108"/>
      <c r="N416" s="108">
        <v>2636339.0499999998</v>
      </c>
      <c r="O416" s="213"/>
      <c r="P416" s="108">
        <v>1442925.41</v>
      </c>
      <c r="Q416" s="108"/>
      <c r="R416" s="108"/>
      <c r="S416" s="108">
        <v>48739.98</v>
      </c>
      <c r="T416" s="108">
        <v>65459.38</v>
      </c>
      <c r="U416" s="108">
        <v>48739.98</v>
      </c>
      <c r="V416" s="108">
        <v>83888.56</v>
      </c>
      <c r="W416" s="108"/>
      <c r="X416" s="108"/>
      <c r="Y416" s="108"/>
      <c r="Z416" s="108"/>
      <c r="AA416" s="108">
        <v>48739.98</v>
      </c>
      <c r="AB416" s="108">
        <v>80602.23</v>
      </c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</row>
    <row r="417" spans="1:41" s="94" customFormat="1" ht="45" hidden="1" x14ac:dyDescent="0.25">
      <c r="A417" s="183"/>
      <c r="B417" s="107" t="s">
        <v>11</v>
      </c>
      <c r="C417" s="184" t="s">
        <v>272</v>
      </c>
      <c r="D417" s="108">
        <v>27</v>
      </c>
      <c r="E417" s="132" t="s">
        <v>2182</v>
      </c>
      <c r="F417" s="107" t="s">
        <v>2187</v>
      </c>
      <c r="G417" s="107" t="s">
        <v>1601</v>
      </c>
      <c r="H417" s="108"/>
      <c r="I417" s="186" t="s">
        <v>2183</v>
      </c>
      <c r="J417" s="108"/>
      <c r="K417" s="108"/>
      <c r="L417" s="108"/>
      <c r="M417" s="108"/>
      <c r="N417" s="108"/>
      <c r="O417" s="213"/>
      <c r="P417" s="108"/>
      <c r="Q417" s="108"/>
      <c r="R417" s="108"/>
      <c r="S417" s="108"/>
      <c r="T417" s="98"/>
      <c r="U417" s="98"/>
      <c r="V417" s="98"/>
      <c r="W417" s="98"/>
      <c r="X417" s="98"/>
      <c r="Y417" s="98"/>
      <c r="Z417" s="98"/>
    </row>
    <row r="418" spans="1:41" s="94" customFormat="1" hidden="1" x14ac:dyDescent="0.25">
      <c r="A418" s="183"/>
      <c r="B418" s="187"/>
      <c r="C418" s="18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213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spans="1:41" s="94" customFormat="1" hidden="1" x14ac:dyDescent="0.25">
      <c r="A419" s="188"/>
      <c r="B419" s="187"/>
      <c r="C419" s="18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213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spans="1:41" s="94" customFormat="1" hidden="1" x14ac:dyDescent="0.25">
      <c r="A420" s="183"/>
      <c r="B420" s="187"/>
      <c r="C420" s="18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213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spans="1:41" s="94" customFormat="1" hidden="1" x14ac:dyDescent="0.25">
      <c r="A421" s="183"/>
      <c r="B421" s="187"/>
      <c r="C421" s="18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213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spans="1:41" s="94" customFormat="1" hidden="1" x14ac:dyDescent="0.25">
      <c r="A422" s="188"/>
      <c r="B422" s="187"/>
      <c r="C422" s="18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213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spans="1:41" s="94" customFormat="1" hidden="1" x14ac:dyDescent="0.25">
      <c r="A423" s="183"/>
      <c r="B423" s="187"/>
      <c r="C423" s="18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213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spans="1:41" s="94" customFormat="1" hidden="1" x14ac:dyDescent="0.25">
      <c r="A424" s="183"/>
      <c r="B424" s="187"/>
      <c r="C424" s="18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213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spans="1:41" s="94" customFormat="1" hidden="1" x14ac:dyDescent="0.25">
      <c r="A425" s="188"/>
      <c r="B425" s="187"/>
      <c r="C425" s="187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213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spans="1:41" s="94" customFormat="1" hidden="1" x14ac:dyDescent="0.25">
      <c r="A426" s="183"/>
      <c r="B426" s="187"/>
      <c r="C426" s="187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213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spans="1:41" s="94" customFormat="1" hidden="1" x14ac:dyDescent="0.25">
      <c r="A427" s="183"/>
      <c r="B427" s="187"/>
      <c r="C427" s="187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213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spans="1:41" s="94" customFormat="1" ht="30" hidden="1" x14ac:dyDescent="0.25">
      <c r="A428" s="188"/>
      <c r="B428" s="107" t="s">
        <v>11</v>
      </c>
      <c r="C428" s="107" t="s">
        <v>51</v>
      </c>
      <c r="D428" s="108">
        <v>12</v>
      </c>
      <c r="E428" s="107" t="s">
        <v>1619</v>
      </c>
      <c r="F428" s="108"/>
      <c r="G428" s="107" t="s">
        <v>1601</v>
      </c>
      <c r="H428" s="108"/>
      <c r="I428" s="108"/>
      <c r="J428" s="108"/>
      <c r="K428" s="128">
        <v>1523912.99</v>
      </c>
      <c r="L428" s="108"/>
      <c r="M428" s="108"/>
      <c r="N428" s="108"/>
      <c r="O428" s="208"/>
      <c r="P428" s="111"/>
      <c r="Q428" s="108"/>
      <c r="R428" s="108">
        <v>30324.29</v>
      </c>
      <c r="S428" s="108">
        <v>33837.68</v>
      </c>
      <c r="T428" s="108">
        <v>30324.29</v>
      </c>
      <c r="U428" s="108">
        <v>28518.27</v>
      </c>
      <c r="V428" s="108"/>
      <c r="W428" s="108">
        <v>30324.29</v>
      </c>
      <c r="X428" s="108">
        <v>42710.92</v>
      </c>
      <c r="Y428" s="108">
        <v>30324.29</v>
      </c>
      <c r="Z428" s="108">
        <v>29162.63</v>
      </c>
      <c r="AA428" s="108">
        <v>30324.29</v>
      </c>
      <c r="AE428" s="108">
        <v>30324.29</v>
      </c>
      <c r="AF428" s="109">
        <v>25108.55</v>
      </c>
      <c r="AG428" s="108">
        <v>30324.29</v>
      </c>
      <c r="AJ428" s="94">
        <v>27298.53</v>
      </c>
      <c r="AL428" s="94">
        <v>24548.99</v>
      </c>
      <c r="AN428" s="94">
        <v>29536.42</v>
      </c>
    </row>
    <row r="429" spans="1:41" s="94" customFormat="1" ht="30" hidden="1" x14ac:dyDescent="0.25">
      <c r="A429" s="188"/>
      <c r="B429" s="107" t="s">
        <v>11</v>
      </c>
      <c r="C429" s="189" t="s">
        <v>2191</v>
      </c>
      <c r="D429" s="108">
        <v>12</v>
      </c>
      <c r="E429" s="107" t="s">
        <v>1619</v>
      </c>
      <c r="F429" s="108"/>
      <c r="G429" s="107" t="s">
        <v>1601</v>
      </c>
      <c r="H429" s="108"/>
      <c r="I429" s="108"/>
      <c r="J429" s="108"/>
      <c r="K429" s="108">
        <v>1600269.51</v>
      </c>
      <c r="L429" s="108"/>
      <c r="M429" s="108"/>
      <c r="N429" s="108"/>
      <c r="O429" s="213"/>
      <c r="P429" s="108"/>
      <c r="Q429" s="108"/>
      <c r="R429" s="108">
        <v>31989.35</v>
      </c>
      <c r="S429" s="108">
        <v>31843</v>
      </c>
      <c r="T429" s="108">
        <v>31989.35</v>
      </c>
      <c r="U429" s="108">
        <v>36527.4</v>
      </c>
      <c r="V429" s="108"/>
      <c r="W429" s="108">
        <v>31989.35</v>
      </c>
      <c r="X429" s="108">
        <v>33862.15</v>
      </c>
      <c r="Y429" s="108">
        <v>31989.35</v>
      </c>
      <c r="Z429" s="108">
        <v>43448.82</v>
      </c>
      <c r="AA429" s="108">
        <v>31989.35</v>
      </c>
      <c r="AE429" s="108">
        <v>31989.35</v>
      </c>
      <c r="AF429" s="94">
        <v>4704.5200000000004</v>
      </c>
      <c r="AG429" s="108">
        <v>31989.35</v>
      </c>
    </row>
    <row r="430" spans="1:41" s="94" customFormat="1" ht="45" hidden="1" x14ac:dyDescent="0.25">
      <c r="A430" s="188"/>
      <c r="B430" s="107" t="s">
        <v>1643</v>
      </c>
      <c r="C430" s="190" t="s">
        <v>2192</v>
      </c>
      <c r="D430" s="104">
        <v>4</v>
      </c>
      <c r="E430" s="107" t="s">
        <v>1645</v>
      </c>
      <c r="F430" s="104"/>
      <c r="G430" s="107" t="s">
        <v>1601</v>
      </c>
      <c r="H430" s="104"/>
      <c r="I430" s="104"/>
      <c r="J430" s="108"/>
      <c r="K430" s="191">
        <v>1291697.1299999999</v>
      </c>
      <c r="L430" s="104"/>
      <c r="M430" s="104"/>
      <c r="N430" s="104"/>
      <c r="O430" s="215"/>
      <c r="P430" s="104"/>
      <c r="Q430" s="104"/>
      <c r="R430" s="104"/>
      <c r="S430" s="104"/>
      <c r="T430" s="104"/>
      <c r="U430" s="104">
        <v>24104</v>
      </c>
      <c r="V430" s="104">
        <v>25103.58</v>
      </c>
      <c r="W430" s="104">
        <v>24104</v>
      </c>
      <c r="X430" s="104">
        <v>11840.76</v>
      </c>
      <c r="Y430" s="104">
        <v>24104</v>
      </c>
      <c r="Z430" s="104">
        <v>17570.189999999999</v>
      </c>
      <c r="AA430" s="104">
        <v>24104</v>
      </c>
      <c r="AB430" s="192">
        <v>18309.09</v>
      </c>
      <c r="AC430" s="104">
        <v>24104</v>
      </c>
      <c r="AD430" s="192">
        <v>13848.7</v>
      </c>
      <c r="AE430" s="104">
        <v>24104</v>
      </c>
      <c r="AF430" s="192"/>
      <c r="AG430" s="104">
        <v>24104</v>
      </c>
    </row>
    <row r="431" spans="1:41" s="94" customFormat="1" ht="45" hidden="1" x14ac:dyDescent="0.25">
      <c r="A431" s="188"/>
      <c r="B431" s="107" t="s">
        <v>1643</v>
      </c>
      <c r="C431" s="189" t="s">
        <v>2193</v>
      </c>
      <c r="D431" s="108">
        <v>8</v>
      </c>
      <c r="E431" s="107" t="s">
        <v>1645</v>
      </c>
      <c r="F431" s="108"/>
      <c r="G431" s="107" t="s">
        <v>1601</v>
      </c>
      <c r="H431" s="108"/>
      <c r="I431" s="108"/>
      <c r="J431" s="108"/>
      <c r="K431" s="108">
        <v>487119.79</v>
      </c>
      <c r="L431" s="108"/>
      <c r="M431" s="108"/>
      <c r="N431" s="108"/>
      <c r="O431" s="213"/>
      <c r="P431" s="108"/>
      <c r="Q431" s="108"/>
      <c r="R431" s="108"/>
      <c r="S431" s="108"/>
      <c r="T431" s="108"/>
      <c r="U431" s="108">
        <v>9313.36</v>
      </c>
      <c r="V431" s="108">
        <v>2665.66</v>
      </c>
      <c r="W431" s="108">
        <v>9313.36</v>
      </c>
      <c r="X431" s="108">
        <v>1950.75</v>
      </c>
      <c r="Y431" s="108">
        <v>9313.36</v>
      </c>
      <c r="Z431" s="108">
        <v>2481.75</v>
      </c>
      <c r="AA431" s="108">
        <v>9313.36</v>
      </c>
      <c r="AB431" s="94">
        <v>881.75</v>
      </c>
      <c r="AC431" s="108">
        <v>9313.36</v>
      </c>
      <c r="AD431" s="94">
        <v>1881.75</v>
      </c>
      <c r="AE431" s="108">
        <v>9313.36</v>
      </c>
      <c r="AG431" s="108">
        <v>9313.36</v>
      </c>
    </row>
    <row r="432" spans="1:41" s="94" customFormat="1" ht="30" hidden="1" x14ac:dyDescent="0.25">
      <c r="A432" s="188"/>
      <c r="B432" s="107" t="s">
        <v>11</v>
      </c>
      <c r="C432" s="189" t="s">
        <v>2194</v>
      </c>
      <c r="D432" s="108">
        <v>8</v>
      </c>
      <c r="E432" s="107" t="s">
        <v>2087</v>
      </c>
      <c r="F432" s="108"/>
      <c r="G432" s="108"/>
      <c r="H432" s="108"/>
      <c r="I432" s="108"/>
      <c r="J432" s="108"/>
      <c r="K432" s="109">
        <v>1234095.1100000001</v>
      </c>
      <c r="L432" s="108"/>
      <c r="M432" s="108"/>
      <c r="N432" s="108"/>
      <c r="O432" s="213"/>
      <c r="P432" s="108"/>
      <c r="Q432" s="108"/>
      <c r="R432" s="108"/>
      <c r="S432" s="108">
        <v>25744.080000000002</v>
      </c>
      <c r="T432" s="108">
        <v>41525.94</v>
      </c>
      <c r="U432" s="108">
        <v>25744.080000000002</v>
      </c>
      <c r="V432" s="108">
        <v>19896.080000000002</v>
      </c>
      <c r="W432" s="108">
        <v>25744.080000000002</v>
      </c>
      <c r="X432" s="108">
        <v>26415.08</v>
      </c>
      <c r="Y432" s="108"/>
      <c r="Z432" s="108"/>
      <c r="AG432" s="108"/>
      <c r="AH432" s="108"/>
      <c r="AI432" s="108"/>
      <c r="AJ432" s="108">
        <v>20002.64</v>
      </c>
      <c r="AK432" s="108"/>
      <c r="AL432" s="108">
        <v>30727.54</v>
      </c>
      <c r="AM432" s="108"/>
      <c r="AN432" s="108"/>
      <c r="AO432" s="108"/>
    </row>
    <row r="433" spans="1:42" s="94" customFormat="1" ht="30" hidden="1" x14ac:dyDescent="0.25">
      <c r="A433" s="188"/>
      <c r="B433" s="107" t="s">
        <v>11</v>
      </c>
      <c r="C433" s="189" t="s">
        <v>2195</v>
      </c>
      <c r="D433" s="108">
        <v>33</v>
      </c>
      <c r="E433" s="107" t="s">
        <v>2087</v>
      </c>
      <c r="F433" s="107"/>
      <c r="G433" s="108"/>
      <c r="H433" s="108"/>
      <c r="I433" s="108"/>
      <c r="J433" s="108"/>
      <c r="K433" s="109">
        <v>1078440.04</v>
      </c>
      <c r="L433" s="108"/>
      <c r="M433" s="108"/>
      <c r="N433" s="108"/>
      <c r="O433" s="216"/>
      <c r="P433" s="108"/>
      <c r="Q433" s="108"/>
      <c r="R433" s="108"/>
      <c r="S433" s="108">
        <v>21626.93</v>
      </c>
      <c r="T433" s="108">
        <v>28244.47</v>
      </c>
      <c r="U433" s="108">
        <v>21626.93</v>
      </c>
      <c r="V433" s="108">
        <v>58275.22</v>
      </c>
      <c r="W433" s="108">
        <v>21626.93</v>
      </c>
      <c r="X433" s="108">
        <v>64147.66</v>
      </c>
      <c r="Y433" s="108"/>
      <c r="Z433" s="108"/>
      <c r="AG433" s="108"/>
      <c r="AH433" s="108"/>
      <c r="AI433" s="108"/>
      <c r="AJ433" s="108">
        <v>28513.52</v>
      </c>
      <c r="AK433" s="108"/>
      <c r="AL433" s="108">
        <v>25321.23</v>
      </c>
      <c r="AM433" s="108"/>
      <c r="AN433" s="108"/>
      <c r="AO433" s="108"/>
    </row>
    <row r="434" spans="1:42" s="94" customFormat="1" ht="60" hidden="1" x14ac:dyDescent="0.25">
      <c r="A434" s="188"/>
      <c r="B434" s="107" t="s">
        <v>1175</v>
      </c>
      <c r="C434" s="189" t="s">
        <v>2196</v>
      </c>
      <c r="D434" s="108">
        <v>32</v>
      </c>
      <c r="E434" s="107" t="s">
        <v>1999</v>
      </c>
      <c r="F434" s="108"/>
      <c r="G434" s="108"/>
      <c r="H434" s="108"/>
      <c r="I434" s="108"/>
      <c r="J434" s="108"/>
      <c r="K434" s="109">
        <v>716904.26</v>
      </c>
      <c r="L434" s="108"/>
      <c r="M434" s="108"/>
      <c r="N434" s="108"/>
      <c r="O434" s="213"/>
      <c r="P434" s="108"/>
      <c r="Q434" s="108">
        <v>14655.64</v>
      </c>
      <c r="R434" s="108">
        <v>12105.6</v>
      </c>
      <c r="S434" s="108"/>
      <c r="T434" s="108"/>
      <c r="U434" s="108">
        <v>15143.96</v>
      </c>
      <c r="V434" s="108">
        <v>12041.32</v>
      </c>
      <c r="W434" s="108"/>
      <c r="X434" s="108"/>
      <c r="Y434" s="108"/>
      <c r="Z434" s="108"/>
      <c r="AF434" s="94">
        <v>13184.76</v>
      </c>
      <c r="AL434" s="94">
        <v>13244.91</v>
      </c>
    </row>
    <row r="435" spans="1:42" s="94" customFormat="1" ht="60" hidden="1" x14ac:dyDescent="0.25">
      <c r="A435" s="188"/>
      <c r="B435" s="107" t="s">
        <v>1175</v>
      </c>
      <c r="C435" s="189" t="s">
        <v>2009</v>
      </c>
      <c r="D435" s="108">
        <v>71</v>
      </c>
      <c r="E435" s="107" t="s">
        <v>1999</v>
      </c>
      <c r="F435" s="108"/>
      <c r="G435" s="108"/>
      <c r="H435" s="108"/>
      <c r="I435" s="108"/>
      <c r="J435" s="108"/>
      <c r="K435" s="109">
        <v>864853.92</v>
      </c>
      <c r="L435" s="108"/>
      <c r="M435" s="108"/>
      <c r="N435" s="108"/>
      <c r="O435" s="213"/>
      <c r="P435" s="108"/>
      <c r="Q435" s="108">
        <v>17650.080000000002</v>
      </c>
      <c r="R435" s="108">
        <v>17243.7</v>
      </c>
      <c r="S435" s="108"/>
      <c r="T435" s="108"/>
      <c r="U435" s="108">
        <v>18280.439999999999</v>
      </c>
      <c r="V435" s="108">
        <v>13991.91</v>
      </c>
      <c r="W435" s="108"/>
      <c r="X435" s="108"/>
      <c r="Y435" s="108"/>
      <c r="Z435" s="108"/>
      <c r="AF435" s="94">
        <v>28225.439999999999</v>
      </c>
      <c r="AL435" s="94">
        <v>18786.54</v>
      </c>
    </row>
    <row r="436" spans="1:42" s="94" customFormat="1" ht="60" hidden="1" x14ac:dyDescent="0.25">
      <c r="A436" s="188"/>
      <c r="B436" s="107" t="s">
        <v>1175</v>
      </c>
      <c r="C436" s="189" t="s">
        <v>2197</v>
      </c>
      <c r="D436" s="108">
        <v>31</v>
      </c>
      <c r="E436" s="107" t="s">
        <v>1999</v>
      </c>
      <c r="F436" s="108"/>
      <c r="G436" s="108"/>
      <c r="H436" s="108"/>
      <c r="I436" s="108"/>
      <c r="J436" s="108"/>
      <c r="K436" s="109">
        <v>391157.76000000001</v>
      </c>
      <c r="L436" s="108"/>
      <c r="M436" s="108"/>
      <c r="N436" s="108"/>
      <c r="O436" s="213"/>
      <c r="P436" s="108"/>
      <c r="Q436" s="108">
        <v>8149.12</v>
      </c>
      <c r="R436" s="108">
        <v>7551.72</v>
      </c>
      <c r="S436" s="116"/>
      <c r="T436" s="108"/>
      <c r="U436" s="108">
        <v>8440.16</v>
      </c>
      <c r="V436" s="108">
        <v>8146.67</v>
      </c>
      <c r="W436" s="108"/>
      <c r="X436" s="108"/>
      <c r="Y436" s="108"/>
      <c r="Z436" s="108"/>
      <c r="AA436" s="108"/>
      <c r="AF436" s="94">
        <v>7659.73</v>
      </c>
      <c r="AL436" s="94">
        <v>7430.15</v>
      </c>
    </row>
    <row r="437" spans="1:42" s="94" customFormat="1" ht="30" hidden="1" x14ac:dyDescent="0.25">
      <c r="A437" s="188"/>
      <c r="B437" s="107" t="s">
        <v>11</v>
      </c>
      <c r="C437" s="193" t="s">
        <v>2202</v>
      </c>
      <c r="D437" s="108">
        <v>44</v>
      </c>
      <c r="E437" s="107" t="s">
        <v>2087</v>
      </c>
      <c r="F437" s="108"/>
      <c r="G437" s="108"/>
      <c r="H437" s="108"/>
      <c r="I437" s="108"/>
      <c r="J437" s="108"/>
      <c r="K437" s="109"/>
      <c r="L437" s="108"/>
      <c r="M437" s="108"/>
      <c r="N437" s="108"/>
      <c r="O437" s="213"/>
      <c r="P437" s="108"/>
      <c r="Q437" s="108"/>
      <c r="R437" s="108"/>
      <c r="S437" s="116">
        <v>21964.61</v>
      </c>
      <c r="T437" s="108">
        <v>36934.160000000003</v>
      </c>
      <c r="U437" s="116">
        <v>21964.61</v>
      </c>
      <c r="V437" s="108">
        <v>37965.71</v>
      </c>
      <c r="W437" s="116">
        <v>21964.61</v>
      </c>
      <c r="X437" s="108">
        <v>41060.46</v>
      </c>
      <c r="Y437" s="108"/>
      <c r="Z437" s="108"/>
      <c r="AA437" s="108"/>
      <c r="AG437" s="108"/>
      <c r="AH437" s="108"/>
      <c r="AI437" s="108"/>
      <c r="AJ437" s="108">
        <v>21393.14</v>
      </c>
      <c r="AK437" s="108"/>
      <c r="AL437" s="108">
        <v>38912.43</v>
      </c>
      <c r="AM437" s="108"/>
      <c r="AN437" s="108"/>
      <c r="AO437" s="108"/>
    </row>
    <row r="438" spans="1:42" s="94" customFormat="1" ht="30" hidden="1" x14ac:dyDescent="0.25">
      <c r="A438" s="188"/>
      <c r="B438" s="107" t="s">
        <v>11</v>
      </c>
      <c r="C438" s="193" t="s">
        <v>2203</v>
      </c>
      <c r="D438" s="108">
        <v>100</v>
      </c>
      <c r="E438" s="107" t="s">
        <v>2087</v>
      </c>
      <c r="F438" s="108"/>
      <c r="G438" s="108"/>
      <c r="H438" s="108"/>
      <c r="I438" s="108"/>
      <c r="J438" s="108"/>
      <c r="K438" s="109">
        <v>2453724</v>
      </c>
      <c r="L438" s="108"/>
      <c r="M438" s="108"/>
      <c r="N438" s="108"/>
      <c r="O438" s="277" t="s">
        <v>2332</v>
      </c>
      <c r="P438" s="108"/>
      <c r="Q438" s="108"/>
      <c r="R438" s="108"/>
      <c r="S438" s="116">
        <v>58407.3</v>
      </c>
      <c r="T438" s="108">
        <v>74338.63</v>
      </c>
      <c r="U438" s="116">
        <v>58407.3</v>
      </c>
      <c r="V438" s="108">
        <v>31621.35</v>
      </c>
      <c r="W438" s="116">
        <v>58407.3</v>
      </c>
      <c r="X438" s="108">
        <v>122611.35</v>
      </c>
      <c r="Y438" s="108"/>
      <c r="Z438" s="108"/>
      <c r="AA438" s="108"/>
      <c r="AG438" s="108"/>
      <c r="AH438" s="108"/>
      <c r="AI438" s="108"/>
      <c r="AJ438" s="108">
        <v>112450.14</v>
      </c>
      <c r="AK438" s="108"/>
      <c r="AL438" s="108">
        <v>76443.38</v>
      </c>
      <c r="AM438" s="108"/>
      <c r="AN438" s="108"/>
      <c r="AO438" s="108"/>
    </row>
    <row r="439" spans="1:42" s="94" customFormat="1" ht="30" hidden="1" x14ac:dyDescent="0.25">
      <c r="A439" s="188"/>
      <c r="B439" s="107" t="s">
        <v>11</v>
      </c>
      <c r="C439" s="193" t="s">
        <v>2204</v>
      </c>
      <c r="D439" s="108">
        <v>57</v>
      </c>
      <c r="E439" s="107" t="s">
        <v>2087</v>
      </c>
      <c r="F439" s="108"/>
      <c r="G439" s="108"/>
      <c r="H439" s="108"/>
      <c r="I439" s="108"/>
      <c r="J439" s="108"/>
      <c r="K439" s="109">
        <v>2593829.9300000002</v>
      </c>
      <c r="L439" s="108"/>
      <c r="M439" s="108"/>
      <c r="N439" s="108"/>
      <c r="O439" s="213"/>
      <c r="P439" s="108"/>
      <c r="Q439" s="108"/>
      <c r="R439" s="108"/>
      <c r="S439" s="116">
        <v>50859.41</v>
      </c>
      <c r="T439" s="108">
        <v>44051.98</v>
      </c>
      <c r="U439" s="116">
        <v>50859.41</v>
      </c>
      <c r="V439" s="108">
        <v>84017.02</v>
      </c>
      <c r="W439" s="116">
        <v>50859.41</v>
      </c>
      <c r="X439" s="108">
        <v>105867.34</v>
      </c>
      <c r="Y439" s="108"/>
      <c r="Z439" s="108"/>
      <c r="AA439" s="108"/>
      <c r="AG439" s="108"/>
      <c r="AH439" s="108"/>
      <c r="AI439" s="108"/>
      <c r="AJ439" s="108">
        <v>60149.2</v>
      </c>
      <c r="AK439" s="108"/>
      <c r="AL439" s="108">
        <v>77163.5</v>
      </c>
      <c r="AM439" s="108"/>
      <c r="AN439" s="108"/>
      <c r="AO439" s="108"/>
    </row>
    <row r="440" spans="1:42" s="94" customFormat="1" ht="30" x14ac:dyDescent="0.25">
      <c r="A440" s="188"/>
      <c r="B440" s="107" t="s">
        <v>11</v>
      </c>
      <c r="C440" s="107" t="s">
        <v>67</v>
      </c>
      <c r="D440" s="108">
        <v>15</v>
      </c>
      <c r="E440" s="194" t="s">
        <v>2206</v>
      </c>
      <c r="F440" s="108"/>
      <c r="G440" s="108"/>
      <c r="H440" s="108"/>
      <c r="I440" s="108"/>
      <c r="J440" s="108"/>
      <c r="K440" s="108">
        <v>1582576.72</v>
      </c>
      <c r="L440" s="108"/>
      <c r="M440" s="108"/>
      <c r="N440" s="108"/>
      <c r="O440" s="223"/>
      <c r="P440" s="108"/>
      <c r="Q440" s="108"/>
      <c r="R440" s="108"/>
      <c r="S440" s="116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27"/>
      <c r="AE440" s="127"/>
      <c r="AF440" s="127"/>
      <c r="AG440" s="127"/>
      <c r="AH440" s="127"/>
      <c r="AI440" s="127"/>
      <c r="AJ440" s="108"/>
      <c r="AK440" s="108"/>
      <c r="AL440" s="108"/>
      <c r="AM440" s="108"/>
      <c r="AN440" s="108"/>
      <c r="AO440" s="108"/>
    </row>
    <row r="441" spans="1:42" s="94" customFormat="1" ht="30" x14ac:dyDescent="0.25">
      <c r="A441" s="188"/>
      <c r="B441" s="205" t="s">
        <v>11</v>
      </c>
      <c r="C441" s="205" t="s">
        <v>67</v>
      </c>
      <c r="D441" s="108">
        <v>17</v>
      </c>
      <c r="E441" s="194" t="s">
        <v>2206</v>
      </c>
      <c r="F441" s="108"/>
      <c r="G441" s="108"/>
      <c r="H441" s="108"/>
      <c r="I441" s="108"/>
      <c r="J441" s="108"/>
      <c r="K441" s="108">
        <v>1021985.84</v>
      </c>
      <c r="L441" s="108"/>
      <c r="M441" s="108"/>
      <c r="N441" s="108"/>
      <c r="O441" s="213"/>
      <c r="P441" s="108"/>
      <c r="Q441" s="108"/>
      <c r="R441" s="108"/>
      <c r="S441" s="116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27"/>
      <c r="AE441" s="127"/>
      <c r="AF441" s="127"/>
      <c r="AG441" s="127"/>
      <c r="AH441" s="127"/>
      <c r="AI441" s="127"/>
      <c r="AJ441" s="108"/>
      <c r="AK441" s="108"/>
      <c r="AL441" s="108"/>
      <c r="AM441" s="108"/>
      <c r="AN441" s="108"/>
      <c r="AO441" s="108"/>
    </row>
    <row r="442" spans="1:42" s="94" customFormat="1" ht="30" hidden="1" x14ac:dyDescent="0.25">
      <c r="A442" s="188"/>
      <c r="B442" s="233" t="s">
        <v>11</v>
      </c>
      <c r="C442" s="234" t="s">
        <v>620</v>
      </c>
      <c r="D442" s="108">
        <v>8</v>
      </c>
      <c r="E442" s="235" t="s">
        <v>2215</v>
      </c>
      <c r="F442" s="236">
        <v>4.0604810473999999E+19</v>
      </c>
      <c r="G442" s="235" t="s">
        <v>45</v>
      </c>
      <c r="H442" s="108"/>
      <c r="I442" s="235" t="s">
        <v>2216</v>
      </c>
      <c r="J442" s="108"/>
      <c r="K442" s="108"/>
      <c r="L442" s="108"/>
      <c r="M442" s="108"/>
      <c r="N442" s="108"/>
      <c r="O442" s="213"/>
      <c r="P442" s="108"/>
      <c r="Q442" s="108"/>
      <c r="R442" s="108"/>
      <c r="S442" s="116"/>
      <c r="T442" s="108">
        <v>9</v>
      </c>
      <c r="U442" s="108"/>
      <c r="V442" s="108"/>
      <c r="W442" s="108"/>
      <c r="X442" s="108"/>
      <c r="Y442" s="108"/>
      <c r="Z442" s="108"/>
      <c r="AA442" s="108"/>
    </row>
    <row r="443" spans="1:42" s="94" customFormat="1" ht="36" hidden="1" x14ac:dyDescent="0.25">
      <c r="A443" s="188"/>
      <c r="B443" s="253" t="s">
        <v>11</v>
      </c>
      <c r="C443" s="255" t="s">
        <v>51</v>
      </c>
      <c r="D443" s="108">
        <v>2</v>
      </c>
      <c r="E443" s="178" t="s">
        <v>2135</v>
      </c>
      <c r="F443" s="108"/>
      <c r="G443" s="253" t="s">
        <v>1601</v>
      </c>
      <c r="H443" s="108"/>
      <c r="I443" s="108"/>
      <c r="J443" s="108"/>
      <c r="K443" s="108"/>
      <c r="L443" s="108"/>
      <c r="M443" s="108"/>
      <c r="N443" s="108"/>
      <c r="O443" s="282" t="s">
        <v>2343</v>
      </c>
      <c r="P443" s="108"/>
      <c r="Q443" s="108"/>
      <c r="R443" s="108"/>
      <c r="S443" s="116"/>
      <c r="T443" s="108"/>
      <c r="U443" s="108"/>
      <c r="V443" s="108"/>
      <c r="W443" s="108">
        <v>52499.97</v>
      </c>
      <c r="X443" s="108">
        <v>1604.58</v>
      </c>
      <c r="Y443" s="108"/>
      <c r="Z443" s="108"/>
      <c r="AA443" s="108"/>
      <c r="AB443" s="94">
        <v>438649</v>
      </c>
      <c r="AJ443" s="94">
        <v>53752.09</v>
      </c>
      <c r="AL443" s="94">
        <v>66469.820000000007</v>
      </c>
      <c r="AP443" s="94">
        <v>72896.31</v>
      </c>
    </row>
    <row r="444" spans="1:42" s="94" customFormat="1" ht="30" hidden="1" x14ac:dyDescent="0.25">
      <c r="A444" s="188"/>
      <c r="B444" s="264" t="s">
        <v>11</v>
      </c>
      <c r="C444" s="266" t="s">
        <v>2311</v>
      </c>
      <c r="D444" s="108">
        <v>16</v>
      </c>
      <c r="E444" s="264" t="s">
        <v>1995</v>
      </c>
      <c r="F444" s="108"/>
      <c r="G444" s="264" t="s">
        <v>1601</v>
      </c>
      <c r="H444" s="108"/>
      <c r="I444" s="108"/>
      <c r="J444" s="108"/>
      <c r="K444" s="108"/>
      <c r="L444" s="108"/>
      <c r="M444" s="108"/>
      <c r="N444" s="108"/>
      <c r="O444" s="213"/>
      <c r="P444" s="108"/>
      <c r="Q444" s="108"/>
      <c r="R444" s="108"/>
      <c r="S444" s="116"/>
      <c r="T444" s="108"/>
      <c r="U444" s="108"/>
      <c r="V444" s="108"/>
      <c r="W444" s="108"/>
      <c r="X444" s="108"/>
      <c r="Y444" s="108"/>
      <c r="Z444" s="108"/>
      <c r="AA444" s="108"/>
      <c r="AE444" s="94">
        <v>50245.98</v>
      </c>
      <c r="AF444" s="94">
        <v>49363.51</v>
      </c>
      <c r="AJ444" s="94">
        <v>91596.72</v>
      </c>
    </row>
    <row r="445" spans="1:42" s="94" customFormat="1" ht="30" hidden="1" x14ac:dyDescent="0.25">
      <c r="A445" s="188"/>
      <c r="B445" s="264" t="s">
        <v>11</v>
      </c>
      <c r="C445" s="266" t="s">
        <v>2038</v>
      </c>
      <c r="D445" s="108">
        <v>50</v>
      </c>
      <c r="E445" s="264" t="s">
        <v>1995</v>
      </c>
      <c r="F445" s="108"/>
      <c r="G445" s="264" t="s">
        <v>1601</v>
      </c>
      <c r="H445" s="108"/>
      <c r="I445" s="108"/>
      <c r="J445" s="108"/>
      <c r="K445" s="108"/>
      <c r="L445" s="108"/>
      <c r="M445" s="108"/>
      <c r="N445" s="108"/>
      <c r="O445" s="213"/>
      <c r="P445" s="108"/>
      <c r="Q445" s="108"/>
      <c r="R445" s="108"/>
      <c r="S445" s="116"/>
      <c r="T445" s="108"/>
      <c r="U445" s="108"/>
      <c r="V445" s="108"/>
      <c r="W445" s="108"/>
      <c r="X445" s="108"/>
      <c r="Y445" s="108"/>
      <c r="Z445" s="108"/>
      <c r="AA445" s="108"/>
      <c r="AE445" s="94">
        <v>35915.35</v>
      </c>
      <c r="AF445" s="94">
        <v>38030.300000000003</v>
      </c>
      <c r="AJ445" s="94">
        <v>25336.61</v>
      </c>
    </row>
    <row r="446" spans="1:42" s="94" customFormat="1" ht="30" hidden="1" x14ac:dyDescent="0.25">
      <c r="A446" s="188"/>
      <c r="B446" s="270" t="s">
        <v>11</v>
      </c>
      <c r="C446" s="271" t="s">
        <v>73</v>
      </c>
      <c r="D446" s="108">
        <v>33</v>
      </c>
      <c r="E446" s="272" t="s">
        <v>2319</v>
      </c>
      <c r="F446" s="108"/>
      <c r="G446" s="108"/>
      <c r="H446" s="108"/>
      <c r="I446" s="108"/>
      <c r="J446" s="108"/>
      <c r="K446" s="108"/>
      <c r="L446" s="108"/>
      <c r="M446" s="108"/>
      <c r="N446" s="108"/>
      <c r="O446" s="213"/>
      <c r="P446" s="108"/>
      <c r="Q446" s="108"/>
      <c r="R446" s="108"/>
      <c r="S446" s="116"/>
      <c r="T446" s="108"/>
      <c r="U446" s="108"/>
      <c r="V446" s="108"/>
      <c r="W446" s="108"/>
      <c r="X446" s="108"/>
      <c r="Y446" s="108"/>
      <c r="Z446" s="108"/>
      <c r="AA446" s="108"/>
      <c r="AG446" s="94">
        <v>25358.63</v>
      </c>
      <c r="AH446" s="94">
        <v>19337.03</v>
      </c>
      <c r="AJ446" s="94">
        <v>37531.01</v>
      </c>
      <c r="AP446" s="94">
        <v>18796.330000000002</v>
      </c>
    </row>
    <row r="447" spans="1:42" s="94" customFormat="1" ht="30" hidden="1" x14ac:dyDescent="0.25">
      <c r="A447" s="188"/>
      <c r="B447" s="270" t="s">
        <v>11</v>
      </c>
      <c r="C447" s="271" t="s">
        <v>2320</v>
      </c>
      <c r="D447" s="108">
        <v>22</v>
      </c>
      <c r="E447" s="272" t="s">
        <v>2319</v>
      </c>
      <c r="F447" s="108"/>
      <c r="G447" s="108"/>
      <c r="H447" s="108"/>
      <c r="I447" s="108"/>
      <c r="J447" s="108"/>
      <c r="K447" s="108"/>
      <c r="L447" s="108"/>
      <c r="M447" s="108"/>
      <c r="N447" s="108"/>
      <c r="O447" s="213"/>
      <c r="P447" s="108"/>
      <c r="Q447" s="108"/>
      <c r="R447" s="108"/>
      <c r="S447" s="116"/>
      <c r="T447" s="108"/>
      <c r="U447" s="108"/>
      <c r="V447" s="108"/>
      <c r="W447" s="108"/>
      <c r="X447" s="108"/>
      <c r="Y447" s="108"/>
      <c r="Z447" s="108"/>
      <c r="AA447" s="108"/>
      <c r="AG447" s="94">
        <v>20794.09</v>
      </c>
      <c r="AH447" s="94">
        <v>26222.35</v>
      </c>
      <c r="AJ447" s="94">
        <v>19458.78</v>
      </c>
      <c r="AP447" s="94">
        <v>24237.86</v>
      </c>
    </row>
    <row r="448" spans="1:42" s="94" customFormat="1" ht="30" hidden="1" x14ac:dyDescent="0.25">
      <c r="A448" s="188"/>
      <c r="B448" s="274" t="s">
        <v>11</v>
      </c>
      <c r="C448" s="274" t="s">
        <v>2078</v>
      </c>
      <c r="D448" s="108">
        <v>16</v>
      </c>
      <c r="E448" s="105" t="s">
        <v>2200</v>
      </c>
      <c r="F448" s="108"/>
      <c r="G448" s="108"/>
      <c r="H448" s="108"/>
      <c r="I448" s="108"/>
      <c r="J448" s="108"/>
      <c r="K448" s="108"/>
      <c r="L448" s="108"/>
      <c r="M448" s="108"/>
      <c r="N448" s="108"/>
      <c r="O448" s="213"/>
      <c r="P448" s="108"/>
      <c r="Q448" s="108"/>
      <c r="R448" s="108"/>
      <c r="S448" s="116"/>
      <c r="T448" s="108"/>
      <c r="U448" s="108"/>
      <c r="V448" s="108"/>
      <c r="W448" s="108"/>
      <c r="X448" s="108"/>
      <c r="Y448" s="108"/>
      <c r="Z448" s="108"/>
      <c r="AA448" s="108"/>
      <c r="AJ448" s="94">
        <v>22763.87</v>
      </c>
    </row>
    <row r="449" spans="1:36" s="94" customFormat="1" ht="30" hidden="1" x14ac:dyDescent="0.25">
      <c r="A449" s="188"/>
      <c r="B449" s="274" t="s">
        <v>11</v>
      </c>
      <c r="C449" s="274" t="s">
        <v>2078</v>
      </c>
      <c r="D449" s="108">
        <v>10</v>
      </c>
      <c r="E449" s="105" t="s">
        <v>2200</v>
      </c>
      <c r="F449" s="108"/>
      <c r="G449" s="108"/>
      <c r="H449" s="108"/>
      <c r="I449" s="108"/>
      <c r="J449" s="108"/>
      <c r="K449" s="108"/>
      <c r="L449" s="108"/>
      <c r="M449" s="108"/>
      <c r="N449" s="108"/>
      <c r="O449" s="213"/>
      <c r="P449" s="108"/>
      <c r="Q449" s="108"/>
      <c r="R449" s="108"/>
      <c r="S449" s="116"/>
      <c r="T449" s="108"/>
      <c r="U449" s="108"/>
      <c r="V449" s="108"/>
      <c r="W449" s="108"/>
      <c r="X449" s="108"/>
      <c r="Y449" s="108"/>
      <c r="Z449" s="108"/>
      <c r="AA449" s="108"/>
      <c r="AJ449" s="94">
        <v>18997.75</v>
      </c>
    </row>
    <row r="450" spans="1:36" s="94" customFormat="1" x14ac:dyDescent="0.25">
      <c r="A450" s="188"/>
      <c r="B450" s="187"/>
      <c r="C450" s="187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213"/>
      <c r="P450" s="108"/>
      <c r="Q450" s="108"/>
      <c r="R450" s="108"/>
      <c r="S450" s="116"/>
      <c r="T450" s="108"/>
      <c r="U450" s="108"/>
      <c r="V450" s="108"/>
      <c r="W450" s="108"/>
      <c r="X450" s="108"/>
      <c r="Y450" s="108"/>
      <c r="Z450" s="108"/>
      <c r="AA450" s="108"/>
    </row>
    <row r="451" spans="1:36" s="94" customFormat="1" x14ac:dyDescent="0.25">
      <c r="A451" s="188"/>
      <c r="B451" s="187"/>
      <c r="C451" s="187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213"/>
      <c r="P451" s="108"/>
      <c r="Q451" s="108"/>
      <c r="R451" s="108"/>
      <c r="S451" s="116"/>
      <c r="T451" s="108"/>
      <c r="U451" s="108"/>
      <c r="V451" s="108"/>
      <c r="W451" s="108"/>
      <c r="X451" s="108"/>
      <c r="Y451" s="108"/>
      <c r="Z451" s="108"/>
      <c r="AA451" s="108"/>
    </row>
    <row r="452" spans="1:36" s="94" customFormat="1" x14ac:dyDescent="0.25">
      <c r="A452" s="188"/>
      <c r="B452" s="187"/>
      <c r="C452" s="187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213"/>
      <c r="P452" s="108"/>
      <c r="Q452" s="108"/>
      <c r="R452" s="108"/>
      <c r="S452" s="116"/>
      <c r="T452" s="108"/>
      <c r="U452" s="108"/>
      <c r="V452" s="108"/>
      <c r="W452" s="108"/>
      <c r="X452" s="108"/>
      <c r="Y452" s="108"/>
      <c r="Z452" s="108"/>
      <c r="AA452" s="108"/>
    </row>
    <row r="453" spans="1:36" s="94" customFormat="1" x14ac:dyDescent="0.25">
      <c r="A453" s="188"/>
      <c r="B453" s="187"/>
      <c r="C453" s="187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213"/>
      <c r="P453" s="108"/>
      <c r="Q453" s="108"/>
      <c r="R453" s="108"/>
      <c r="S453" s="116"/>
      <c r="T453" s="108"/>
      <c r="U453" s="108"/>
      <c r="V453" s="108"/>
      <c r="W453" s="108"/>
      <c r="X453" s="108"/>
      <c r="Y453" s="108"/>
      <c r="Z453" s="108"/>
      <c r="AA453" s="108"/>
    </row>
    <row r="454" spans="1:36" s="94" customFormat="1" x14ac:dyDescent="0.25">
      <c r="A454" s="188"/>
      <c r="B454" s="187"/>
      <c r="C454" s="187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213"/>
      <c r="P454" s="108"/>
      <c r="Q454" s="108"/>
      <c r="R454" s="108"/>
      <c r="S454" s="116"/>
      <c r="T454" s="108"/>
      <c r="U454" s="108"/>
      <c r="V454" s="108"/>
      <c r="W454" s="108"/>
      <c r="X454" s="108"/>
      <c r="Y454" s="108"/>
      <c r="Z454" s="108"/>
      <c r="AA454" s="108"/>
    </row>
    <row r="455" spans="1:36" s="94" customFormat="1" x14ac:dyDescent="0.25">
      <c r="A455" s="188"/>
      <c r="B455" s="187"/>
      <c r="C455" s="187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213"/>
      <c r="P455" s="108"/>
      <c r="Q455" s="108"/>
      <c r="R455" s="108"/>
      <c r="S455" s="116"/>
      <c r="T455" s="108"/>
      <c r="U455" s="108"/>
      <c r="V455" s="108"/>
      <c r="W455" s="108"/>
      <c r="X455" s="108"/>
      <c r="Y455" s="108"/>
      <c r="Z455" s="108"/>
      <c r="AA455" s="108"/>
    </row>
    <row r="456" spans="1:36" s="94" customFormat="1" x14ac:dyDescent="0.25">
      <c r="A456" s="188"/>
      <c r="B456" s="187"/>
      <c r="C456" s="187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213"/>
      <c r="P456" s="108"/>
      <c r="Q456" s="108"/>
      <c r="R456" s="108"/>
      <c r="S456" s="116"/>
      <c r="T456" s="108"/>
      <c r="U456" s="108"/>
      <c r="V456" s="108"/>
      <c r="W456" s="108"/>
      <c r="X456" s="108"/>
      <c r="Y456" s="108"/>
      <c r="Z456" s="108"/>
      <c r="AA456" s="108"/>
    </row>
    <row r="457" spans="1:36" s="94" customFormat="1" x14ac:dyDescent="0.25">
      <c r="A457" s="188"/>
      <c r="B457" s="187"/>
      <c r="C457" s="187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213"/>
      <c r="P457" s="108"/>
      <c r="Q457" s="108"/>
      <c r="R457" s="108"/>
      <c r="S457" s="116"/>
      <c r="T457" s="108"/>
      <c r="U457" s="108"/>
      <c r="V457" s="108"/>
      <c r="W457" s="108"/>
      <c r="X457" s="108"/>
      <c r="Y457" s="108"/>
      <c r="Z457" s="108"/>
      <c r="AA457" s="108"/>
    </row>
    <row r="458" spans="1:36" s="94" customFormat="1" x14ac:dyDescent="0.25">
      <c r="A458" s="188"/>
      <c r="B458" s="187"/>
      <c r="C458" s="187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213"/>
      <c r="P458" s="108"/>
      <c r="Q458" s="108"/>
      <c r="R458" s="108"/>
      <c r="S458" s="116"/>
      <c r="T458" s="108"/>
      <c r="U458" s="108"/>
      <c r="V458" s="108"/>
      <c r="W458" s="108"/>
      <c r="X458" s="108"/>
      <c r="Y458" s="108"/>
      <c r="Z458" s="108"/>
      <c r="AA458" s="108"/>
    </row>
    <row r="459" spans="1:36" s="94" customFormat="1" x14ac:dyDescent="0.25">
      <c r="A459" s="188"/>
      <c r="B459" s="187"/>
      <c r="C459" s="187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213"/>
      <c r="P459" s="108"/>
      <c r="Q459" s="108"/>
      <c r="R459" s="108"/>
      <c r="S459" s="116"/>
      <c r="T459" s="108"/>
      <c r="U459" s="108"/>
      <c r="V459" s="108"/>
      <c r="W459" s="108"/>
      <c r="X459" s="108"/>
      <c r="Y459" s="108"/>
      <c r="Z459" s="108"/>
      <c r="AA459" s="108"/>
    </row>
    <row r="460" spans="1:36" s="94" customFormat="1" x14ac:dyDescent="0.25">
      <c r="A460" s="188"/>
      <c r="B460" s="187"/>
      <c r="C460" s="187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213"/>
      <c r="P460" s="108"/>
      <c r="Q460" s="108"/>
      <c r="R460" s="108"/>
      <c r="S460" s="116"/>
      <c r="T460" s="108"/>
      <c r="U460" s="108"/>
      <c r="V460" s="108"/>
      <c r="W460" s="108"/>
      <c r="X460" s="108"/>
      <c r="Y460" s="108"/>
      <c r="Z460" s="108"/>
      <c r="AA460" s="108"/>
    </row>
    <row r="461" spans="1:36" s="94" customFormat="1" x14ac:dyDescent="0.25">
      <c r="A461" s="188"/>
      <c r="B461" s="187"/>
      <c r="C461" s="187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213"/>
      <c r="P461" s="108"/>
      <c r="Q461" s="108"/>
      <c r="R461" s="108"/>
      <c r="S461" s="116"/>
      <c r="T461" s="108"/>
      <c r="U461" s="108"/>
      <c r="V461" s="108"/>
      <c r="W461" s="108"/>
      <c r="X461" s="108"/>
      <c r="Y461" s="108"/>
      <c r="Z461" s="108"/>
      <c r="AA461" s="108"/>
    </row>
    <row r="462" spans="1:36" s="94" customFormat="1" x14ac:dyDescent="0.25">
      <c r="A462" s="188"/>
      <c r="B462" s="187"/>
      <c r="C462" s="187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213"/>
      <c r="P462" s="108"/>
      <c r="Q462" s="108"/>
      <c r="R462" s="108"/>
      <c r="S462" s="116"/>
      <c r="T462" s="108"/>
      <c r="U462" s="108"/>
      <c r="V462" s="108"/>
      <c r="W462" s="108"/>
      <c r="X462" s="108"/>
      <c r="Y462" s="108"/>
      <c r="Z462" s="108"/>
      <c r="AA462" s="108"/>
    </row>
    <row r="463" spans="1:36" s="94" customFormat="1" x14ac:dyDescent="0.25">
      <c r="A463" s="188"/>
      <c r="B463" s="187"/>
      <c r="C463" s="187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213"/>
      <c r="P463" s="108"/>
      <c r="Q463" s="108"/>
      <c r="R463" s="108"/>
      <c r="S463" s="116"/>
      <c r="T463" s="108"/>
      <c r="U463" s="108"/>
      <c r="V463" s="108"/>
      <c r="W463" s="108"/>
      <c r="X463" s="108"/>
      <c r="Y463" s="108"/>
      <c r="Z463" s="108"/>
      <c r="AA463" s="108"/>
    </row>
    <row r="464" spans="1:36" s="94" customFormat="1" x14ac:dyDescent="0.25">
      <c r="A464" s="188"/>
      <c r="B464" s="187"/>
      <c r="C464" s="187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213"/>
      <c r="P464" s="108"/>
      <c r="Q464" s="108"/>
      <c r="R464" s="108"/>
      <c r="S464" s="116"/>
      <c r="T464" s="108"/>
      <c r="U464" s="108"/>
      <c r="V464" s="108"/>
      <c r="W464" s="108"/>
      <c r="X464" s="108"/>
      <c r="Y464" s="108"/>
      <c r="Z464" s="108"/>
      <c r="AA464" s="108"/>
    </row>
    <row r="465" spans="1:27" s="94" customFormat="1" x14ac:dyDescent="0.25">
      <c r="A465" s="188"/>
      <c r="B465" s="187"/>
      <c r="C465" s="187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213"/>
      <c r="P465" s="108"/>
      <c r="Q465" s="108"/>
      <c r="R465" s="108"/>
      <c r="S465" s="116"/>
      <c r="T465" s="108"/>
      <c r="U465" s="108"/>
      <c r="V465" s="108"/>
      <c r="W465" s="108"/>
      <c r="X465" s="108"/>
      <c r="Y465" s="108"/>
      <c r="Z465" s="108"/>
      <c r="AA465" s="108"/>
    </row>
    <row r="466" spans="1:27" s="94" customFormat="1" x14ac:dyDescent="0.25">
      <c r="A466" s="188"/>
      <c r="B466" s="187"/>
      <c r="C466" s="187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213"/>
      <c r="P466" s="108"/>
      <c r="Q466" s="108"/>
      <c r="R466" s="108"/>
      <c r="S466" s="116"/>
      <c r="T466" s="108"/>
      <c r="U466" s="108"/>
      <c r="V466" s="108"/>
      <c r="W466" s="108"/>
      <c r="X466" s="108"/>
      <c r="Y466" s="108"/>
      <c r="Z466" s="108"/>
      <c r="AA466" s="108"/>
    </row>
    <row r="467" spans="1:27" s="94" customFormat="1" x14ac:dyDescent="0.25">
      <c r="A467" s="188"/>
      <c r="B467" s="187"/>
      <c r="C467" s="187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213"/>
      <c r="P467" s="108"/>
      <c r="Q467" s="108"/>
      <c r="R467" s="108"/>
      <c r="S467" s="116"/>
      <c r="T467" s="108"/>
      <c r="U467" s="108"/>
      <c r="V467" s="108"/>
      <c r="W467" s="108"/>
      <c r="X467" s="108"/>
      <c r="Y467" s="108"/>
      <c r="Z467" s="108"/>
      <c r="AA467" s="108"/>
    </row>
    <row r="468" spans="1:27" s="94" customFormat="1" x14ac:dyDescent="0.25">
      <c r="A468" s="188"/>
      <c r="B468" s="187"/>
      <c r="C468" s="187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213"/>
      <c r="P468" s="108"/>
      <c r="Q468" s="108"/>
      <c r="R468" s="108"/>
      <c r="S468" s="116"/>
      <c r="T468" s="108"/>
      <c r="U468" s="108"/>
      <c r="V468" s="108"/>
      <c r="W468" s="108"/>
      <c r="X468" s="108"/>
      <c r="Y468" s="108"/>
      <c r="Z468" s="108"/>
      <c r="AA468" s="108"/>
    </row>
    <row r="469" spans="1:27" s="94" customFormat="1" x14ac:dyDescent="0.25">
      <c r="A469" s="188"/>
      <c r="B469" s="187"/>
      <c r="C469" s="187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213"/>
      <c r="P469" s="108"/>
      <c r="Q469" s="108"/>
      <c r="R469" s="108"/>
      <c r="S469" s="116"/>
      <c r="T469" s="108"/>
      <c r="U469" s="108"/>
      <c r="V469" s="108"/>
      <c r="W469" s="108"/>
      <c r="X469" s="108"/>
      <c r="Y469" s="108"/>
      <c r="Z469" s="108"/>
      <c r="AA469" s="108"/>
    </row>
    <row r="470" spans="1:27" s="94" customFormat="1" x14ac:dyDescent="0.25">
      <c r="A470" s="188"/>
      <c r="B470" s="187"/>
      <c r="C470" s="187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213"/>
      <c r="P470" s="108"/>
      <c r="Q470" s="108"/>
      <c r="R470" s="108"/>
      <c r="S470" s="116"/>
      <c r="T470" s="108"/>
      <c r="U470" s="108"/>
      <c r="V470" s="108"/>
      <c r="W470" s="108"/>
      <c r="X470" s="108"/>
      <c r="Y470" s="108"/>
      <c r="Z470" s="108"/>
      <c r="AA470" s="108"/>
    </row>
    <row r="471" spans="1:27" s="94" customFormat="1" x14ac:dyDescent="0.25">
      <c r="A471" s="188"/>
      <c r="B471" s="187"/>
      <c r="C471" s="187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213"/>
      <c r="P471" s="108"/>
      <c r="Q471" s="108"/>
      <c r="R471" s="108"/>
      <c r="S471" s="116"/>
      <c r="T471" s="108"/>
      <c r="U471" s="108"/>
      <c r="V471" s="108"/>
      <c r="W471" s="108"/>
      <c r="X471" s="108"/>
      <c r="Y471" s="108"/>
      <c r="Z471" s="108"/>
      <c r="AA471" s="108"/>
    </row>
    <row r="472" spans="1:27" s="94" customFormat="1" x14ac:dyDescent="0.25">
      <c r="A472" s="188"/>
      <c r="B472" s="187"/>
      <c r="C472" s="187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213"/>
      <c r="P472" s="108"/>
      <c r="Q472" s="108"/>
      <c r="R472" s="108"/>
      <c r="S472" s="116"/>
      <c r="T472" s="108"/>
      <c r="U472" s="108"/>
      <c r="V472" s="108"/>
      <c r="W472" s="108"/>
      <c r="X472" s="108"/>
      <c r="Y472" s="108"/>
      <c r="Z472" s="108"/>
      <c r="AA472" s="108"/>
    </row>
    <row r="473" spans="1:27" s="94" customFormat="1" x14ac:dyDescent="0.25">
      <c r="A473" s="188"/>
      <c r="B473" s="187"/>
      <c r="C473" s="187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213"/>
      <c r="P473" s="108"/>
      <c r="Q473" s="108"/>
      <c r="R473" s="108"/>
      <c r="S473" s="116"/>
      <c r="T473" s="108"/>
      <c r="U473" s="108"/>
      <c r="V473" s="108"/>
      <c r="W473" s="108"/>
      <c r="X473" s="108"/>
      <c r="Y473" s="108"/>
      <c r="Z473" s="108"/>
      <c r="AA473" s="108"/>
    </row>
    <row r="474" spans="1:27" s="94" customFormat="1" x14ac:dyDescent="0.25">
      <c r="A474" s="188"/>
      <c r="B474" s="187"/>
      <c r="C474" s="187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213"/>
      <c r="P474" s="108"/>
      <c r="Q474" s="108"/>
      <c r="R474" s="108"/>
      <c r="S474" s="116"/>
      <c r="T474" s="108"/>
      <c r="U474" s="108"/>
      <c r="V474" s="108"/>
      <c r="W474" s="108"/>
      <c r="X474" s="108"/>
      <c r="Y474" s="108"/>
      <c r="Z474" s="108"/>
      <c r="AA474" s="108"/>
    </row>
    <row r="475" spans="1:27" s="94" customFormat="1" x14ac:dyDescent="0.25">
      <c r="A475" s="188"/>
      <c r="B475" s="187"/>
      <c r="C475" s="187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213"/>
      <c r="P475" s="108"/>
      <c r="Q475" s="108"/>
      <c r="R475" s="108"/>
      <c r="S475" s="116"/>
      <c r="T475" s="108"/>
      <c r="U475" s="108"/>
      <c r="V475" s="108"/>
      <c r="W475" s="108"/>
      <c r="X475" s="108"/>
      <c r="Y475" s="108"/>
      <c r="Z475" s="108"/>
      <c r="AA475" s="108"/>
    </row>
    <row r="476" spans="1:27" s="94" customFormat="1" x14ac:dyDescent="0.25">
      <c r="A476" s="188"/>
      <c r="B476" s="187"/>
      <c r="C476" s="187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213"/>
      <c r="P476" s="108"/>
      <c r="Q476" s="108"/>
      <c r="R476" s="108"/>
      <c r="S476" s="116"/>
      <c r="T476" s="108"/>
      <c r="U476" s="108"/>
      <c r="V476" s="108"/>
      <c r="W476" s="108"/>
      <c r="X476" s="108"/>
      <c r="Y476" s="108"/>
      <c r="Z476" s="108"/>
      <c r="AA476" s="108"/>
    </row>
    <row r="477" spans="1:27" s="94" customFormat="1" x14ac:dyDescent="0.25">
      <c r="A477" s="188"/>
      <c r="B477" s="187"/>
      <c r="C477" s="187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213"/>
      <c r="P477" s="108"/>
      <c r="Q477" s="108"/>
      <c r="R477" s="108"/>
      <c r="S477" s="116"/>
      <c r="T477" s="108"/>
      <c r="U477" s="108"/>
      <c r="V477" s="108"/>
      <c r="W477" s="108"/>
      <c r="X477" s="108"/>
      <c r="Y477" s="108"/>
      <c r="Z477" s="108"/>
      <c r="AA477" s="108"/>
    </row>
    <row r="478" spans="1:27" x14ac:dyDescent="0.25">
      <c r="B478" s="77"/>
      <c r="C478" s="77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217"/>
      <c r="P478" s="41"/>
      <c r="Q478" s="41"/>
      <c r="R478" s="41"/>
      <c r="S478" s="52"/>
    </row>
    <row r="479" spans="1:27" x14ac:dyDescent="0.25">
      <c r="B479" s="77"/>
      <c r="C479" s="77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217"/>
      <c r="P479" s="41"/>
      <c r="Q479" s="41"/>
      <c r="R479" s="41"/>
      <c r="S479" s="52"/>
    </row>
    <row r="480" spans="1:27" x14ac:dyDescent="0.25">
      <c r="B480" s="77"/>
      <c r="C480" s="77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217"/>
      <c r="P480" s="41"/>
      <c r="Q480" s="41"/>
      <c r="R480" s="41"/>
      <c r="S480" s="52"/>
    </row>
    <row r="481" spans="2:19" x14ac:dyDescent="0.25">
      <c r="B481" s="77"/>
      <c r="C481" s="77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217"/>
      <c r="P481" s="41"/>
      <c r="Q481" s="41"/>
      <c r="R481" s="41"/>
      <c r="S481" s="52"/>
    </row>
    <row r="482" spans="2:19" x14ac:dyDescent="0.25">
      <c r="B482" s="77"/>
      <c r="C482" s="77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217"/>
      <c r="P482" s="41"/>
      <c r="Q482" s="41"/>
      <c r="R482" s="41"/>
      <c r="S482" s="52"/>
    </row>
    <row r="483" spans="2:19" x14ac:dyDescent="0.25">
      <c r="B483" s="77"/>
      <c r="C483" s="77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217"/>
      <c r="P483" s="41"/>
      <c r="Q483" s="41"/>
      <c r="R483" s="41"/>
      <c r="S483" s="52"/>
    </row>
    <row r="484" spans="2:19" x14ac:dyDescent="0.25">
      <c r="B484" s="77"/>
      <c r="C484" s="77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217"/>
      <c r="P484" s="41"/>
      <c r="Q484" s="41"/>
      <c r="R484" s="41"/>
      <c r="S484" s="52"/>
    </row>
    <row r="485" spans="2:19" x14ac:dyDescent="0.25">
      <c r="B485" s="77"/>
      <c r="C485" s="77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217"/>
      <c r="P485" s="41"/>
      <c r="Q485" s="41"/>
      <c r="R485" s="41"/>
      <c r="S485" s="52"/>
    </row>
    <row r="486" spans="2:19" x14ac:dyDescent="0.25">
      <c r="B486" s="77"/>
      <c r="C486" s="77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217"/>
      <c r="P486" s="41"/>
      <c r="Q486" s="41"/>
      <c r="R486" s="41"/>
      <c r="S486" s="52"/>
    </row>
    <row r="487" spans="2:19" x14ac:dyDescent="0.25">
      <c r="B487" s="77"/>
      <c r="C487" s="77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217"/>
      <c r="P487" s="41"/>
      <c r="Q487" s="41"/>
      <c r="R487" s="41"/>
      <c r="S487" s="52"/>
    </row>
    <row r="488" spans="2:19" x14ac:dyDescent="0.25">
      <c r="B488" s="77"/>
      <c r="C488" s="77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217"/>
      <c r="P488" s="41"/>
      <c r="Q488" s="41"/>
      <c r="R488" s="41"/>
      <c r="S488" s="52"/>
    </row>
    <row r="489" spans="2:19" x14ac:dyDescent="0.25">
      <c r="B489" s="77"/>
      <c r="C489" s="77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217"/>
      <c r="P489" s="41"/>
      <c r="Q489" s="41"/>
      <c r="R489" s="41"/>
      <c r="S489" s="52"/>
    </row>
    <row r="490" spans="2:19" x14ac:dyDescent="0.25">
      <c r="B490" s="77"/>
      <c r="C490" s="77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217"/>
      <c r="P490" s="41"/>
      <c r="Q490" s="41"/>
      <c r="R490" s="41"/>
      <c r="S490" s="52"/>
    </row>
    <row r="491" spans="2:19" x14ac:dyDescent="0.25">
      <c r="B491" s="77"/>
      <c r="C491" s="77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217"/>
      <c r="P491" s="41"/>
      <c r="Q491" s="41"/>
      <c r="R491" s="41"/>
      <c r="S491" s="52"/>
    </row>
    <row r="492" spans="2:19" x14ac:dyDescent="0.25">
      <c r="B492" s="77"/>
      <c r="C492" s="77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217"/>
      <c r="P492" s="41"/>
      <c r="Q492" s="41"/>
      <c r="R492" s="41"/>
      <c r="S492" s="52"/>
    </row>
    <row r="493" spans="2:19" x14ac:dyDescent="0.25">
      <c r="B493" s="77"/>
      <c r="C493" s="77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217"/>
      <c r="P493" s="41"/>
      <c r="Q493" s="41"/>
      <c r="R493" s="41"/>
      <c r="S493" s="52"/>
    </row>
    <row r="494" spans="2:19" x14ac:dyDescent="0.25">
      <c r="B494" s="77"/>
      <c r="C494" s="77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217"/>
      <c r="P494" s="41"/>
      <c r="Q494" s="41"/>
      <c r="R494" s="41"/>
      <c r="S494" s="52"/>
    </row>
    <row r="495" spans="2:19" x14ac:dyDescent="0.25">
      <c r="B495" s="77"/>
      <c r="C495" s="77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217"/>
      <c r="P495" s="41"/>
      <c r="Q495" s="41"/>
      <c r="R495" s="41"/>
      <c r="S495" s="52"/>
    </row>
    <row r="496" spans="2:19" x14ac:dyDescent="0.25">
      <c r="B496" s="77"/>
      <c r="C496" s="77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217"/>
      <c r="P496" s="41"/>
      <c r="Q496" s="41"/>
      <c r="R496" s="41"/>
      <c r="S496" s="52"/>
    </row>
    <row r="497" spans="2:19" x14ac:dyDescent="0.25">
      <c r="B497" s="77"/>
      <c r="C497" s="77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217"/>
      <c r="P497" s="41"/>
      <c r="Q497" s="41"/>
      <c r="R497" s="41"/>
      <c r="S497" s="52"/>
    </row>
    <row r="498" spans="2:19" x14ac:dyDescent="0.25">
      <c r="B498" s="77"/>
      <c r="C498" s="77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217"/>
      <c r="P498" s="41"/>
      <c r="Q498" s="41"/>
      <c r="R498" s="41"/>
      <c r="S498" s="52"/>
    </row>
    <row r="499" spans="2:19" x14ac:dyDescent="0.25">
      <c r="B499" s="77"/>
      <c r="C499" s="77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217"/>
      <c r="P499" s="41"/>
      <c r="Q499" s="41"/>
      <c r="R499" s="41"/>
      <c r="S499" s="52"/>
    </row>
    <row r="500" spans="2:19" x14ac:dyDescent="0.25">
      <c r="B500" s="77"/>
      <c r="C500" s="77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217"/>
      <c r="P500" s="41"/>
      <c r="Q500" s="41"/>
      <c r="R500" s="41"/>
      <c r="S500" s="52"/>
    </row>
    <row r="501" spans="2:19" x14ac:dyDescent="0.25">
      <c r="B501" s="77"/>
      <c r="C501" s="77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217"/>
      <c r="P501" s="41"/>
      <c r="Q501" s="41"/>
      <c r="R501" s="41"/>
      <c r="S501" s="52"/>
    </row>
    <row r="502" spans="2:19" x14ac:dyDescent="0.25">
      <c r="B502" s="77"/>
      <c r="C502" s="77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217"/>
      <c r="P502" s="41"/>
      <c r="Q502" s="41"/>
      <c r="R502" s="41"/>
      <c r="S502" s="52"/>
    </row>
    <row r="503" spans="2:19" x14ac:dyDescent="0.25">
      <c r="B503" s="77"/>
      <c r="C503" s="77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217"/>
      <c r="P503" s="41"/>
      <c r="Q503" s="41"/>
      <c r="R503" s="41"/>
      <c r="S503" s="52"/>
    </row>
    <row r="504" spans="2:19" x14ac:dyDescent="0.25">
      <c r="B504" s="77"/>
      <c r="C504" s="77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217"/>
      <c r="P504" s="41"/>
      <c r="Q504" s="41"/>
      <c r="R504" s="41"/>
      <c r="S504" s="52"/>
    </row>
    <row r="505" spans="2:19" x14ac:dyDescent="0.25">
      <c r="B505" s="77"/>
      <c r="C505" s="77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217"/>
      <c r="P505" s="41"/>
      <c r="Q505" s="41"/>
      <c r="R505" s="41"/>
      <c r="S505" s="52"/>
    </row>
    <row r="506" spans="2:19" x14ac:dyDescent="0.25">
      <c r="B506" s="77"/>
      <c r="C506" s="77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217"/>
      <c r="P506" s="41"/>
      <c r="Q506" s="41"/>
      <c r="R506" s="41"/>
      <c r="S506" s="52"/>
    </row>
    <row r="507" spans="2:19" x14ac:dyDescent="0.25">
      <c r="B507" s="77"/>
      <c r="C507" s="77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217"/>
      <c r="P507" s="41"/>
      <c r="Q507" s="41"/>
      <c r="R507" s="41"/>
      <c r="S507" s="52"/>
    </row>
    <row r="508" spans="2:19" x14ac:dyDescent="0.25">
      <c r="B508" s="77"/>
      <c r="C508" s="77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217"/>
      <c r="P508" s="41"/>
      <c r="Q508" s="41"/>
      <c r="R508" s="41"/>
      <c r="S508" s="52"/>
    </row>
    <row r="509" spans="2:19" x14ac:dyDescent="0.25">
      <c r="B509" s="77"/>
      <c r="C509" s="77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217"/>
      <c r="P509" s="41"/>
      <c r="Q509" s="41"/>
      <c r="R509" s="41"/>
      <c r="S509" s="52"/>
    </row>
    <row r="510" spans="2:19" x14ac:dyDescent="0.25">
      <c r="B510" s="77"/>
      <c r="C510" s="77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217"/>
      <c r="P510" s="41"/>
      <c r="Q510" s="41"/>
      <c r="R510" s="41"/>
      <c r="S510" s="52"/>
    </row>
    <row r="511" spans="2:19" x14ac:dyDescent="0.25">
      <c r="B511" s="77"/>
      <c r="C511" s="77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217"/>
      <c r="P511" s="41"/>
      <c r="Q511" s="41"/>
      <c r="R511" s="41"/>
      <c r="S511" s="52"/>
    </row>
    <row r="512" spans="2:19" x14ac:dyDescent="0.25">
      <c r="B512" s="77"/>
      <c r="C512" s="77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217"/>
      <c r="P512" s="41"/>
      <c r="Q512" s="41"/>
      <c r="R512" s="41"/>
      <c r="S512" s="52"/>
    </row>
    <row r="513" spans="2:19" x14ac:dyDescent="0.25">
      <c r="B513" s="77"/>
      <c r="C513" s="77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217"/>
      <c r="P513" s="41"/>
      <c r="Q513" s="41"/>
      <c r="R513" s="41"/>
      <c r="S513" s="52"/>
    </row>
    <row r="514" spans="2:19" x14ac:dyDescent="0.25">
      <c r="B514" s="77"/>
      <c r="C514" s="77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217"/>
      <c r="P514" s="41"/>
      <c r="Q514" s="41"/>
      <c r="R514" s="41"/>
      <c r="S514" s="52"/>
    </row>
    <row r="515" spans="2:19" x14ac:dyDescent="0.25">
      <c r="B515" s="77"/>
      <c r="C515" s="77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217"/>
      <c r="P515" s="41"/>
      <c r="Q515" s="41"/>
      <c r="R515" s="41"/>
      <c r="S515" s="52"/>
    </row>
    <row r="516" spans="2:19" x14ac:dyDescent="0.25">
      <c r="B516" s="77"/>
      <c r="C516" s="77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217"/>
      <c r="P516" s="41"/>
      <c r="Q516" s="41"/>
      <c r="R516" s="41"/>
      <c r="S516" s="52"/>
    </row>
    <row r="517" spans="2:19" x14ac:dyDescent="0.25">
      <c r="B517" s="77"/>
      <c r="C517" s="77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217"/>
      <c r="P517" s="41"/>
      <c r="Q517" s="41"/>
      <c r="R517" s="41"/>
      <c r="S517" s="52"/>
    </row>
    <row r="518" spans="2:19" x14ac:dyDescent="0.25">
      <c r="B518" s="77"/>
      <c r="C518" s="77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217"/>
      <c r="P518" s="41"/>
      <c r="Q518" s="41"/>
      <c r="R518" s="41"/>
      <c r="S518" s="52"/>
    </row>
    <row r="519" spans="2:19" x14ac:dyDescent="0.25">
      <c r="B519" s="77"/>
      <c r="C519" s="77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217"/>
      <c r="P519" s="41"/>
      <c r="Q519" s="41"/>
      <c r="R519" s="41"/>
      <c r="S519" s="52"/>
    </row>
    <row r="520" spans="2:19" x14ac:dyDescent="0.25">
      <c r="B520" s="77"/>
      <c r="C520" s="77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217"/>
      <c r="P520" s="41"/>
      <c r="Q520" s="41"/>
      <c r="R520" s="41"/>
      <c r="S520" s="52"/>
    </row>
    <row r="521" spans="2:19" x14ac:dyDescent="0.25">
      <c r="B521" s="77"/>
      <c r="C521" s="77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217"/>
      <c r="P521" s="41"/>
      <c r="Q521" s="41"/>
      <c r="R521" s="41"/>
      <c r="S521" s="52"/>
    </row>
    <row r="522" spans="2:19" x14ac:dyDescent="0.25">
      <c r="B522" s="77"/>
      <c r="C522" s="77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217"/>
      <c r="P522" s="41"/>
      <c r="Q522" s="41"/>
      <c r="R522" s="41"/>
      <c r="S522" s="52"/>
    </row>
    <row r="523" spans="2:19" x14ac:dyDescent="0.25">
      <c r="B523" s="77"/>
      <c r="C523" s="77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217"/>
      <c r="P523" s="41"/>
      <c r="Q523" s="41"/>
      <c r="R523" s="41"/>
      <c r="S523" s="52"/>
    </row>
    <row r="524" spans="2:19" x14ac:dyDescent="0.25">
      <c r="B524" s="77"/>
      <c r="C524" s="77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217"/>
      <c r="P524" s="41"/>
      <c r="Q524" s="41"/>
      <c r="R524" s="41"/>
      <c r="S524" s="52"/>
    </row>
    <row r="525" spans="2:19" x14ac:dyDescent="0.25">
      <c r="B525" s="77"/>
      <c r="C525" s="77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217"/>
      <c r="P525" s="41"/>
      <c r="Q525" s="41"/>
      <c r="R525" s="41"/>
      <c r="S525" s="52"/>
    </row>
    <row r="526" spans="2:19" x14ac:dyDescent="0.25">
      <c r="B526" s="77"/>
      <c r="C526" s="77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217"/>
      <c r="P526" s="41"/>
      <c r="Q526" s="41"/>
      <c r="R526" s="41"/>
      <c r="S526" s="52"/>
    </row>
    <row r="527" spans="2:19" x14ac:dyDescent="0.25">
      <c r="B527" s="77"/>
      <c r="C527" s="77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217"/>
      <c r="P527" s="41"/>
      <c r="Q527" s="41"/>
      <c r="R527" s="41"/>
      <c r="S527" s="52"/>
    </row>
    <row r="528" spans="2:19" x14ac:dyDescent="0.25">
      <c r="B528" s="77"/>
      <c r="C528" s="77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217"/>
      <c r="P528" s="41"/>
      <c r="Q528" s="41"/>
      <c r="R528" s="41"/>
      <c r="S528" s="52"/>
    </row>
    <row r="529" spans="2:19" x14ac:dyDescent="0.25">
      <c r="B529" s="77"/>
      <c r="C529" s="77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217"/>
      <c r="P529" s="41"/>
      <c r="Q529" s="41"/>
      <c r="R529" s="41"/>
      <c r="S529" s="52"/>
    </row>
    <row r="530" spans="2:19" x14ac:dyDescent="0.25">
      <c r="B530" s="77"/>
      <c r="C530" s="77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217"/>
      <c r="P530" s="41"/>
      <c r="Q530" s="41"/>
      <c r="R530" s="41"/>
      <c r="S530" s="52"/>
    </row>
    <row r="531" spans="2:19" x14ac:dyDescent="0.25">
      <c r="B531" s="77"/>
      <c r="C531" s="77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217"/>
      <c r="P531" s="41"/>
      <c r="Q531" s="41"/>
      <c r="R531" s="41"/>
      <c r="S531" s="52"/>
    </row>
    <row r="532" spans="2:19" x14ac:dyDescent="0.25">
      <c r="B532" s="77"/>
      <c r="C532" s="77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217"/>
      <c r="P532" s="41"/>
      <c r="Q532" s="41"/>
      <c r="R532" s="41"/>
      <c r="S532" s="52"/>
    </row>
    <row r="533" spans="2:19" x14ac:dyDescent="0.25">
      <c r="B533" s="77"/>
      <c r="C533" s="77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217"/>
      <c r="P533" s="41"/>
      <c r="Q533" s="41"/>
      <c r="R533" s="41"/>
      <c r="S533" s="52"/>
    </row>
    <row r="534" spans="2:19" x14ac:dyDescent="0.25">
      <c r="B534" s="77"/>
      <c r="C534" s="77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217"/>
      <c r="P534" s="41"/>
      <c r="Q534" s="41"/>
      <c r="R534" s="41"/>
      <c r="S534" s="52"/>
    </row>
    <row r="535" spans="2:19" x14ac:dyDescent="0.25">
      <c r="B535" s="77"/>
      <c r="C535" s="77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217"/>
      <c r="P535" s="41"/>
      <c r="Q535" s="41"/>
      <c r="R535" s="41"/>
      <c r="S535" s="52"/>
    </row>
    <row r="536" spans="2:19" x14ac:dyDescent="0.25">
      <c r="B536" s="77"/>
      <c r="C536" s="77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217"/>
      <c r="P536" s="41"/>
      <c r="Q536" s="41"/>
      <c r="R536" s="41"/>
      <c r="S536" s="52"/>
    </row>
    <row r="537" spans="2:19" x14ac:dyDescent="0.25">
      <c r="B537" s="77"/>
      <c r="C537" s="77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217"/>
      <c r="P537" s="41"/>
      <c r="Q537" s="41"/>
      <c r="R537" s="41"/>
      <c r="S537" s="52"/>
    </row>
    <row r="538" spans="2:19" x14ac:dyDescent="0.25">
      <c r="B538" s="77"/>
      <c r="C538" s="77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217"/>
      <c r="P538" s="41"/>
      <c r="Q538" s="41"/>
      <c r="R538" s="41"/>
      <c r="S538" s="52"/>
    </row>
    <row r="539" spans="2:19" x14ac:dyDescent="0.25">
      <c r="B539" s="77"/>
      <c r="C539" s="77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217"/>
      <c r="P539" s="41"/>
      <c r="Q539" s="41"/>
      <c r="R539" s="41"/>
      <c r="S539" s="52"/>
    </row>
    <row r="540" spans="2:19" x14ac:dyDescent="0.25">
      <c r="B540" s="77"/>
      <c r="C540" s="77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217"/>
      <c r="P540" s="41"/>
      <c r="Q540" s="41"/>
      <c r="R540" s="41"/>
      <c r="S540" s="52"/>
    </row>
    <row r="541" spans="2:19" x14ac:dyDescent="0.25">
      <c r="B541" s="77"/>
      <c r="C541" s="77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217"/>
      <c r="P541" s="41"/>
      <c r="Q541" s="41"/>
      <c r="R541" s="41"/>
      <c r="S541" s="52"/>
    </row>
    <row r="542" spans="2:19" x14ac:dyDescent="0.25">
      <c r="B542" s="77"/>
      <c r="C542" s="77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217"/>
      <c r="P542" s="41"/>
      <c r="Q542" s="41"/>
      <c r="R542" s="41"/>
      <c r="S542" s="52"/>
    </row>
    <row r="543" spans="2:19" x14ac:dyDescent="0.25">
      <c r="B543" s="77"/>
      <c r="C543" s="77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217"/>
      <c r="P543" s="41"/>
      <c r="Q543" s="41"/>
      <c r="R543" s="41"/>
      <c r="S543" s="52"/>
    </row>
    <row r="544" spans="2:19" x14ac:dyDescent="0.25">
      <c r="B544" s="77"/>
      <c r="C544" s="77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217"/>
      <c r="P544" s="41"/>
      <c r="Q544" s="41"/>
      <c r="R544" s="41"/>
      <c r="S544" s="52"/>
    </row>
    <row r="545" spans="2:19" x14ac:dyDescent="0.25">
      <c r="B545" s="77"/>
      <c r="C545" s="77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217"/>
      <c r="P545" s="41"/>
      <c r="Q545" s="41"/>
      <c r="R545" s="41"/>
      <c r="S545" s="52"/>
    </row>
    <row r="546" spans="2:19" x14ac:dyDescent="0.25">
      <c r="B546" s="77"/>
      <c r="C546" s="77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217"/>
      <c r="P546" s="41"/>
      <c r="Q546" s="41"/>
      <c r="R546" s="41"/>
      <c r="S546" s="52"/>
    </row>
    <row r="547" spans="2:19" x14ac:dyDescent="0.25">
      <c r="B547" s="77"/>
      <c r="C547" s="77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217"/>
      <c r="P547" s="41"/>
      <c r="Q547" s="41"/>
      <c r="R547" s="41"/>
      <c r="S547" s="52"/>
    </row>
    <row r="548" spans="2:19" x14ac:dyDescent="0.25">
      <c r="B548" s="77"/>
      <c r="C548" s="77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217"/>
      <c r="P548" s="41"/>
      <c r="Q548" s="41"/>
      <c r="R548" s="41"/>
      <c r="S548" s="52"/>
    </row>
    <row r="549" spans="2:19" x14ac:dyDescent="0.25">
      <c r="B549" s="77"/>
      <c r="C549" s="77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217"/>
      <c r="P549" s="41"/>
      <c r="Q549" s="41"/>
      <c r="R549" s="41"/>
      <c r="S549" s="52"/>
    </row>
    <row r="550" spans="2:19" x14ac:dyDescent="0.25">
      <c r="B550" s="77"/>
      <c r="C550" s="77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217"/>
      <c r="P550" s="41"/>
      <c r="Q550" s="41"/>
      <c r="R550" s="41"/>
      <c r="S550" s="52"/>
    </row>
    <row r="551" spans="2:19" x14ac:dyDescent="0.25">
      <c r="B551" s="77"/>
      <c r="C551" s="77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217"/>
      <c r="P551" s="41"/>
      <c r="Q551" s="41"/>
      <c r="R551" s="41"/>
      <c r="S551" s="52"/>
    </row>
    <row r="552" spans="2:19" x14ac:dyDescent="0.25">
      <c r="B552" s="77"/>
      <c r="C552" s="77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217"/>
      <c r="P552" s="41"/>
      <c r="Q552" s="41"/>
      <c r="R552" s="41"/>
      <c r="S552" s="52"/>
    </row>
    <row r="553" spans="2:19" x14ac:dyDescent="0.25">
      <c r="B553" s="77"/>
      <c r="C553" s="77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217"/>
      <c r="P553" s="41"/>
      <c r="Q553" s="41"/>
      <c r="R553" s="41"/>
      <c r="S553" s="52"/>
    </row>
    <row r="554" spans="2:19" x14ac:dyDescent="0.25">
      <c r="B554" s="77"/>
      <c r="C554" s="77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217"/>
      <c r="P554" s="41"/>
      <c r="Q554" s="41"/>
      <c r="R554" s="41"/>
      <c r="S554" s="52"/>
    </row>
    <row r="555" spans="2:19" x14ac:dyDescent="0.25">
      <c r="B555" s="77"/>
      <c r="C555" s="77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217"/>
      <c r="P555" s="41"/>
      <c r="Q555" s="41"/>
      <c r="R555" s="41"/>
      <c r="S555" s="52"/>
    </row>
    <row r="556" spans="2:19" x14ac:dyDescent="0.25">
      <c r="B556" s="77"/>
      <c r="C556" s="77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217"/>
      <c r="P556" s="41"/>
      <c r="Q556" s="41"/>
      <c r="R556" s="41"/>
      <c r="S556" s="52"/>
    </row>
    <row r="557" spans="2:19" x14ac:dyDescent="0.25">
      <c r="B557" s="77"/>
      <c r="C557" s="77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217"/>
      <c r="P557" s="41"/>
      <c r="Q557" s="41"/>
      <c r="R557" s="41"/>
      <c r="S557" s="52"/>
    </row>
    <row r="558" spans="2:19" x14ac:dyDescent="0.25">
      <c r="B558" s="77"/>
      <c r="C558" s="77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217"/>
      <c r="P558" s="41"/>
      <c r="Q558" s="41"/>
      <c r="R558" s="41"/>
      <c r="S558" s="52"/>
    </row>
    <row r="559" spans="2:19" x14ac:dyDescent="0.25">
      <c r="B559" s="77"/>
      <c r="C559" s="77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217"/>
      <c r="P559" s="41"/>
      <c r="Q559" s="41"/>
      <c r="R559" s="41"/>
      <c r="S559" s="52"/>
    </row>
    <row r="560" spans="2:19" x14ac:dyDescent="0.25">
      <c r="B560" s="77"/>
      <c r="C560" s="77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217"/>
      <c r="P560" s="41"/>
      <c r="Q560" s="41"/>
      <c r="R560" s="41"/>
      <c r="S560" s="52"/>
    </row>
    <row r="561" spans="2:19" x14ac:dyDescent="0.25">
      <c r="B561" s="77"/>
      <c r="C561" s="77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217"/>
      <c r="P561" s="41"/>
      <c r="Q561" s="41"/>
      <c r="R561" s="41"/>
      <c r="S561" s="52"/>
    </row>
    <row r="562" spans="2:19" x14ac:dyDescent="0.25">
      <c r="B562" s="77"/>
      <c r="C562" s="77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217"/>
      <c r="P562" s="41"/>
      <c r="Q562" s="41"/>
      <c r="R562" s="41"/>
      <c r="S562" s="52"/>
    </row>
    <row r="563" spans="2:19" x14ac:dyDescent="0.25">
      <c r="B563" s="77"/>
      <c r="C563" s="77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217"/>
      <c r="P563" s="41"/>
      <c r="Q563" s="41"/>
      <c r="R563" s="41"/>
      <c r="S563" s="52"/>
    </row>
    <row r="564" spans="2:19" x14ac:dyDescent="0.25">
      <c r="B564" s="77"/>
      <c r="C564" s="77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217"/>
      <c r="P564" s="41"/>
      <c r="Q564" s="41"/>
      <c r="R564" s="41"/>
      <c r="S564" s="52"/>
    </row>
    <row r="565" spans="2:19" x14ac:dyDescent="0.25">
      <c r="B565" s="77"/>
      <c r="C565" s="77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217"/>
      <c r="P565" s="41"/>
      <c r="Q565" s="41"/>
      <c r="R565" s="41"/>
      <c r="S565" s="52"/>
    </row>
    <row r="566" spans="2:19" x14ac:dyDescent="0.25">
      <c r="B566" s="77"/>
      <c r="C566" s="77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217"/>
      <c r="P566" s="41"/>
      <c r="Q566" s="41"/>
      <c r="R566" s="41"/>
      <c r="S566" s="52"/>
    </row>
    <row r="567" spans="2:19" x14ac:dyDescent="0.25">
      <c r="B567" s="77"/>
      <c r="C567" s="77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217"/>
      <c r="P567" s="41"/>
      <c r="Q567" s="41"/>
      <c r="R567" s="41"/>
      <c r="S567" s="52"/>
    </row>
    <row r="568" spans="2:19" x14ac:dyDescent="0.25">
      <c r="B568" s="77"/>
      <c r="C568" s="77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217"/>
      <c r="P568" s="41"/>
      <c r="Q568" s="41"/>
      <c r="R568" s="41"/>
      <c r="S568" s="52"/>
    </row>
    <row r="569" spans="2:19" x14ac:dyDescent="0.25">
      <c r="B569" s="77"/>
      <c r="C569" s="77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217"/>
      <c r="P569" s="41"/>
      <c r="Q569" s="41"/>
      <c r="R569" s="41"/>
      <c r="S569" s="52"/>
    </row>
    <row r="570" spans="2:19" x14ac:dyDescent="0.25">
      <c r="B570" s="77"/>
      <c r="C570" s="77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217"/>
      <c r="P570" s="41"/>
      <c r="Q570" s="41"/>
      <c r="R570" s="41"/>
      <c r="S570" s="52"/>
    </row>
    <row r="571" spans="2:19" x14ac:dyDescent="0.25">
      <c r="B571" s="77"/>
      <c r="C571" s="77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217"/>
      <c r="P571" s="41"/>
      <c r="Q571" s="41"/>
      <c r="R571" s="41"/>
      <c r="S571" s="52"/>
    </row>
    <row r="572" spans="2:19" x14ac:dyDescent="0.25">
      <c r="B572" s="77"/>
      <c r="C572" s="77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217"/>
      <c r="P572" s="41"/>
      <c r="Q572" s="41"/>
      <c r="R572" s="41"/>
      <c r="S572" s="52"/>
    </row>
    <row r="573" spans="2:19" x14ac:dyDescent="0.25">
      <c r="B573" s="77"/>
      <c r="C573" s="77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217"/>
      <c r="P573" s="41"/>
      <c r="Q573" s="41"/>
      <c r="R573" s="41"/>
      <c r="S573" s="52"/>
    </row>
    <row r="574" spans="2:19" x14ac:dyDescent="0.25">
      <c r="B574" s="77"/>
      <c r="C574" s="77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217"/>
      <c r="P574" s="41"/>
      <c r="Q574" s="41"/>
      <c r="R574" s="41"/>
      <c r="S574" s="52"/>
    </row>
    <row r="575" spans="2:19" x14ac:dyDescent="0.25">
      <c r="B575" s="77"/>
      <c r="C575" s="77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217"/>
      <c r="P575" s="41"/>
      <c r="Q575" s="41"/>
      <c r="R575" s="41"/>
      <c r="S575" s="52"/>
    </row>
    <row r="576" spans="2:19" x14ac:dyDescent="0.25">
      <c r="B576" s="77"/>
      <c r="C576" s="77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217"/>
      <c r="P576" s="41"/>
      <c r="Q576" s="41"/>
      <c r="R576" s="41"/>
      <c r="S576" s="52"/>
    </row>
    <row r="577" spans="2:19" x14ac:dyDescent="0.25">
      <c r="B577" s="77"/>
      <c r="C577" s="77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217"/>
      <c r="P577" s="41"/>
      <c r="Q577" s="41"/>
      <c r="R577" s="41"/>
      <c r="S577" s="52"/>
    </row>
    <row r="578" spans="2:19" x14ac:dyDescent="0.25">
      <c r="B578" s="77"/>
      <c r="C578" s="77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217"/>
      <c r="P578" s="41"/>
      <c r="Q578" s="41"/>
      <c r="R578" s="41"/>
      <c r="S578" s="52"/>
    </row>
    <row r="579" spans="2:19" x14ac:dyDescent="0.25">
      <c r="B579" s="77"/>
      <c r="C579" s="77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217"/>
      <c r="P579" s="41"/>
      <c r="Q579" s="41"/>
      <c r="R579" s="41"/>
      <c r="S579" s="52"/>
    </row>
    <row r="580" spans="2:19" x14ac:dyDescent="0.25">
      <c r="B580" s="77"/>
      <c r="C580" s="77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217"/>
      <c r="P580" s="41"/>
      <c r="Q580" s="41"/>
      <c r="R580" s="41"/>
      <c r="S580" s="52"/>
    </row>
    <row r="581" spans="2:19" x14ac:dyDescent="0.25">
      <c r="B581" s="77"/>
      <c r="C581" s="77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217"/>
      <c r="P581" s="41"/>
      <c r="Q581" s="41"/>
      <c r="R581" s="41"/>
      <c r="S581" s="52"/>
    </row>
    <row r="582" spans="2:19" x14ac:dyDescent="0.25">
      <c r="B582" s="77"/>
      <c r="C582" s="77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217"/>
      <c r="P582" s="41"/>
      <c r="Q582" s="41"/>
      <c r="R582" s="41"/>
      <c r="S582" s="52"/>
    </row>
    <row r="583" spans="2:19" x14ac:dyDescent="0.25">
      <c r="B583" s="77"/>
      <c r="C583" s="77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217"/>
      <c r="P583" s="41"/>
      <c r="Q583" s="41"/>
      <c r="R583" s="41"/>
      <c r="S583" s="52"/>
    </row>
    <row r="584" spans="2:19" x14ac:dyDescent="0.25">
      <c r="B584" s="77"/>
      <c r="C584" s="77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217"/>
      <c r="P584" s="41"/>
      <c r="Q584" s="41"/>
      <c r="R584" s="41"/>
      <c r="S584" s="52"/>
    </row>
    <row r="585" spans="2:19" x14ac:dyDescent="0.25">
      <c r="B585" s="77"/>
      <c r="C585" s="77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217"/>
      <c r="P585" s="41"/>
      <c r="Q585" s="41"/>
      <c r="R585" s="41"/>
      <c r="S585" s="52"/>
    </row>
    <row r="586" spans="2:19" x14ac:dyDescent="0.25">
      <c r="B586" s="77"/>
      <c r="C586" s="77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217"/>
      <c r="P586" s="41"/>
      <c r="Q586" s="41"/>
      <c r="R586" s="41"/>
      <c r="S586" s="52"/>
    </row>
    <row r="587" spans="2:19" x14ac:dyDescent="0.25">
      <c r="B587" s="77"/>
      <c r="C587" s="77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217"/>
      <c r="P587" s="41"/>
      <c r="Q587" s="41"/>
      <c r="R587" s="41"/>
      <c r="S587" s="52"/>
    </row>
    <row r="588" spans="2:19" x14ac:dyDescent="0.25">
      <c r="B588" s="77"/>
      <c r="C588" s="77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217"/>
      <c r="P588" s="41"/>
      <c r="Q588" s="41"/>
      <c r="R588" s="41"/>
      <c r="S588" s="52"/>
    </row>
    <row r="589" spans="2:19" x14ac:dyDescent="0.25">
      <c r="B589" s="77"/>
      <c r="C589" s="77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217"/>
      <c r="P589" s="41"/>
      <c r="Q589" s="41"/>
      <c r="R589" s="41"/>
      <c r="S589" s="52"/>
    </row>
    <row r="590" spans="2:19" x14ac:dyDescent="0.25">
      <c r="B590" s="77"/>
      <c r="C590" s="77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217"/>
      <c r="P590" s="41"/>
      <c r="Q590" s="41"/>
      <c r="R590" s="41"/>
      <c r="S590" s="52"/>
    </row>
    <row r="591" spans="2:19" x14ac:dyDescent="0.25">
      <c r="B591" s="77"/>
      <c r="C591" s="77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217"/>
      <c r="P591" s="41"/>
      <c r="Q591" s="41"/>
      <c r="R591" s="41"/>
      <c r="S591" s="52"/>
    </row>
    <row r="592" spans="2:19" x14ac:dyDescent="0.25">
      <c r="B592" s="77"/>
      <c r="C592" s="77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217"/>
      <c r="P592" s="41"/>
      <c r="Q592" s="41"/>
      <c r="R592" s="41"/>
      <c r="S592" s="52"/>
    </row>
    <row r="593" spans="2:19" x14ac:dyDescent="0.25">
      <c r="B593" s="77"/>
      <c r="C593" s="77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217"/>
      <c r="P593" s="41"/>
      <c r="Q593" s="41"/>
      <c r="R593" s="41"/>
      <c r="S593" s="52"/>
    </row>
    <row r="594" spans="2:19" x14ac:dyDescent="0.25">
      <c r="B594" s="77"/>
      <c r="C594" s="77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217"/>
      <c r="P594" s="41"/>
      <c r="Q594" s="41"/>
      <c r="R594" s="41"/>
      <c r="S594" s="52"/>
    </row>
    <row r="595" spans="2:19" x14ac:dyDescent="0.25">
      <c r="B595" s="77"/>
      <c r="C595" s="77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217"/>
      <c r="P595" s="41"/>
      <c r="Q595" s="41"/>
      <c r="R595" s="41"/>
      <c r="S595" s="52"/>
    </row>
    <row r="596" spans="2:19" x14ac:dyDescent="0.25">
      <c r="B596" s="77"/>
      <c r="C596" s="77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217"/>
      <c r="P596" s="41"/>
      <c r="Q596" s="41"/>
      <c r="R596" s="41"/>
      <c r="S596" s="52"/>
    </row>
    <row r="597" spans="2:19" x14ac:dyDescent="0.25">
      <c r="B597" s="77"/>
      <c r="C597" s="77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217"/>
      <c r="P597" s="41"/>
      <c r="Q597" s="41"/>
      <c r="R597" s="41"/>
      <c r="S597" s="52"/>
    </row>
    <row r="598" spans="2:19" x14ac:dyDescent="0.25">
      <c r="B598" s="77"/>
      <c r="C598" s="77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217"/>
      <c r="P598" s="41"/>
      <c r="Q598" s="41"/>
      <c r="R598" s="41"/>
      <c r="S598" s="52"/>
    </row>
    <row r="599" spans="2:19" x14ac:dyDescent="0.25">
      <c r="B599" s="77"/>
      <c r="C599" s="77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217"/>
      <c r="P599" s="41"/>
      <c r="Q599" s="41"/>
      <c r="R599" s="41"/>
      <c r="S599" s="52"/>
    </row>
    <row r="600" spans="2:19" x14ac:dyDescent="0.25">
      <c r="B600" s="77"/>
      <c r="C600" s="77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217"/>
      <c r="P600" s="41"/>
      <c r="Q600" s="41"/>
      <c r="R600" s="41"/>
      <c r="S600" s="52"/>
    </row>
    <row r="601" spans="2:19" x14ac:dyDescent="0.25">
      <c r="B601" s="77"/>
      <c r="C601" s="77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217"/>
      <c r="P601" s="41"/>
      <c r="Q601" s="41"/>
      <c r="R601" s="41"/>
      <c r="S601" s="52"/>
    </row>
    <row r="602" spans="2:19" x14ac:dyDescent="0.25">
      <c r="B602" s="77"/>
      <c r="C602" s="77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217"/>
      <c r="P602" s="41"/>
      <c r="Q602" s="41"/>
      <c r="R602" s="41"/>
      <c r="S602" s="52"/>
    </row>
    <row r="603" spans="2:19" x14ac:dyDescent="0.25">
      <c r="B603" s="77"/>
      <c r="C603" s="77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217"/>
      <c r="P603" s="41"/>
      <c r="Q603" s="41"/>
      <c r="R603" s="41"/>
      <c r="S603" s="52"/>
    </row>
    <row r="604" spans="2:19" x14ac:dyDescent="0.25">
      <c r="B604" s="77"/>
      <c r="C604" s="77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217"/>
      <c r="P604" s="41"/>
      <c r="Q604" s="41"/>
      <c r="R604" s="41"/>
      <c r="S604" s="52"/>
    </row>
    <row r="605" spans="2:19" x14ac:dyDescent="0.25">
      <c r="B605" s="77"/>
      <c r="C605" s="77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217"/>
      <c r="P605" s="41"/>
      <c r="Q605" s="41"/>
      <c r="R605" s="41"/>
      <c r="S605" s="52"/>
    </row>
    <row r="606" spans="2:19" x14ac:dyDescent="0.25">
      <c r="B606" s="77"/>
      <c r="C606" s="77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217"/>
      <c r="P606" s="41"/>
      <c r="Q606" s="41"/>
      <c r="R606" s="41"/>
      <c r="S606" s="52"/>
    </row>
    <row r="607" spans="2:19" x14ac:dyDescent="0.25">
      <c r="B607" s="77"/>
      <c r="C607" s="77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217"/>
      <c r="P607" s="41"/>
      <c r="Q607" s="41"/>
      <c r="R607" s="41"/>
      <c r="S607" s="52"/>
    </row>
    <row r="608" spans="2:19" x14ac:dyDescent="0.25">
      <c r="B608" s="77"/>
      <c r="C608" s="77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217"/>
      <c r="P608" s="41"/>
      <c r="Q608" s="41"/>
      <c r="R608" s="41"/>
      <c r="S608" s="52"/>
    </row>
    <row r="609" spans="2:19" x14ac:dyDescent="0.25">
      <c r="B609" s="77"/>
      <c r="C609" s="77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217"/>
      <c r="P609" s="41"/>
      <c r="Q609" s="41"/>
      <c r="R609" s="41"/>
      <c r="S609" s="52"/>
    </row>
    <row r="610" spans="2:19" x14ac:dyDescent="0.25">
      <c r="B610" s="77"/>
      <c r="C610" s="77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217"/>
      <c r="P610" s="41"/>
      <c r="Q610" s="41"/>
      <c r="R610" s="41"/>
      <c r="S610" s="52"/>
    </row>
    <row r="611" spans="2:19" x14ac:dyDescent="0.25">
      <c r="B611" s="77"/>
      <c r="C611" s="77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217"/>
      <c r="P611" s="41"/>
      <c r="Q611" s="41"/>
      <c r="R611" s="41"/>
      <c r="S611" s="52"/>
    </row>
    <row r="612" spans="2:19" x14ac:dyDescent="0.25">
      <c r="B612" s="77"/>
      <c r="C612" s="77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217"/>
      <c r="P612" s="41"/>
      <c r="Q612" s="41"/>
      <c r="R612" s="41"/>
      <c r="S612" s="52"/>
    </row>
    <row r="613" spans="2:19" x14ac:dyDescent="0.25">
      <c r="B613" s="77"/>
      <c r="C613" s="77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217"/>
      <c r="P613" s="41"/>
      <c r="Q613" s="41"/>
      <c r="R613" s="41"/>
      <c r="S613" s="52"/>
    </row>
    <row r="614" spans="2:19" x14ac:dyDescent="0.25">
      <c r="B614" s="77"/>
      <c r="C614" s="77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217"/>
      <c r="P614" s="41"/>
      <c r="Q614" s="41"/>
      <c r="R614" s="41"/>
      <c r="S614" s="52"/>
    </row>
    <row r="615" spans="2:19" x14ac:dyDescent="0.25">
      <c r="B615" s="77"/>
      <c r="C615" s="77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217"/>
      <c r="P615" s="41"/>
      <c r="Q615" s="41"/>
      <c r="R615" s="41"/>
      <c r="S615" s="52"/>
    </row>
    <row r="616" spans="2:19" x14ac:dyDescent="0.25">
      <c r="B616" s="77"/>
      <c r="C616" s="77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217"/>
      <c r="P616" s="41"/>
      <c r="Q616" s="41"/>
      <c r="R616" s="41"/>
      <c r="S616" s="52"/>
    </row>
    <row r="617" spans="2:19" x14ac:dyDescent="0.25">
      <c r="B617" s="77"/>
      <c r="C617" s="77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217"/>
      <c r="P617" s="41"/>
      <c r="Q617" s="41"/>
      <c r="R617" s="41"/>
      <c r="S617" s="52"/>
    </row>
    <row r="618" spans="2:19" x14ac:dyDescent="0.25">
      <c r="B618" s="77"/>
      <c r="C618" s="77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217"/>
      <c r="P618" s="41"/>
      <c r="Q618" s="41"/>
      <c r="R618" s="41"/>
      <c r="S618" s="52"/>
    </row>
    <row r="619" spans="2:19" x14ac:dyDescent="0.25">
      <c r="B619" s="77"/>
      <c r="C619" s="77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217"/>
      <c r="P619" s="41"/>
      <c r="Q619" s="41"/>
      <c r="R619" s="41"/>
      <c r="S619" s="52"/>
    </row>
    <row r="620" spans="2:19" x14ac:dyDescent="0.25">
      <c r="B620" s="77"/>
      <c r="C620" s="77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217"/>
      <c r="P620" s="41"/>
      <c r="Q620" s="41"/>
      <c r="R620" s="41"/>
      <c r="S620" s="52"/>
    </row>
    <row r="621" spans="2:19" x14ac:dyDescent="0.25">
      <c r="B621" s="77"/>
      <c r="C621" s="77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217"/>
      <c r="P621" s="41"/>
      <c r="Q621" s="41"/>
      <c r="R621" s="41"/>
      <c r="S621" s="52"/>
    </row>
    <row r="622" spans="2:19" x14ac:dyDescent="0.25">
      <c r="B622" s="77"/>
      <c r="C622" s="77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217"/>
      <c r="P622" s="41"/>
      <c r="Q622" s="41"/>
      <c r="R622" s="41"/>
      <c r="S622" s="52"/>
    </row>
    <row r="623" spans="2:19" x14ac:dyDescent="0.25">
      <c r="B623" s="77"/>
      <c r="C623" s="77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217"/>
      <c r="P623" s="41"/>
      <c r="Q623" s="41"/>
      <c r="R623" s="41"/>
      <c r="S623" s="52"/>
    </row>
    <row r="624" spans="2:19" x14ac:dyDescent="0.25">
      <c r="B624" s="77"/>
      <c r="C624" s="77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217"/>
      <c r="P624" s="41"/>
      <c r="Q624" s="41"/>
      <c r="R624" s="41"/>
      <c r="S624" s="52"/>
    </row>
    <row r="625" spans="2:19" x14ac:dyDescent="0.25">
      <c r="B625" s="77"/>
      <c r="C625" s="77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217"/>
      <c r="P625" s="41"/>
      <c r="Q625" s="41"/>
      <c r="R625" s="41"/>
      <c r="S625" s="52"/>
    </row>
    <row r="626" spans="2:19" x14ac:dyDescent="0.25">
      <c r="B626" s="77"/>
      <c r="C626" s="77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217"/>
      <c r="P626" s="41"/>
      <c r="Q626" s="41"/>
      <c r="R626" s="41"/>
      <c r="S626" s="52"/>
    </row>
    <row r="627" spans="2:19" x14ac:dyDescent="0.25">
      <c r="B627" s="77"/>
      <c r="C627" s="77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217"/>
      <c r="P627" s="41"/>
      <c r="Q627" s="41"/>
      <c r="R627" s="41"/>
      <c r="S627" s="52"/>
    </row>
    <row r="628" spans="2:19" x14ac:dyDescent="0.25">
      <c r="B628" s="77"/>
      <c r="C628" s="77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217"/>
      <c r="P628" s="41"/>
      <c r="Q628" s="41"/>
      <c r="R628" s="41"/>
      <c r="S628" s="52"/>
    </row>
    <row r="629" spans="2:19" x14ac:dyDescent="0.25">
      <c r="B629" s="77"/>
      <c r="C629" s="77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217"/>
      <c r="P629" s="41"/>
      <c r="Q629" s="41"/>
      <c r="R629" s="41"/>
      <c r="S629" s="52"/>
    </row>
    <row r="630" spans="2:19" x14ac:dyDescent="0.25">
      <c r="B630" s="77"/>
      <c r="C630" s="77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217"/>
      <c r="P630" s="41"/>
      <c r="Q630" s="41"/>
      <c r="R630" s="41"/>
      <c r="S630" s="52"/>
    </row>
    <row r="631" spans="2:19" x14ac:dyDescent="0.25">
      <c r="B631" s="77"/>
      <c r="C631" s="77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217"/>
      <c r="P631" s="41"/>
      <c r="Q631" s="41"/>
      <c r="R631" s="41"/>
      <c r="S631" s="52"/>
    </row>
    <row r="632" spans="2:19" x14ac:dyDescent="0.25">
      <c r="B632" s="77"/>
      <c r="C632" s="77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217"/>
      <c r="P632" s="41"/>
      <c r="Q632" s="41"/>
      <c r="R632" s="41"/>
      <c r="S632" s="52"/>
    </row>
    <row r="633" spans="2:19" x14ac:dyDescent="0.25">
      <c r="B633" s="77"/>
      <c r="C633" s="77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217"/>
      <c r="P633" s="41"/>
      <c r="Q633" s="41"/>
      <c r="R633" s="41"/>
      <c r="S633" s="52"/>
    </row>
    <row r="634" spans="2:19" x14ac:dyDescent="0.25">
      <c r="B634" s="77"/>
      <c r="C634" s="77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217"/>
      <c r="P634" s="41"/>
      <c r="Q634" s="41"/>
      <c r="R634" s="41"/>
      <c r="S634" s="52"/>
    </row>
    <row r="635" spans="2:19" x14ac:dyDescent="0.25">
      <c r="B635" s="77"/>
      <c r="C635" s="77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217"/>
      <c r="P635" s="41"/>
      <c r="Q635" s="41"/>
      <c r="R635" s="41"/>
      <c r="S635" s="52"/>
    </row>
    <row r="636" spans="2:19" x14ac:dyDescent="0.25">
      <c r="B636" s="77"/>
      <c r="C636" s="77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217"/>
      <c r="P636" s="41"/>
      <c r="Q636" s="41"/>
      <c r="R636" s="41"/>
      <c r="S636" s="52"/>
    </row>
    <row r="637" spans="2:19" x14ac:dyDescent="0.25">
      <c r="B637" s="77"/>
      <c r="C637" s="77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217"/>
      <c r="P637" s="41"/>
      <c r="Q637" s="41"/>
      <c r="R637" s="41"/>
      <c r="S637" s="52"/>
    </row>
    <row r="638" spans="2:19" x14ac:dyDescent="0.25">
      <c r="B638" s="77"/>
      <c r="C638" s="77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217"/>
      <c r="P638" s="41"/>
      <c r="Q638" s="41"/>
      <c r="R638" s="41"/>
      <c r="S638" s="52"/>
    </row>
    <row r="639" spans="2:19" x14ac:dyDescent="0.25">
      <c r="B639" s="77"/>
      <c r="C639" s="77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217"/>
      <c r="P639" s="41"/>
      <c r="Q639" s="41"/>
      <c r="R639" s="41"/>
      <c r="S639" s="52"/>
    </row>
    <row r="640" spans="2:19" x14ac:dyDescent="0.25">
      <c r="B640" s="77"/>
      <c r="C640" s="77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217"/>
      <c r="P640" s="41"/>
      <c r="Q640" s="41"/>
      <c r="R640" s="41"/>
      <c r="S640" s="52"/>
    </row>
    <row r="641" spans="2:19" x14ac:dyDescent="0.25">
      <c r="B641" s="77"/>
      <c r="C641" s="77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217"/>
      <c r="P641" s="41"/>
      <c r="Q641" s="41"/>
      <c r="R641" s="41"/>
      <c r="S641" s="52"/>
    </row>
    <row r="642" spans="2:19" x14ac:dyDescent="0.25">
      <c r="B642" s="77"/>
      <c r="C642" s="77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217"/>
      <c r="P642" s="41"/>
      <c r="Q642" s="41"/>
      <c r="R642" s="41"/>
      <c r="S642" s="52"/>
    </row>
    <row r="643" spans="2:19" x14ac:dyDescent="0.25">
      <c r="B643" s="77"/>
      <c r="C643" s="77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217"/>
      <c r="P643" s="41"/>
      <c r="Q643" s="41"/>
      <c r="R643" s="41"/>
      <c r="S643" s="52"/>
    </row>
    <row r="644" spans="2:19" x14ac:dyDescent="0.25">
      <c r="B644" s="77"/>
      <c r="C644" s="77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217"/>
      <c r="P644" s="41"/>
      <c r="Q644" s="41"/>
      <c r="R644" s="41"/>
      <c r="S644" s="52"/>
    </row>
    <row r="645" spans="2:19" x14ac:dyDescent="0.25">
      <c r="B645" s="77"/>
      <c r="C645" s="77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217"/>
      <c r="P645" s="41"/>
      <c r="Q645" s="41"/>
      <c r="R645" s="41"/>
      <c r="S645" s="52"/>
    </row>
    <row r="646" spans="2:19" x14ac:dyDescent="0.25">
      <c r="B646" s="77"/>
      <c r="C646" s="77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217"/>
      <c r="P646" s="41"/>
      <c r="Q646" s="41"/>
      <c r="R646" s="41"/>
      <c r="S646" s="52"/>
    </row>
    <row r="647" spans="2:19" x14ac:dyDescent="0.25">
      <c r="B647" s="77"/>
      <c r="C647" s="77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217"/>
      <c r="P647" s="41"/>
      <c r="Q647" s="41"/>
      <c r="R647" s="41"/>
      <c r="S647" s="52"/>
    </row>
    <row r="648" spans="2:19" x14ac:dyDescent="0.25">
      <c r="B648" s="77"/>
      <c r="C648" s="77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217"/>
      <c r="P648" s="41"/>
      <c r="Q648" s="41"/>
      <c r="R648" s="41"/>
      <c r="S648" s="52"/>
    </row>
    <row r="649" spans="2:19" x14ac:dyDescent="0.25">
      <c r="B649" s="77"/>
      <c r="C649" s="77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217"/>
      <c r="P649" s="41"/>
      <c r="Q649" s="41"/>
      <c r="R649" s="41"/>
      <c r="S649" s="52"/>
    </row>
    <row r="650" spans="2:19" x14ac:dyDescent="0.25">
      <c r="B650" s="77"/>
      <c r="C650" s="77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217"/>
      <c r="P650" s="41"/>
      <c r="Q650" s="41"/>
      <c r="R650" s="41"/>
      <c r="S650" s="52"/>
    </row>
    <row r="651" spans="2:19" x14ac:dyDescent="0.25">
      <c r="B651" s="77"/>
      <c r="C651" s="77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217"/>
      <c r="P651" s="41"/>
      <c r="Q651" s="41"/>
      <c r="R651" s="41"/>
      <c r="S651" s="52"/>
    </row>
    <row r="652" spans="2:19" x14ac:dyDescent="0.25">
      <c r="B652" s="77"/>
      <c r="C652" s="77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217"/>
      <c r="P652" s="41"/>
      <c r="Q652" s="41"/>
      <c r="R652" s="41"/>
      <c r="S652" s="52"/>
    </row>
    <row r="653" spans="2:19" x14ac:dyDescent="0.25">
      <c r="B653" s="77"/>
      <c r="C653" s="77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217"/>
      <c r="P653" s="41"/>
      <c r="Q653" s="41"/>
      <c r="R653" s="41"/>
      <c r="S653" s="52"/>
    </row>
    <row r="654" spans="2:19" x14ac:dyDescent="0.25">
      <c r="B654" s="77"/>
      <c r="C654" s="77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217"/>
      <c r="P654" s="41"/>
      <c r="Q654" s="41"/>
      <c r="R654" s="41"/>
      <c r="S654" s="52"/>
    </row>
    <row r="655" spans="2:19" x14ac:dyDescent="0.25">
      <c r="B655" s="77"/>
      <c r="C655" s="77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217"/>
      <c r="P655" s="41"/>
      <c r="Q655" s="41"/>
      <c r="R655" s="41"/>
      <c r="S655" s="52"/>
    </row>
    <row r="656" spans="2:19" x14ac:dyDescent="0.25">
      <c r="B656" s="77"/>
      <c r="C656" s="77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217"/>
      <c r="P656" s="41"/>
      <c r="Q656" s="41"/>
      <c r="R656" s="41"/>
      <c r="S656" s="52"/>
    </row>
    <row r="657" spans="2:19" x14ac:dyDescent="0.25">
      <c r="B657" s="77"/>
      <c r="C657" s="77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217"/>
      <c r="P657" s="41"/>
      <c r="Q657" s="41"/>
      <c r="R657" s="41"/>
      <c r="S657" s="52"/>
    </row>
    <row r="658" spans="2:19" x14ac:dyDescent="0.25">
      <c r="B658" s="77"/>
      <c r="C658" s="77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217"/>
      <c r="P658" s="41"/>
      <c r="Q658" s="41"/>
      <c r="R658" s="41"/>
      <c r="S658" s="52"/>
    </row>
    <row r="659" spans="2:19" x14ac:dyDescent="0.25">
      <c r="B659" s="77"/>
      <c r="C659" s="77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217"/>
      <c r="P659" s="41"/>
      <c r="Q659" s="41"/>
      <c r="R659" s="41"/>
      <c r="S659" s="52"/>
    </row>
    <row r="660" spans="2:19" x14ac:dyDescent="0.25">
      <c r="B660" s="77"/>
      <c r="C660" s="77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217"/>
      <c r="P660" s="41"/>
      <c r="Q660" s="41"/>
      <c r="R660" s="41"/>
      <c r="S660" s="52"/>
    </row>
    <row r="661" spans="2:19" x14ac:dyDescent="0.25">
      <c r="B661" s="77"/>
      <c r="C661" s="77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217"/>
      <c r="P661" s="41"/>
      <c r="Q661" s="41"/>
      <c r="R661" s="41"/>
      <c r="S661" s="52"/>
    </row>
    <row r="662" spans="2:19" x14ac:dyDescent="0.25">
      <c r="B662" s="77"/>
      <c r="C662" s="77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217"/>
      <c r="P662" s="41"/>
      <c r="Q662" s="41"/>
      <c r="R662" s="41"/>
      <c r="S662" s="52"/>
    </row>
    <row r="663" spans="2:19" x14ac:dyDescent="0.25">
      <c r="B663" s="77"/>
      <c r="C663" s="77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217"/>
      <c r="P663" s="41"/>
      <c r="Q663" s="41"/>
      <c r="R663" s="41"/>
      <c r="S663" s="52"/>
    </row>
    <row r="664" spans="2:19" x14ac:dyDescent="0.25">
      <c r="B664" s="77"/>
      <c r="C664" s="77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217"/>
      <c r="P664" s="41"/>
      <c r="Q664" s="41"/>
      <c r="R664" s="41"/>
      <c r="S664" s="52"/>
    </row>
    <row r="665" spans="2:19" x14ac:dyDescent="0.25">
      <c r="B665" s="77"/>
      <c r="C665" s="77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217"/>
      <c r="P665" s="41"/>
      <c r="Q665" s="41"/>
      <c r="R665" s="41"/>
      <c r="S665" s="52"/>
    </row>
    <row r="666" spans="2:19" x14ac:dyDescent="0.25">
      <c r="B666" s="77"/>
      <c r="C666" s="77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217"/>
      <c r="P666" s="41"/>
      <c r="Q666" s="41"/>
      <c r="R666" s="41"/>
      <c r="S666" s="52"/>
    </row>
    <row r="667" spans="2:19" x14ac:dyDescent="0.25">
      <c r="B667" s="77"/>
      <c r="C667" s="77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217"/>
      <c r="P667" s="41"/>
      <c r="Q667" s="41"/>
      <c r="R667" s="41"/>
      <c r="S667" s="52"/>
    </row>
    <row r="668" spans="2:19" x14ac:dyDescent="0.25">
      <c r="B668" s="77"/>
      <c r="C668" s="77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217"/>
      <c r="P668" s="41"/>
      <c r="Q668" s="41"/>
      <c r="R668" s="41"/>
      <c r="S668" s="52"/>
    </row>
    <row r="669" spans="2:19" x14ac:dyDescent="0.25">
      <c r="B669" s="77"/>
      <c r="C669" s="77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217"/>
      <c r="P669" s="41"/>
      <c r="Q669" s="41"/>
      <c r="R669" s="41"/>
      <c r="S669" s="52"/>
    </row>
    <row r="670" spans="2:19" x14ac:dyDescent="0.25">
      <c r="B670" s="77"/>
      <c r="C670" s="77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217"/>
      <c r="P670" s="41"/>
      <c r="Q670" s="41"/>
      <c r="R670" s="41"/>
      <c r="S670" s="52"/>
    </row>
    <row r="671" spans="2:19" x14ac:dyDescent="0.25">
      <c r="B671" s="77"/>
      <c r="C671" s="77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217"/>
      <c r="P671" s="41"/>
      <c r="Q671" s="41"/>
      <c r="R671" s="41"/>
      <c r="S671" s="52"/>
    </row>
    <row r="672" spans="2:19" x14ac:dyDescent="0.25">
      <c r="B672" s="77"/>
      <c r="C672" s="77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217"/>
      <c r="P672" s="41"/>
      <c r="Q672" s="41"/>
      <c r="R672" s="41"/>
      <c r="S672" s="52"/>
    </row>
    <row r="673" spans="2:19" x14ac:dyDescent="0.25">
      <c r="B673" s="77"/>
      <c r="C673" s="77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217"/>
      <c r="P673" s="41"/>
      <c r="Q673" s="41"/>
      <c r="R673" s="41"/>
      <c r="S673" s="52"/>
    </row>
    <row r="674" spans="2:19" x14ac:dyDescent="0.25">
      <c r="B674" s="77"/>
      <c r="C674" s="77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217"/>
      <c r="P674" s="41"/>
      <c r="Q674" s="41"/>
      <c r="R674" s="41"/>
      <c r="S674" s="52"/>
    </row>
    <row r="675" spans="2:19" x14ac:dyDescent="0.25">
      <c r="B675" s="77"/>
      <c r="C675" s="77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217"/>
      <c r="P675" s="41"/>
      <c r="Q675" s="41"/>
      <c r="R675" s="41"/>
      <c r="S675" s="52"/>
    </row>
    <row r="676" spans="2:19" x14ac:dyDescent="0.25">
      <c r="B676" s="77"/>
      <c r="C676" s="77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217"/>
      <c r="P676" s="41"/>
      <c r="Q676" s="41"/>
      <c r="R676" s="41"/>
      <c r="S676" s="52"/>
    </row>
    <row r="677" spans="2:19" x14ac:dyDescent="0.25">
      <c r="B677" s="77"/>
      <c r="C677" s="77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217"/>
      <c r="P677" s="41"/>
      <c r="Q677" s="41"/>
      <c r="R677" s="41"/>
      <c r="S677" s="52"/>
    </row>
    <row r="678" spans="2:19" x14ac:dyDescent="0.25">
      <c r="B678" s="77"/>
      <c r="C678" s="77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217"/>
      <c r="P678" s="41"/>
      <c r="Q678" s="41"/>
      <c r="R678" s="41"/>
      <c r="S678" s="52"/>
    </row>
    <row r="679" spans="2:19" x14ac:dyDescent="0.25">
      <c r="B679" s="77"/>
      <c r="C679" s="77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217"/>
      <c r="P679" s="41"/>
      <c r="Q679" s="41"/>
      <c r="R679" s="41"/>
      <c r="S679" s="52"/>
    </row>
    <row r="680" spans="2:19" x14ac:dyDescent="0.25">
      <c r="B680" s="77"/>
      <c r="C680" s="77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217"/>
      <c r="P680" s="41"/>
      <c r="Q680" s="41"/>
      <c r="R680" s="41"/>
      <c r="S680" s="52"/>
    </row>
    <row r="681" spans="2:19" x14ac:dyDescent="0.25">
      <c r="B681" s="77"/>
      <c r="C681" s="77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217"/>
      <c r="P681" s="41"/>
      <c r="Q681" s="41"/>
      <c r="R681" s="41"/>
      <c r="S681" s="52"/>
    </row>
    <row r="682" spans="2:19" x14ac:dyDescent="0.25">
      <c r="B682" s="77"/>
      <c r="C682" s="77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217"/>
      <c r="P682" s="41"/>
      <c r="Q682" s="41"/>
      <c r="R682" s="41"/>
      <c r="S682" s="52"/>
    </row>
    <row r="683" spans="2:19" x14ac:dyDescent="0.25">
      <c r="B683" s="77"/>
      <c r="C683" s="77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217"/>
      <c r="P683" s="41"/>
      <c r="Q683" s="41"/>
      <c r="R683" s="41"/>
      <c r="S683" s="52"/>
    </row>
    <row r="684" spans="2:19" x14ac:dyDescent="0.25">
      <c r="B684" s="77"/>
      <c r="C684" s="77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217"/>
      <c r="P684" s="41"/>
      <c r="Q684" s="41"/>
      <c r="R684" s="41"/>
      <c r="S684" s="52"/>
    </row>
    <row r="685" spans="2:19" x14ac:dyDescent="0.25">
      <c r="B685" s="77"/>
      <c r="C685" s="77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217"/>
      <c r="P685" s="41"/>
      <c r="Q685" s="41"/>
      <c r="R685" s="41"/>
      <c r="S685" s="52"/>
    </row>
    <row r="686" spans="2:19" x14ac:dyDescent="0.25">
      <c r="B686" s="77"/>
      <c r="C686" s="77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217"/>
      <c r="P686" s="41"/>
      <c r="Q686" s="41"/>
      <c r="R686" s="41"/>
      <c r="S686" s="52"/>
    </row>
    <row r="687" spans="2:19" x14ac:dyDescent="0.25">
      <c r="B687" s="77"/>
      <c r="C687" s="77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217"/>
      <c r="P687" s="41"/>
      <c r="Q687" s="41"/>
      <c r="R687" s="41"/>
      <c r="S687" s="52"/>
    </row>
    <row r="688" spans="2:19" x14ac:dyDescent="0.25">
      <c r="B688" s="77"/>
      <c r="C688" s="77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217"/>
      <c r="P688" s="41"/>
      <c r="Q688" s="41"/>
      <c r="R688" s="41"/>
      <c r="S688" s="52"/>
    </row>
    <row r="689" spans="2:19" x14ac:dyDescent="0.25">
      <c r="B689" s="77"/>
      <c r="C689" s="77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217"/>
      <c r="P689" s="41"/>
      <c r="Q689" s="41"/>
      <c r="R689" s="41"/>
      <c r="S689" s="52"/>
    </row>
    <row r="690" spans="2:19" x14ac:dyDescent="0.25">
      <c r="B690" s="77"/>
      <c r="C690" s="77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217"/>
      <c r="P690" s="41"/>
      <c r="Q690" s="41"/>
      <c r="R690" s="41"/>
      <c r="S690" s="52"/>
    </row>
    <row r="691" spans="2:19" x14ac:dyDescent="0.25">
      <c r="B691" s="77"/>
      <c r="C691" s="77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217"/>
      <c r="P691" s="41"/>
      <c r="Q691" s="41"/>
      <c r="R691" s="41"/>
      <c r="S691" s="52"/>
    </row>
    <row r="692" spans="2:19" x14ac:dyDescent="0.25">
      <c r="B692" s="77"/>
      <c r="C692" s="77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217"/>
      <c r="P692" s="41"/>
      <c r="Q692" s="41"/>
      <c r="R692" s="41"/>
      <c r="S692" s="52"/>
    </row>
    <row r="693" spans="2:19" x14ac:dyDescent="0.25">
      <c r="B693" s="77"/>
      <c r="C693" s="77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217"/>
      <c r="P693" s="41"/>
      <c r="Q693" s="41"/>
      <c r="R693" s="41"/>
      <c r="S693" s="52"/>
    </row>
    <row r="694" spans="2:19" x14ac:dyDescent="0.25">
      <c r="B694" s="77"/>
      <c r="C694" s="77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217"/>
      <c r="P694" s="41"/>
      <c r="Q694" s="41"/>
      <c r="R694" s="41"/>
      <c r="S694" s="52"/>
    </row>
    <row r="695" spans="2:19" x14ac:dyDescent="0.25">
      <c r="B695" s="77"/>
      <c r="C695" s="77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217"/>
      <c r="P695" s="41"/>
      <c r="Q695" s="41"/>
      <c r="R695" s="41"/>
      <c r="S695" s="52"/>
    </row>
    <row r="696" spans="2:19" x14ac:dyDescent="0.25">
      <c r="B696" s="77"/>
      <c r="C696" s="77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217"/>
      <c r="P696" s="41"/>
      <c r="Q696" s="41"/>
      <c r="R696" s="41"/>
      <c r="S696" s="52"/>
    </row>
    <row r="697" spans="2:19" x14ac:dyDescent="0.25">
      <c r="B697" s="77"/>
      <c r="C697" s="77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217"/>
      <c r="P697" s="41"/>
      <c r="Q697" s="41"/>
      <c r="R697" s="41"/>
      <c r="S697" s="52"/>
    </row>
    <row r="698" spans="2:19" x14ac:dyDescent="0.25">
      <c r="B698" s="77"/>
      <c r="C698" s="77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217"/>
      <c r="P698" s="41"/>
      <c r="Q698" s="41"/>
      <c r="R698" s="41"/>
      <c r="S698" s="52"/>
    </row>
    <row r="699" spans="2:19" x14ac:dyDescent="0.25">
      <c r="B699" s="77"/>
      <c r="C699" s="77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217"/>
      <c r="P699" s="41"/>
      <c r="Q699" s="41"/>
      <c r="R699" s="41"/>
      <c r="S699" s="52"/>
    </row>
    <row r="700" spans="2:19" x14ac:dyDescent="0.25">
      <c r="B700" s="77"/>
      <c r="C700" s="77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217"/>
      <c r="P700" s="41"/>
      <c r="Q700" s="41"/>
      <c r="R700" s="41"/>
      <c r="S700" s="52"/>
    </row>
    <row r="701" spans="2:19" x14ac:dyDescent="0.25">
      <c r="B701" s="77"/>
      <c r="C701" s="77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217"/>
      <c r="P701" s="41"/>
      <c r="Q701" s="41"/>
      <c r="R701" s="41"/>
      <c r="S701" s="52"/>
    </row>
    <row r="702" spans="2:19" x14ac:dyDescent="0.25">
      <c r="B702" s="77"/>
      <c r="C702" s="77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217"/>
      <c r="P702" s="41"/>
      <c r="Q702" s="41"/>
      <c r="R702" s="41"/>
      <c r="S702" s="52"/>
    </row>
    <row r="703" spans="2:19" x14ac:dyDescent="0.25">
      <c r="B703" s="77"/>
      <c r="C703" s="77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217"/>
      <c r="P703" s="41"/>
      <c r="Q703" s="41"/>
      <c r="R703" s="41"/>
      <c r="S703" s="52"/>
    </row>
    <row r="704" spans="2:19" x14ac:dyDescent="0.25">
      <c r="B704" s="77"/>
      <c r="C704" s="77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217"/>
      <c r="P704" s="41"/>
      <c r="Q704" s="41"/>
      <c r="R704" s="41"/>
      <c r="S704" s="52"/>
    </row>
    <row r="705" spans="2:19" x14ac:dyDescent="0.25">
      <c r="B705" s="77"/>
      <c r="C705" s="77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217"/>
      <c r="P705" s="41"/>
      <c r="Q705" s="41"/>
      <c r="R705" s="41"/>
      <c r="S705" s="52"/>
    </row>
    <row r="706" spans="2:19" x14ac:dyDescent="0.25">
      <c r="B706" s="77"/>
      <c r="C706" s="77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217"/>
      <c r="P706" s="41"/>
      <c r="Q706" s="41"/>
      <c r="R706" s="41"/>
      <c r="S706" s="52"/>
    </row>
    <row r="707" spans="2:19" x14ac:dyDescent="0.25">
      <c r="B707" s="77"/>
      <c r="C707" s="77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217"/>
      <c r="P707" s="41"/>
      <c r="Q707" s="41"/>
      <c r="R707" s="41"/>
      <c r="S707" s="52"/>
    </row>
    <row r="708" spans="2:19" x14ac:dyDescent="0.25">
      <c r="B708" s="77"/>
      <c r="C708" s="77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217"/>
      <c r="P708" s="41"/>
      <c r="Q708" s="41"/>
      <c r="R708" s="41"/>
      <c r="S708" s="52"/>
    </row>
    <row r="709" spans="2:19" x14ac:dyDescent="0.25">
      <c r="B709" s="77"/>
      <c r="C709" s="77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217"/>
      <c r="P709" s="41"/>
      <c r="Q709" s="41"/>
      <c r="R709" s="41"/>
      <c r="S709" s="52"/>
    </row>
    <row r="710" spans="2:19" x14ac:dyDescent="0.25">
      <c r="B710" s="77"/>
      <c r="C710" s="77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217"/>
      <c r="P710" s="41"/>
      <c r="Q710" s="41"/>
      <c r="R710" s="41"/>
      <c r="S710" s="52"/>
    </row>
    <row r="711" spans="2:19" x14ac:dyDescent="0.25">
      <c r="B711" s="77"/>
      <c r="C711" s="77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217"/>
      <c r="P711" s="41"/>
      <c r="Q711" s="41"/>
      <c r="R711" s="41"/>
      <c r="S711" s="52"/>
    </row>
    <row r="712" spans="2:19" x14ac:dyDescent="0.25">
      <c r="B712" s="77"/>
      <c r="C712" s="77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217"/>
      <c r="P712" s="41"/>
      <c r="Q712" s="41"/>
      <c r="R712" s="41"/>
      <c r="S712" s="52"/>
    </row>
    <row r="713" spans="2:19" x14ac:dyDescent="0.25">
      <c r="B713" s="77"/>
      <c r="C713" s="77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217"/>
      <c r="P713" s="41"/>
      <c r="Q713" s="41"/>
      <c r="R713" s="41"/>
      <c r="S713" s="52"/>
    </row>
    <row r="714" spans="2:19" x14ac:dyDescent="0.25">
      <c r="B714" s="77"/>
      <c r="C714" s="77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217"/>
      <c r="P714" s="41"/>
      <c r="Q714" s="41"/>
      <c r="R714" s="41"/>
      <c r="S714" s="52"/>
    </row>
    <row r="715" spans="2:19" x14ac:dyDescent="0.25">
      <c r="B715" s="77"/>
      <c r="C715" s="77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217"/>
      <c r="P715" s="41"/>
      <c r="Q715" s="41"/>
      <c r="R715" s="41"/>
      <c r="S715" s="52"/>
    </row>
    <row r="716" spans="2:19" x14ac:dyDescent="0.25">
      <c r="B716" s="77"/>
      <c r="C716" s="77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217"/>
      <c r="P716" s="41"/>
      <c r="Q716" s="41"/>
      <c r="R716" s="41"/>
      <c r="S716" s="52"/>
    </row>
    <row r="717" spans="2:19" x14ac:dyDescent="0.25">
      <c r="B717" s="77"/>
      <c r="C717" s="77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217"/>
      <c r="P717" s="41"/>
      <c r="Q717" s="41"/>
      <c r="R717" s="41"/>
      <c r="S717" s="52"/>
    </row>
    <row r="718" spans="2:19" x14ac:dyDescent="0.25">
      <c r="B718" s="77"/>
      <c r="C718" s="77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217"/>
      <c r="P718" s="41"/>
      <c r="Q718" s="41"/>
      <c r="R718" s="41"/>
      <c r="S718" s="52"/>
    </row>
    <row r="719" spans="2:19" x14ac:dyDescent="0.25">
      <c r="B719" s="77"/>
      <c r="C719" s="77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217"/>
      <c r="P719" s="41"/>
      <c r="Q719" s="41"/>
      <c r="R719" s="41"/>
      <c r="S719" s="52"/>
    </row>
    <row r="720" spans="2:19" x14ac:dyDescent="0.25">
      <c r="B720" s="77"/>
      <c r="C720" s="77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217"/>
      <c r="P720" s="41"/>
      <c r="Q720" s="41"/>
      <c r="R720" s="41"/>
      <c r="S720" s="52"/>
    </row>
    <row r="721" spans="2:19" x14ac:dyDescent="0.25">
      <c r="B721" s="77"/>
      <c r="C721" s="77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217"/>
      <c r="P721" s="41"/>
      <c r="Q721" s="41"/>
      <c r="R721" s="41"/>
      <c r="S721" s="52"/>
    </row>
    <row r="722" spans="2:19" x14ac:dyDescent="0.25">
      <c r="B722" s="77"/>
      <c r="C722" s="77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217"/>
      <c r="P722" s="41"/>
      <c r="Q722" s="41"/>
      <c r="R722" s="41"/>
      <c r="S722" s="52"/>
    </row>
    <row r="723" spans="2:19" x14ac:dyDescent="0.25">
      <c r="B723" s="77"/>
      <c r="C723" s="77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217"/>
      <c r="P723" s="41"/>
      <c r="Q723" s="41"/>
      <c r="R723" s="41"/>
      <c r="S723" s="52"/>
    </row>
    <row r="724" spans="2:19" x14ac:dyDescent="0.25">
      <c r="B724" s="77"/>
      <c r="C724" s="77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217"/>
      <c r="P724" s="41"/>
      <c r="Q724" s="41"/>
      <c r="R724" s="41"/>
      <c r="S724" s="52"/>
    </row>
    <row r="725" spans="2:19" x14ac:dyDescent="0.25">
      <c r="B725" s="77"/>
      <c r="C725" s="77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217"/>
      <c r="P725" s="41"/>
      <c r="Q725" s="41"/>
      <c r="R725" s="41"/>
      <c r="S725" s="52"/>
    </row>
    <row r="726" spans="2:19" x14ac:dyDescent="0.25">
      <c r="B726" s="77"/>
      <c r="C726" s="77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217"/>
      <c r="P726" s="41"/>
      <c r="Q726" s="41"/>
      <c r="R726" s="41"/>
      <c r="S726" s="52"/>
    </row>
    <row r="727" spans="2:19" x14ac:dyDescent="0.25">
      <c r="B727" s="77"/>
      <c r="C727" s="77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217"/>
      <c r="P727" s="41"/>
      <c r="Q727" s="41"/>
      <c r="R727" s="41"/>
      <c r="S727" s="52"/>
    </row>
    <row r="728" spans="2:19" x14ac:dyDescent="0.25">
      <c r="B728" s="77"/>
      <c r="C728" s="77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217"/>
      <c r="P728" s="41"/>
      <c r="Q728" s="41"/>
      <c r="R728" s="41"/>
      <c r="S728" s="52"/>
    </row>
    <row r="729" spans="2:19" x14ac:dyDescent="0.25">
      <c r="B729" s="77"/>
      <c r="C729" s="77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217"/>
      <c r="P729" s="41"/>
      <c r="Q729" s="41"/>
      <c r="R729" s="41"/>
      <c r="S729" s="52"/>
    </row>
    <row r="730" spans="2:19" x14ac:dyDescent="0.25">
      <c r="B730" s="77"/>
      <c r="C730" s="77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217"/>
      <c r="P730" s="41"/>
      <c r="Q730" s="41"/>
      <c r="R730" s="41"/>
      <c r="S730" s="52"/>
    </row>
    <row r="731" spans="2:19" x14ac:dyDescent="0.25">
      <c r="B731" s="77"/>
      <c r="C731" s="77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217"/>
      <c r="P731" s="41"/>
      <c r="Q731" s="41"/>
      <c r="R731" s="41"/>
      <c r="S731" s="52"/>
    </row>
    <row r="732" spans="2:19" x14ac:dyDescent="0.25">
      <c r="B732" s="77"/>
      <c r="C732" s="77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217"/>
      <c r="P732" s="41"/>
      <c r="Q732" s="41"/>
      <c r="R732" s="41"/>
      <c r="S732" s="52"/>
    </row>
    <row r="733" spans="2:19" x14ac:dyDescent="0.25">
      <c r="B733" s="77"/>
      <c r="C733" s="77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217"/>
      <c r="P733" s="41"/>
      <c r="Q733" s="41"/>
      <c r="R733" s="41"/>
      <c r="S733" s="52"/>
    </row>
    <row r="734" spans="2:19" x14ac:dyDescent="0.25">
      <c r="B734" s="77"/>
      <c r="C734" s="77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217"/>
      <c r="P734" s="41"/>
      <c r="Q734" s="41"/>
      <c r="R734" s="41"/>
      <c r="S734" s="52"/>
    </row>
    <row r="735" spans="2:19" x14ac:dyDescent="0.25">
      <c r="B735" s="77"/>
      <c r="C735" s="77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217"/>
      <c r="P735" s="41"/>
      <c r="Q735" s="41"/>
      <c r="R735" s="41"/>
      <c r="S735" s="52"/>
    </row>
    <row r="736" spans="2:19" x14ac:dyDescent="0.25">
      <c r="B736" s="77"/>
      <c r="C736" s="77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217"/>
      <c r="P736" s="41"/>
      <c r="Q736" s="41"/>
      <c r="R736" s="41"/>
      <c r="S736" s="52"/>
    </row>
    <row r="737" spans="2:19" x14ac:dyDescent="0.25">
      <c r="B737" s="77"/>
      <c r="C737" s="77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217"/>
      <c r="P737" s="41"/>
      <c r="Q737" s="41"/>
      <c r="R737" s="41"/>
      <c r="S737" s="52"/>
    </row>
    <row r="738" spans="2:19" x14ac:dyDescent="0.25">
      <c r="B738" s="77"/>
      <c r="C738" s="77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217"/>
      <c r="P738" s="41"/>
      <c r="Q738" s="41"/>
      <c r="R738" s="41"/>
      <c r="S738" s="52"/>
    </row>
    <row r="739" spans="2:19" x14ac:dyDescent="0.25">
      <c r="B739" s="77"/>
      <c r="C739" s="77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217"/>
      <c r="P739" s="41"/>
      <c r="Q739" s="41"/>
      <c r="R739" s="41"/>
      <c r="S739" s="52"/>
    </row>
    <row r="740" spans="2:19" x14ac:dyDescent="0.25">
      <c r="B740" s="77"/>
      <c r="C740" s="77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217"/>
      <c r="P740" s="41"/>
      <c r="Q740" s="41"/>
      <c r="R740" s="41"/>
      <c r="S740" s="52"/>
    </row>
    <row r="741" spans="2:19" x14ac:dyDescent="0.25">
      <c r="B741" s="77"/>
      <c r="C741" s="77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217"/>
      <c r="P741" s="41"/>
      <c r="Q741" s="41"/>
      <c r="R741" s="41"/>
      <c r="S741" s="52"/>
    </row>
    <row r="742" spans="2:19" x14ac:dyDescent="0.25">
      <c r="B742" s="77"/>
      <c r="C742" s="77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217"/>
      <c r="P742" s="41"/>
      <c r="Q742" s="41"/>
      <c r="R742" s="41"/>
      <c r="S742" s="52"/>
    </row>
    <row r="743" spans="2:19" x14ac:dyDescent="0.25">
      <c r="B743" s="77"/>
      <c r="C743" s="77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217"/>
      <c r="P743" s="41"/>
      <c r="Q743" s="41"/>
      <c r="R743" s="41"/>
      <c r="S743" s="52"/>
    </row>
    <row r="744" spans="2:19" x14ac:dyDescent="0.25">
      <c r="B744" s="77"/>
      <c r="C744" s="77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217"/>
      <c r="P744" s="41"/>
      <c r="Q744" s="41"/>
      <c r="R744" s="41"/>
      <c r="S744" s="52"/>
    </row>
    <row r="745" spans="2:19" x14ac:dyDescent="0.25">
      <c r="B745" s="77"/>
      <c r="C745" s="77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217"/>
      <c r="P745" s="41"/>
      <c r="Q745" s="41"/>
      <c r="R745" s="41"/>
      <c r="S745" s="52"/>
    </row>
    <row r="746" spans="2:19" x14ac:dyDescent="0.25">
      <c r="B746" s="77"/>
      <c r="C746" s="77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217"/>
      <c r="P746" s="41"/>
      <c r="Q746" s="41"/>
      <c r="R746" s="41"/>
      <c r="S746" s="52"/>
    </row>
    <row r="747" spans="2:19" x14ac:dyDescent="0.25">
      <c r="B747" s="77"/>
      <c r="C747" s="77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217"/>
      <c r="P747" s="41"/>
      <c r="Q747" s="41"/>
      <c r="R747" s="41"/>
      <c r="S747" s="52"/>
    </row>
    <row r="748" spans="2:19" x14ac:dyDescent="0.25">
      <c r="B748" s="77"/>
      <c r="C748" s="77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217"/>
      <c r="P748" s="41"/>
      <c r="Q748" s="41"/>
      <c r="R748" s="41"/>
      <c r="S748" s="52"/>
    </row>
    <row r="749" spans="2:19" x14ac:dyDescent="0.25">
      <c r="B749" s="77"/>
      <c r="C749" s="77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217"/>
      <c r="P749" s="41"/>
      <c r="Q749" s="41"/>
      <c r="R749" s="41"/>
      <c r="S749" s="52"/>
    </row>
    <row r="750" spans="2:19" x14ac:dyDescent="0.25">
      <c r="B750" s="77"/>
      <c r="C750" s="77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217"/>
      <c r="P750" s="41"/>
      <c r="Q750" s="41"/>
      <c r="R750" s="41"/>
      <c r="S750" s="52"/>
    </row>
    <row r="751" spans="2:19" x14ac:dyDescent="0.25">
      <c r="B751" s="77"/>
      <c r="C751" s="77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217"/>
      <c r="P751" s="41"/>
      <c r="Q751" s="41"/>
      <c r="R751" s="41"/>
      <c r="S751" s="52"/>
    </row>
    <row r="752" spans="2:19" x14ac:dyDescent="0.25">
      <c r="B752" s="77"/>
      <c r="C752" s="77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217"/>
      <c r="P752" s="41"/>
      <c r="Q752" s="41"/>
      <c r="R752" s="41"/>
      <c r="S752" s="52"/>
    </row>
    <row r="753" spans="2:19" x14ac:dyDescent="0.25">
      <c r="B753" s="77"/>
      <c r="C753" s="77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217"/>
      <c r="P753" s="41"/>
      <c r="Q753" s="41"/>
      <c r="R753" s="41"/>
      <c r="S753" s="52"/>
    </row>
    <row r="754" spans="2:19" x14ac:dyDescent="0.25">
      <c r="B754" s="77"/>
      <c r="C754" s="77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217"/>
      <c r="P754" s="41"/>
      <c r="Q754" s="41"/>
      <c r="R754" s="41"/>
      <c r="S754" s="52"/>
    </row>
    <row r="755" spans="2:19" x14ac:dyDescent="0.25">
      <c r="B755" s="77"/>
      <c r="C755" s="77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217"/>
      <c r="P755" s="41"/>
      <c r="Q755" s="41"/>
      <c r="R755" s="41"/>
      <c r="S755" s="52"/>
    </row>
    <row r="756" spans="2:19" x14ac:dyDescent="0.25">
      <c r="B756" s="77"/>
      <c r="C756" s="77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217"/>
      <c r="P756" s="41"/>
      <c r="Q756" s="41"/>
      <c r="R756" s="41"/>
      <c r="S756" s="52"/>
    </row>
    <row r="757" spans="2:19" x14ac:dyDescent="0.25">
      <c r="B757" s="77"/>
      <c r="C757" s="77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217"/>
      <c r="P757" s="41"/>
      <c r="Q757" s="41"/>
      <c r="R757" s="41"/>
      <c r="S757" s="52"/>
    </row>
    <row r="758" spans="2:19" x14ac:dyDescent="0.25">
      <c r="B758" s="77"/>
      <c r="C758" s="77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217"/>
      <c r="P758" s="41"/>
      <c r="Q758" s="41"/>
      <c r="R758" s="41"/>
      <c r="S758" s="52"/>
    </row>
    <row r="759" spans="2:19" x14ac:dyDescent="0.25">
      <c r="B759" s="77"/>
      <c r="C759" s="77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217"/>
      <c r="P759" s="41"/>
      <c r="Q759" s="41"/>
      <c r="R759" s="41"/>
      <c r="S759" s="52"/>
    </row>
    <row r="760" spans="2:19" x14ac:dyDescent="0.25">
      <c r="B760" s="77"/>
      <c r="C760" s="77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217"/>
      <c r="P760" s="41"/>
      <c r="Q760" s="41"/>
      <c r="R760" s="41"/>
      <c r="S760" s="52"/>
    </row>
    <row r="761" spans="2:19" x14ac:dyDescent="0.25">
      <c r="B761" s="77"/>
      <c r="C761" s="77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217"/>
      <c r="P761" s="41"/>
      <c r="Q761" s="41"/>
      <c r="R761" s="41"/>
      <c r="S761" s="52"/>
    </row>
    <row r="762" spans="2:19" x14ac:dyDescent="0.25">
      <c r="B762" s="77"/>
      <c r="C762" s="77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217"/>
      <c r="P762" s="41"/>
      <c r="Q762" s="41"/>
      <c r="R762" s="41"/>
      <c r="S762" s="52"/>
    </row>
    <row r="763" spans="2:19" x14ac:dyDescent="0.25">
      <c r="B763" s="77"/>
      <c r="C763" s="77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217"/>
      <c r="P763" s="41"/>
      <c r="Q763" s="41"/>
      <c r="R763" s="41"/>
      <c r="S763" s="52"/>
    </row>
    <row r="764" spans="2:19" x14ac:dyDescent="0.25">
      <c r="B764" s="77"/>
      <c r="C764" s="77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217"/>
      <c r="P764" s="41"/>
      <c r="Q764" s="41"/>
      <c r="R764" s="41"/>
      <c r="S764" s="52"/>
    </row>
    <row r="765" spans="2:19" x14ac:dyDescent="0.25">
      <c r="B765" s="77"/>
      <c r="C765" s="77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217"/>
      <c r="P765" s="41"/>
      <c r="Q765" s="41"/>
      <c r="R765" s="41"/>
      <c r="S765" s="52"/>
    </row>
    <row r="766" spans="2:19" x14ac:dyDescent="0.25">
      <c r="B766" s="77"/>
      <c r="C766" s="77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217"/>
      <c r="P766" s="41"/>
      <c r="Q766" s="41"/>
      <c r="R766" s="41"/>
      <c r="S766" s="52"/>
    </row>
    <row r="767" spans="2:19" x14ac:dyDescent="0.25">
      <c r="B767" s="77"/>
      <c r="C767" s="77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217"/>
      <c r="P767" s="41"/>
      <c r="Q767" s="41"/>
      <c r="R767" s="41"/>
      <c r="S767" s="52"/>
    </row>
    <row r="768" spans="2:19" x14ac:dyDescent="0.25">
      <c r="B768" s="77"/>
      <c r="C768" s="77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217"/>
      <c r="P768" s="41"/>
      <c r="Q768" s="41"/>
      <c r="R768" s="41"/>
      <c r="S768" s="52"/>
    </row>
    <row r="769" spans="2:19" x14ac:dyDescent="0.25">
      <c r="B769" s="77"/>
      <c r="C769" s="77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217"/>
      <c r="P769" s="41"/>
      <c r="Q769" s="41"/>
      <c r="R769" s="41"/>
      <c r="S769" s="52"/>
    </row>
    <row r="770" spans="2:19" x14ac:dyDescent="0.25">
      <c r="B770" s="77"/>
      <c r="C770" s="77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217"/>
      <c r="P770" s="41"/>
      <c r="Q770" s="41"/>
      <c r="R770" s="41"/>
      <c r="S770" s="52"/>
    </row>
    <row r="771" spans="2:19" x14ac:dyDescent="0.25">
      <c r="B771" s="77"/>
      <c r="C771" s="77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217"/>
      <c r="P771" s="41"/>
      <c r="Q771" s="41"/>
      <c r="R771" s="41"/>
      <c r="S771" s="52"/>
    </row>
    <row r="772" spans="2:19" x14ac:dyDescent="0.25">
      <c r="B772" s="77"/>
      <c r="C772" s="77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217"/>
      <c r="P772" s="41"/>
      <c r="Q772" s="41"/>
      <c r="R772" s="41"/>
      <c r="S772" s="52"/>
    </row>
    <row r="773" spans="2:19" x14ac:dyDescent="0.25">
      <c r="B773" s="77"/>
      <c r="C773" s="77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217"/>
      <c r="P773" s="41"/>
      <c r="Q773" s="41"/>
      <c r="R773" s="41"/>
      <c r="S773" s="52"/>
    </row>
    <row r="774" spans="2:19" x14ac:dyDescent="0.25">
      <c r="B774" s="77"/>
      <c r="C774" s="77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217"/>
      <c r="P774" s="41"/>
      <c r="Q774" s="41"/>
      <c r="R774" s="41"/>
      <c r="S774" s="52"/>
    </row>
    <row r="775" spans="2:19" x14ac:dyDescent="0.25">
      <c r="B775" s="77"/>
      <c r="C775" s="77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217"/>
      <c r="P775" s="41"/>
      <c r="Q775" s="41"/>
      <c r="R775" s="41"/>
      <c r="S775" s="52"/>
    </row>
    <row r="776" spans="2:19" x14ac:dyDescent="0.25">
      <c r="B776" s="77"/>
      <c r="C776" s="77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217"/>
      <c r="P776" s="41"/>
      <c r="Q776" s="41"/>
      <c r="R776" s="41"/>
      <c r="S776" s="52"/>
    </row>
    <row r="777" spans="2:19" x14ac:dyDescent="0.25">
      <c r="B777" s="77"/>
      <c r="C777" s="77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217"/>
      <c r="P777" s="41"/>
      <c r="Q777" s="41"/>
      <c r="R777" s="41"/>
      <c r="S777" s="52"/>
    </row>
    <row r="778" spans="2:19" x14ac:dyDescent="0.25">
      <c r="B778" s="77"/>
      <c r="C778" s="77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217"/>
      <c r="P778" s="41"/>
      <c r="Q778" s="41"/>
      <c r="R778" s="41"/>
      <c r="S778" s="52"/>
    </row>
    <row r="779" spans="2:19" x14ac:dyDescent="0.25">
      <c r="B779" s="77"/>
      <c r="C779" s="77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217"/>
      <c r="P779" s="41"/>
      <c r="Q779" s="41"/>
      <c r="R779" s="41"/>
      <c r="S779" s="52"/>
    </row>
    <row r="780" spans="2:19" x14ac:dyDescent="0.25">
      <c r="B780" s="77"/>
      <c r="C780" s="77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217"/>
      <c r="P780" s="41"/>
      <c r="Q780" s="41"/>
      <c r="R780" s="41"/>
      <c r="S780" s="52"/>
    </row>
    <row r="781" spans="2:19" x14ac:dyDescent="0.25">
      <c r="B781" s="77"/>
      <c r="C781" s="77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217"/>
      <c r="P781" s="41"/>
      <c r="Q781" s="41"/>
      <c r="R781" s="41"/>
      <c r="S781" s="52"/>
    </row>
    <row r="782" spans="2:19" x14ac:dyDescent="0.25">
      <c r="B782" s="77"/>
      <c r="C782" s="77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217"/>
      <c r="P782" s="41"/>
      <c r="Q782" s="41"/>
      <c r="R782" s="41"/>
      <c r="S782" s="52"/>
    </row>
    <row r="783" spans="2:19" x14ac:dyDescent="0.25">
      <c r="B783" s="77"/>
      <c r="C783" s="77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217"/>
      <c r="P783" s="41"/>
      <c r="Q783" s="41"/>
      <c r="R783" s="41"/>
      <c r="S783" s="52"/>
    </row>
    <row r="784" spans="2:19" x14ac:dyDescent="0.25">
      <c r="B784" s="77"/>
      <c r="C784" s="77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217"/>
      <c r="P784" s="41"/>
      <c r="Q784" s="41"/>
      <c r="R784" s="41"/>
      <c r="S784" s="52"/>
    </row>
    <row r="785" spans="2:19" x14ac:dyDescent="0.25">
      <c r="B785" s="77"/>
      <c r="C785" s="77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217"/>
      <c r="P785" s="41"/>
      <c r="Q785" s="41"/>
      <c r="R785" s="41"/>
      <c r="S785" s="52"/>
    </row>
    <row r="786" spans="2:19" x14ac:dyDescent="0.25">
      <c r="B786" s="77"/>
      <c r="C786" s="77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217"/>
      <c r="P786" s="41"/>
      <c r="Q786" s="41"/>
      <c r="R786" s="41"/>
      <c r="S786" s="52"/>
    </row>
    <row r="787" spans="2:19" x14ac:dyDescent="0.25">
      <c r="B787" s="77"/>
      <c r="C787" s="77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217"/>
      <c r="P787" s="41"/>
      <c r="Q787" s="41"/>
      <c r="R787" s="41"/>
      <c r="S787" s="52"/>
    </row>
    <row r="788" spans="2:19" x14ac:dyDescent="0.25">
      <c r="B788" s="77"/>
      <c r="C788" s="77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217"/>
      <c r="P788" s="41"/>
      <c r="Q788" s="41"/>
      <c r="R788" s="41"/>
      <c r="S788" s="52"/>
    </row>
    <row r="789" spans="2:19" x14ac:dyDescent="0.25">
      <c r="B789" s="77"/>
      <c r="C789" s="77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217"/>
      <c r="P789" s="41"/>
      <c r="Q789" s="41"/>
      <c r="R789" s="41"/>
      <c r="S789" s="52"/>
    </row>
    <row r="790" spans="2:19" x14ac:dyDescent="0.25">
      <c r="B790" s="77"/>
      <c r="C790" s="77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217"/>
      <c r="P790" s="41"/>
      <c r="Q790" s="41"/>
      <c r="R790" s="41"/>
      <c r="S790" s="52"/>
    </row>
    <row r="791" spans="2:19" x14ac:dyDescent="0.25">
      <c r="B791" s="77"/>
      <c r="C791" s="77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217"/>
      <c r="P791" s="41"/>
      <c r="Q791" s="41"/>
      <c r="R791" s="41"/>
      <c r="S791" s="52"/>
    </row>
    <row r="792" spans="2:19" x14ac:dyDescent="0.25">
      <c r="B792" s="77"/>
      <c r="C792" s="77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217"/>
      <c r="P792" s="41"/>
      <c r="Q792" s="41"/>
      <c r="R792" s="41"/>
      <c r="S792" s="52"/>
    </row>
    <row r="793" spans="2:19" x14ac:dyDescent="0.25">
      <c r="B793" s="77"/>
      <c r="C793" s="77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217"/>
      <c r="P793" s="41"/>
      <c r="Q793" s="41"/>
      <c r="R793" s="41"/>
      <c r="S793" s="52"/>
    </row>
    <row r="794" spans="2:19" x14ac:dyDescent="0.25">
      <c r="B794" s="77"/>
      <c r="C794" s="77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217"/>
      <c r="P794" s="41"/>
      <c r="Q794" s="41"/>
      <c r="R794" s="41"/>
      <c r="S794" s="52"/>
    </row>
    <row r="795" spans="2:19" x14ac:dyDescent="0.25">
      <c r="B795" s="77"/>
      <c r="C795" s="77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217"/>
      <c r="P795" s="41"/>
      <c r="Q795" s="41"/>
      <c r="R795" s="41"/>
      <c r="S795" s="52"/>
    </row>
    <row r="796" spans="2:19" x14ac:dyDescent="0.25">
      <c r="B796" s="77"/>
      <c r="C796" s="77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217"/>
      <c r="P796" s="41"/>
      <c r="Q796" s="41"/>
      <c r="R796" s="41"/>
      <c r="S796" s="52"/>
    </row>
    <row r="797" spans="2:19" x14ac:dyDescent="0.25">
      <c r="B797" s="77"/>
      <c r="C797" s="77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217"/>
      <c r="P797" s="41"/>
      <c r="Q797" s="41"/>
      <c r="R797" s="41"/>
      <c r="S797" s="52"/>
    </row>
    <row r="798" spans="2:19" x14ac:dyDescent="0.25">
      <c r="B798" s="77"/>
      <c r="C798" s="77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217"/>
      <c r="P798" s="41"/>
      <c r="Q798" s="41"/>
      <c r="R798" s="41"/>
      <c r="S798" s="52"/>
    </row>
    <row r="799" spans="2:19" x14ac:dyDescent="0.25">
      <c r="B799" s="77"/>
      <c r="C799" s="77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217"/>
      <c r="P799" s="41"/>
      <c r="Q799" s="41"/>
      <c r="R799" s="41"/>
      <c r="S799" s="52"/>
    </row>
    <row r="800" spans="2:19" x14ac:dyDescent="0.25">
      <c r="B800" s="77"/>
      <c r="C800" s="77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217"/>
      <c r="P800" s="41"/>
      <c r="Q800" s="41"/>
      <c r="R800" s="41"/>
      <c r="S800" s="52"/>
    </row>
    <row r="801" spans="2:19" x14ac:dyDescent="0.25">
      <c r="B801" s="77"/>
      <c r="C801" s="77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217"/>
      <c r="P801" s="41"/>
      <c r="Q801" s="41"/>
      <c r="R801" s="41"/>
      <c r="S801" s="52"/>
    </row>
    <row r="802" spans="2:19" x14ac:dyDescent="0.25">
      <c r="B802" s="77"/>
      <c r="C802" s="77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217"/>
      <c r="P802" s="41"/>
      <c r="Q802" s="41"/>
      <c r="R802" s="41"/>
      <c r="S802" s="52"/>
    </row>
    <row r="803" spans="2:19" x14ac:dyDescent="0.25">
      <c r="B803" s="77"/>
      <c r="C803" s="77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217"/>
      <c r="P803" s="41"/>
      <c r="Q803" s="41"/>
      <c r="R803" s="41"/>
      <c r="S803" s="52"/>
    </row>
    <row r="804" spans="2:19" x14ac:dyDescent="0.25">
      <c r="B804" s="77"/>
      <c r="C804" s="77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217"/>
      <c r="P804" s="41"/>
      <c r="Q804" s="41"/>
      <c r="R804" s="41"/>
      <c r="S804" s="52"/>
    </row>
    <row r="805" spans="2:19" x14ac:dyDescent="0.25">
      <c r="B805" s="77"/>
      <c r="C805" s="77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217"/>
      <c r="P805" s="41"/>
      <c r="Q805" s="41"/>
      <c r="R805" s="41"/>
      <c r="S805" s="52"/>
    </row>
    <row r="806" spans="2:19" x14ac:dyDescent="0.25">
      <c r="B806" s="77"/>
      <c r="C806" s="77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217"/>
      <c r="P806" s="41"/>
      <c r="Q806" s="41"/>
      <c r="R806" s="41"/>
      <c r="S806" s="52"/>
    </row>
    <row r="807" spans="2:19" x14ac:dyDescent="0.25">
      <c r="B807" s="77"/>
      <c r="C807" s="77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217"/>
      <c r="P807" s="41"/>
      <c r="Q807" s="41"/>
      <c r="R807" s="41"/>
      <c r="S807" s="52"/>
    </row>
    <row r="808" spans="2:19" x14ac:dyDescent="0.25">
      <c r="B808" s="77"/>
      <c r="C808" s="77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217"/>
      <c r="P808" s="41"/>
      <c r="Q808" s="41"/>
      <c r="R808" s="41"/>
      <c r="S808" s="52"/>
    </row>
    <row r="809" spans="2:19" x14ac:dyDescent="0.25">
      <c r="B809" s="77"/>
      <c r="C809" s="77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217"/>
      <c r="P809" s="41"/>
      <c r="Q809" s="41"/>
      <c r="R809" s="41"/>
      <c r="S809" s="52"/>
    </row>
    <row r="810" spans="2:19" x14ac:dyDescent="0.25">
      <c r="B810" s="77"/>
      <c r="C810" s="77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217"/>
      <c r="P810" s="41"/>
      <c r="Q810" s="41"/>
      <c r="R810" s="41"/>
      <c r="S810" s="52"/>
    </row>
    <row r="811" spans="2:19" x14ac:dyDescent="0.25">
      <c r="B811" s="77"/>
      <c r="C811" s="77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217"/>
      <c r="P811" s="41"/>
      <c r="Q811" s="41"/>
      <c r="R811" s="41"/>
      <c r="S811" s="52"/>
    </row>
    <row r="812" spans="2:19" x14ac:dyDescent="0.25">
      <c r="B812" s="77"/>
      <c r="C812" s="77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217"/>
      <c r="P812" s="41"/>
      <c r="Q812" s="41"/>
      <c r="R812" s="41"/>
      <c r="S812" s="52"/>
    </row>
    <row r="813" spans="2:19" x14ac:dyDescent="0.25">
      <c r="B813" s="77"/>
      <c r="C813" s="77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217"/>
      <c r="P813" s="41"/>
      <c r="Q813" s="41"/>
      <c r="R813" s="41"/>
      <c r="S813" s="52"/>
    </row>
    <row r="814" spans="2:19" x14ac:dyDescent="0.25">
      <c r="B814" s="77"/>
      <c r="C814" s="77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217"/>
      <c r="P814" s="41"/>
      <c r="Q814" s="41"/>
      <c r="R814" s="41"/>
      <c r="S814" s="52"/>
    </row>
    <row r="815" spans="2:19" x14ac:dyDescent="0.25">
      <c r="B815" s="77"/>
      <c r="C815" s="77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217"/>
      <c r="P815" s="41"/>
      <c r="Q815" s="41"/>
      <c r="R815" s="41"/>
      <c r="S815" s="52"/>
    </row>
    <row r="816" spans="2:19" x14ac:dyDescent="0.25">
      <c r="B816" s="77"/>
      <c r="C816" s="77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217"/>
      <c r="P816" s="41"/>
      <c r="Q816" s="41"/>
      <c r="R816" s="41"/>
      <c r="S816" s="52"/>
    </row>
    <row r="817" spans="2:19" x14ac:dyDescent="0.25">
      <c r="B817" s="77"/>
      <c r="C817" s="77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217"/>
      <c r="P817" s="41"/>
      <c r="Q817" s="41"/>
      <c r="R817" s="41"/>
      <c r="S817" s="52"/>
    </row>
    <row r="818" spans="2:19" x14ac:dyDescent="0.25">
      <c r="B818" s="77"/>
      <c r="C818" s="77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217"/>
      <c r="P818" s="41"/>
      <c r="Q818" s="41"/>
      <c r="R818" s="41"/>
      <c r="S818" s="52"/>
    </row>
    <row r="819" spans="2:19" x14ac:dyDescent="0.25">
      <c r="B819" s="77"/>
      <c r="C819" s="77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217"/>
      <c r="P819" s="41"/>
      <c r="Q819" s="41"/>
      <c r="R819" s="41"/>
      <c r="S819" s="52"/>
    </row>
    <row r="820" spans="2:19" x14ac:dyDescent="0.25">
      <c r="B820" s="77"/>
      <c r="C820" s="77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217"/>
      <c r="P820" s="41"/>
      <c r="Q820" s="41"/>
      <c r="R820" s="41"/>
      <c r="S820" s="52"/>
    </row>
    <row r="821" spans="2:19" x14ac:dyDescent="0.25">
      <c r="B821" s="77"/>
      <c r="C821" s="77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217"/>
      <c r="P821" s="41"/>
      <c r="Q821" s="41"/>
      <c r="R821" s="41"/>
      <c r="S821" s="52"/>
    </row>
    <row r="822" spans="2:19" x14ac:dyDescent="0.25">
      <c r="B822" s="77"/>
      <c r="C822" s="77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217"/>
      <c r="P822" s="41"/>
      <c r="Q822" s="41"/>
      <c r="R822" s="41"/>
      <c r="S822" s="52"/>
    </row>
    <row r="823" spans="2:19" x14ac:dyDescent="0.25">
      <c r="B823" s="77"/>
      <c r="C823" s="77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217"/>
      <c r="P823" s="41"/>
      <c r="Q823" s="41"/>
      <c r="R823" s="41"/>
      <c r="S823" s="52"/>
    </row>
    <row r="824" spans="2:19" x14ac:dyDescent="0.25">
      <c r="B824" s="77"/>
      <c r="C824" s="77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217"/>
      <c r="P824" s="41"/>
      <c r="Q824" s="41"/>
      <c r="R824" s="41"/>
      <c r="S824" s="52"/>
    </row>
    <row r="825" spans="2:19" x14ac:dyDescent="0.25">
      <c r="B825" s="77"/>
      <c r="C825" s="77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217"/>
      <c r="P825" s="41"/>
      <c r="Q825" s="41"/>
      <c r="R825" s="41"/>
      <c r="S825" s="52"/>
    </row>
    <row r="826" spans="2:19" x14ac:dyDescent="0.25">
      <c r="B826" s="77"/>
      <c r="C826" s="77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217"/>
      <c r="P826" s="41"/>
      <c r="Q826" s="41"/>
      <c r="R826" s="41"/>
      <c r="S826" s="52"/>
    </row>
    <row r="827" spans="2:19" x14ac:dyDescent="0.25">
      <c r="B827" s="77"/>
      <c r="C827" s="77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217"/>
      <c r="P827" s="41"/>
      <c r="Q827" s="41"/>
      <c r="R827" s="41"/>
      <c r="S827" s="52"/>
    </row>
    <row r="828" spans="2:19" x14ac:dyDescent="0.25">
      <c r="B828" s="77"/>
      <c r="C828" s="77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217"/>
      <c r="P828" s="41"/>
      <c r="Q828" s="41"/>
      <c r="R828" s="41"/>
      <c r="S828" s="52"/>
    </row>
    <row r="829" spans="2:19" x14ac:dyDescent="0.25">
      <c r="B829" s="77"/>
      <c r="C829" s="77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217"/>
      <c r="P829" s="41"/>
      <c r="Q829" s="41"/>
      <c r="R829" s="41"/>
      <c r="S829" s="52"/>
    </row>
    <row r="830" spans="2:19" x14ac:dyDescent="0.25">
      <c r="B830" s="77"/>
      <c r="C830" s="77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217"/>
      <c r="P830" s="41"/>
      <c r="Q830" s="41"/>
      <c r="R830" s="41"/>
      <c r="S830" s="52"/>
    </row>
    <row r="831" spans="2:19" x14ac:dyDescent="0.25">
      <c r="B831" s="77"/>
      <c r="C831" s="77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217"/>
      <c r="P831" s="41"/>
      <c r="Q831" s="41"/>
      <c r="R831" s="41"/>
      <c r="S831" s="52"/>
    </row>
    <row r="832" spans="2:19" x14ac:dyDescent="0.25">
      <c r="B832" s="77"/>
      <c r="C832" s="77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217"/>
      <c r="P832" s="41"/>
      <c r="Q832" s="41"/>
      <c r="R832" s="41"/>
      <c r="S832" s="52"/>
    </row>
    <row r="833" spans="2:19" x14ac:dyDescent="0.25">
      <c r="B833" s="77"/>
      <c r="C833" s="77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217"/>
      <c r="P833" s="41"/>
      <c r="Q833" s="41"/>
      <c r="R833" s="41"/>
      <c r="S833" s="52"/>
    </row>
    <row r="834" spans="2:19" x14ac:dyDescent="0.25">
      <c r="B834" s="77"/>
      <c r="C834" s="77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217"/>
      <c r="P834" s="41"/>
      <c r="Q834" s="41"/>
      <c r="R834" s="41"/>
      <c r="S834" s="52"/>
    </row>
    <row r="835" spans="2:19" x14ac:dyDescent="0.25">
      <c r="B835" s="77"/>
      <c r="C835" s="77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217"/>
      <c r="P835" s="41"/>
      <c r="Q835" s="41"/>
      <c r="R835" s="41"/>
      <c r="S835" s="52"/>
    </row>
    <row r="836" spans="2:19" x14ac:dyDescent="0.25">
      <c r="B836" s="77"/>
      <c r="C836" s="77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217"/>
      <c r="P836" s="41"/>
      <c r="Q836" s="41"/>
      <c r="R836" s="41"/>
      <c r="S836" s="52"/>
    </row>
    <row r="837" spans="2:19" x14ac:dyDescent="0.25">
      <c r="B837" s="77"/>
      <c r="C837" s="77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217"/>
      <c r="P837" s="41"/>
      <c r="Q837" s="41"/>
      <c r="R837" s="41"/>
      <c r="S837" s="52"/>
    </row>
    <row r="838" spans="2:19" x14ac:dyDescent="0.25">
      <c r="B838" s="77"/>
      <c r="C838" s="77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217"/>
      <c r="P838" s="41"/>
      <c r="Q838" s="41"/>
      <c r="R838" s="41"/>
      <c r="S838" s="52"/>
    </row>
    <row r="839" spans="2:19" x14ac:dyDescent="0.25">
      <c r="B839" s="77"/>
      <c r="C839" s="77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217"/>
      <c r="P839" s="41"/>
      <c r="Q839" s="41"/>
      <c r="R839" s="41"/>
      <c r="S839" s="52"/>
    </row>
    <row r="840" spans="2:19" x14ac:dyDescent="0.25">
      <c r="B840" s="77"/>
      <c r="C840" s="77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217"/>
      <c r="P840" s="41"/>
      <c r="Q840" s="41"/>
      <c r="R840" s="41"/>
      <c r="S840" s="52"/>
    </row>
    <row r="841" spans="2:19" x14ac:dyDescent="0.25">
      <c r="B841" s="77"/>
      <c r="C841" s="77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217"/>
      <c r="P841" s="41"/>
      <c r="Q841" s="41"/>
      <c r="R841" s="41"/>
      <c r="S841" s="52"/>
    </row>
    <row r="842" spans="2:19" x14ac:dyDescent="0.25">
      <c r="B842" s="77"/>
      <c r="C842" s="77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217"/>
      <c r="P842" s="41"/>
      <c r="Q842" s="41"/>
      <c r="R842" s="41"/>
      <c r="S842" s="52"/>
    </row>
    <row r="843" spans="2:19" x14ac:dyDescent="0.25">
      <c r="B843" s="77"/>
      <c r="C843" s="77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217"/>
      <c r="P843" s="41"/>
      <c r="Q843" s="41"/>
      <c r="R843" s="41"/>
      <c r="S843" s="52"/>
    </row>
    <row r="844" spans="2:19" x14ac:dyDescent="0.25">
      <c r="B844" s="77"/>
      <c r="C844" s="77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217"/>
      <c r="P844" s="41"/>
      <c r="Q844" s="41"/>
      <c r="R844" s="41"/>
      <c r="S844" s="52"/>
    </row>
    <row r="845" spans="2:19" x14ac:dyDescent="0.25">
      <c r="B845" s="77"/>
      <c r="C845" s="77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217"/>
      <c r="P845" s="41"/>
      <c r="Q845" s="41"/>
      <c r="R845" s="41"/>
      <c r="S845" s="52"/>
    </row>
    <row r="846" spans="2:19" x14ac:dyDescent="0.25">
      <c r="B846" s="77"/>
      <c r="C846" s="77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217"/>
      <c r="P846" s="41"/>
      <c r="Q846" s="41"/>
      <c r="R846" s="41"/>
      <c r="S846" s="52"/>
    </row>
    <row r="847" spans="2:19" x14ac:dyDescent="0.25">
      <c r="B847" s="77"/>
      <c r="C847" s="77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217"/>
      <c r="P847" s="41"/>
      <c r="Q847" s="41"/>
      <c r="R847" s="41"/>
      <c r="S847" s="52"/>
    </row>
    <row r="848" spans="2:19" x14ac:dyDescent="0.25">
      <c r="B848" s="77"/>
      <c r="C848" s="77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217"/>
      <c r="P848" s="41"/>
      <c r="Q848" s="41"/>
      <c r="R848" s="41"/>
      <c r="S848" s="52"/>
    </row>
    <row r="849" spans="2:19" x14ac:dyDescent="0.25">
      <c r="B849" s="77"/>
      <c r="C849" s="77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217"/>
      <c r="P849" s="41"/>
      <c r="Q849" s="41"/>
      <c r="R849" s="41"/>
      <c r="S849" s="52"/>
    </row>
    <row r="850" spans="2:19" x14ac:dyDescent="0.25">
      <c r="B850" s="77"/>
      <c r="C850" s="77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217"/>
      <c r="P850" s="41"/>
      <c r="Q850" s="41"/>
      <c r="R850" s="41"/>
      <c r="S850" s="52"/>
    </row>
    <row r="851" spans="2:19" x14ac:dyDescent="0.25">
      <c r="B851" s="77"/>
      <c r="C851" s="77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217"/>
      <c r="P851" s="41"/>
      <c r="Q851" s="41"/>
      <c r="R851" s="41"/>
      <c r="S851" s="52"/>
    </row>
    <row r="852" spans="2:19" x14ac:dyDescent="0.25">
      <c r="B852" s="77"/>
      <c r="C852" s="77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217"/>
      <c r="P852" s="41"/>
      <c r="Q852" s="41"/>
      <c r="R852" s="41"/>
      <c r="S852" s="52"/>
    </row>
    <row r="853" spans="2:19" x14ac:dyDescent="0.25">
      <c r="B853" s="77"/>
      <c r="C853" s="77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217"/>
      <c r="P853" s="41"/>
      <c r="Q853" s="41"/>
      <c r="R853" s="41"/>
      <c r="S853" s="52"/>
    </row>
    <row r="854" spans="2:19" x14ac:dyDescent="0.25">
      <c r="B854" s="77"/>
      <c r="C854" s="77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217"/>
      <c r="P854" s="41"/>
      <c r="Q854" s="41"/>
      <c r="R854" s="41"/>
      <c r="S854" s="52"/>
    </row>
    <row r="855" spans="2:19" x14ac:dyDescent="0.25">
      <c r="B855" s="77"/>
      <c r="C855" s="77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217"/>
      <c r="P855" s="41"/>
      <c r="Q855" s="41"/>
      <c r="R855" s="41"/>
      <c r="S855" s="52"/>
    </row>
    <row r="856" spans="2:19" x14ac:dyDescent="0.25">
      <c r="B856" s="77"/>
      <c r="C856" s="77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217"/>
      <c r="P856" s="41"/>
      <c r="Q856" s="41"/>
      <c r="R856" s="41"/>
      <c r="S856" s="52"/>
    </row>
    <row r="857" spans="2:19" x14ac:dyDescent="0.25">
      <c r="B857" s="77"/>
      <c r="C857" s="77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217"/>
      <c r="P857" s="41"/>
      <c r="Q857" s="41"/>
      <c r="R857" s="41"/>
      <c r="S857" s="52"/>
    </row>
    <row r="858" spans="2:19" x14ac:dyDescent="0.25">
      <c r="B858" s="77"/>
      <c r="C858" s="77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217"/>
      <c r="P858" s="41"/>
      <c r="Q858" s="41"/>
      <c r="R858" s="41"/>
      <c r="S858" s="52"/>
    </row>
    <row r="859" spans="2:19" x14ac:dyDescent="0.25">
      <c r="B859" s="77"/>
      <c r="C859" s="77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217"/>
      <c r="P859" s="41"/>
      <c r="Q859" s="41"/>
      <c r="R859" s="41"/>
      <c r="S859" s="52"/>
    </row>
    <row r="860" spans="2:19" x14ac:dyDescent="0.25">
      <c r="B860" s="77"/>
      <c r="C860" s="77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217"/>
      <c r="P860" s="41"/>
      <c r="Q860" s="41"/>
      <c r="R860" s="41"/>
      <c r="S860" s="52"/>
    </row>
    <row r="861" spans="2:19" x14ac:dyDescent="0.25">
      <c r="B861" s="77"/>
      <c r="C861" s="77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217"/>
      <c r="P861" s="41"/>
      <c r="Q861" s="41"/>
      <c r="R861" s="41"/>
      <c r="S861" s="52"/>
    </row>
    <row r="862" spans="2:19" x14ac:dyDescent="0.25">
      <c r="B862" s="77"/>
      <c r="C862" s="77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217"/>
      <c r="P862" s="41"/>
      <c r="Q862" s="41"/>
      <c r="R862" s="41"/>
      <c r="S862" s="52"/>
    </row>
    <row r="863" spans="2:19" x14ac:dyDescent="0.25">
      <c r="B863" s="77"/>
      <c r="C863" s="77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217"/>
      <c r="P863" s="41"/>
      <c r="Q863" s="41"/>
      <c r="R863" s="41"/>
      <c r="S863" s="52"/>
    </row>
    <row r="864" spans="2:19" x14ac:dyDescent="0.25">
      <c r="B864" s="77"/>
      <c r="C864" s="77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217"/>
      <c r="P864" s="41"/>
      <c r="Q864" s="41"/>
      <c r="R864" s="41"/>
      <c r="S864" s="52"/>
    </row>
    <row r="865" spans="2:19" x14ac:dyDescent="0.25">
      <c r="B865" s="77"/>
      <c r="C865" s="77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217"/>
      <c r="P865" s="41"/>
      <c r="Q865" s="41"/>
      <c r="R865" s="41"/>
      <c r="S865" s="52"/>
    </row>
    <row r="866" spans="2:19" x14ac:dyDescent="0.25">
      <c r="B866" s="77"/>
      <c r="C866" s="77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217"/>
      <c r="P866" s="41"/>
      <c r="Q866" s="41"/>
      <c r="R866" s="41"/>
      <c r="S866" s="52"/>
    </row>
    <row r="867" spans="2:19" x14ac:dyDescent="0.25">
      <c r="B867" s="77"/>
      <c r="C867" s="77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217"/>
      <c r="P867" s="41"/>
      <c r="Q867" s="41"/>
      <c r="R867" s="41"/>
      <c r="S867" s="52"/>
    </row>
    <row r="868" spans="2:19" x14ac:dyDescent="0.25">
      <c r="B868" s="77"/>
      <c r="C868" s="77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217"/>
      <c r="P868" s="41"/>
      <c r="Q868" s="41"/>
      <c r="R868" s="41"/>
      <c r="S868" s="52"/>
    </row>
    <row r="869" spans="2:19" x14ac:dyDescent="0.25">
      <c r="B869" s="77"/>
      <c r="C869" s="77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217"/>
      <c r="P869" s="41"/>
      <c r="Q869" s="41"/>
      <c r="R869" s="41"/>
      <c r="S869" s="52"/>
    </row>
    <row r="870" spans="2:19" x14ac:dyDescent="0.25">
      <c r="B870" s="77"/>
      <c r="C870" s="77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217"/>
      <c r="P870" s="41"/>
      <c r="Q870" s="41"/>
      <c r="R870" s="41"/>
      <c r="S870" s="52"/>
    </row>
    <row r="871" spans="2:19" x14ac:dyDescent="0.25">
      <c r="B871" s="77"/>
      <c r="C871" s="77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217"/>
      <c r="P871" s="41"/>
      <c r="Q871" s="41"/>
      <c r="R871" s="41"/>
      <c r="S871" s="52"/>
    </row>
    <row r="872" spans="2:19" x14ac:dyDescent="0.25">
      <c r="B872" s="77"/>
      <c r="C872" s="77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217"/>
      <c r="P872" s="41"/>
      <c r="Q872" s="41"/>
      <c r="R872" s="41"/>
      <c r="S872" s="52"/>
    </row>
    <row r="873" spans="2:19" x14ac:dyDescent="0.25">
      <c r="B873" s="77"/>
      <c r="C873" s="77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217"/>
      <c r="P873" s="41"/>
      <c r="Q873" s="41"/>
      <c r="R873" s="41"/>
      <c r="S873" s="52"/>
    </row>
    <row r="874" spans="2:19" x14ac:dyDescent="0.25">
      <c r="B874" s="77"/>
      <c r="C874" s="77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217"/>
      <c r="P874" s="41"/>
      <c r="Q874" s="41"/>
      <c r="R874" s="41"/>
      <c r="S874" s="52"/>
    </row>
    <row r="875" spans="2:19" x14ac:dyDescent="0.25">
      <c r="B875" s="77"/>
      <c r="C875" s="77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217"/>
      <c r="P875" s="41"/>
      <c r="Q875" s="41"/>
      <c r="R875" s="41"/>
      <c r="S875" s="52"/>
    </row>
    <row r="876" spans="2:19" x14ac:dyDescent="0.25">
      <c r="B876" s="77"/>
      <c r="C876" s="77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217"/>
      <c r="P876" s="41"/>
      <c r="Q876" s="41"/>
      <c r="R876" s="41"/>
      <c r="S876" s="52"/>
    </row>
    <row r="877" spans="2:19" x14ac:dyDescent="0.25">
      <c r="B877" s="77"/>
      <c r="C877" s="77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217"/>
      <c r="P877" s="41"/>
      <c r="Q877" s="41"/>
      <c r="R877" s="41"/>
      <c r="S877" s="52"/>
    </row>
    <row r="878" spans="2:19" x14ac:dyDescent="0.25">
      <c r="B878" s="77"/>
      <c r="C878" s="77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217"/>
      <c r="P878" s="41"/>
      <c r="Q878" s="41"/>
      <c r="R878" s="41"/>
      <c r="S878" s="52"/>
    </row>
    <row r="879" spans="2:19" x14ac:dyDescent="0.25">
      <c r="B879" s="77"/>
      <c r="C879" s="77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217"/>
      <c r="P879" s="41"/>
      <c r="Q879" s="41"/>
      <c r="R879" s="41"/>
      <c r="S879" s="52"/>
    </row>
    <row r="880" spans="2:19" x14ac:dyDescent="0.25">
      <c r="B880" s="77"/>
      <c r="C880" s="77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217"/>
      <c r="P880" s="41"/>
      <c r="Q880" s="41"/>
      <c r="R880" s="41"/>
      <c r="S880" s="52"/>
    </row>
    <row r="881" spans="2:19" x14ac:dyDescent="0.25">
      <c r="B881" s="77"/>
      <c r="C881" s="77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217"/>
      <c r="P881" s="41"/>
      <c r="Q881" s="41"/>
      <c r="R881" s="41"/>
      <c r="S881" s="52"/>
    </row>
    <row r="882" spans="2:19" x14ac:dyDescent="0.25">
      <c r="B882" s="77"/>
      <c r="C882" s="77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217"/>
      <c r="P882" s="41"/>
      <c r="Q882" s="41"/>
      <c r="R882" s="41"/>
      <c r="S882" s="52"/>
    </row>
    <row r="883" spans="2:19" x14ac:dyDescent="0.25">
      <c r="B883" s="77"/>
      <c r="C883" s="77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217"/>
      <c r="P883" s="41"/>
      <c r="Q883" s="41"/>
      <c r="R883" s="41"/>
      <c r="S883" s="52"/>
    </row>
    <row r="884" spans="2:19" x14ac:dyDescent="0.25">
      <c r="B884" s="77"/>
      <c r="C884" s="77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217"/>
      <c r="P884" s="41"/>
      <c r="Q884" s="41"/>
      <c r="R884" s="41"/>
      <c r="S884" s="52"/>
    </row>
    <row r="885" spans="2:19" x14ac:dyDescent="0.25">
      <c r="B885" s="77"/>
      <c r="C885" s="77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217"/>
      <c r="P885" s="41"/>
      <c r="Q885" s="41"/>
      <c r="R885" s="41"/>
      <c r="S885" s="52"/>
    </row>
    <row r="886" spans="2:19" x14ac:dyDescent="0.25">
      <c r="B886" s="77"/>
      <c r="C886" s="77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217"/>
      <c r="P886" s="41"/>
      <c r="Q886" s="41"/>
      <c r="R886" s="41"/>
      <c r="S886" s="52"/>
    </row>
    <row r="887" spans="2:19" x14ac:dyDescent="0.25">
      <c r="B887" s="77"/>
      <c r="C887" s="77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217"/>
      <c r="P887" s="41"/>
      <c r="Q887" s="41"/>
      <c r="R887" s="41"/>
      <c r="S887" s="52"/>
    </row>
    <row r="888" spans="2:19" x14ac:dyDescent="0.25">
      <c r="B888" s="77"/>
      <c r="C888" s="77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217"/>
      <c r="P888" s="41"/>
      <c r="Q888" s="41"/>
      <c r="R888" s="41"/>
      <c r="S888" s="52"/>
    </row>
    <row r="889" spans="2:19" x14ac:dyDescent="0.25">
      <c r="B889" s="77"/>
      <c r="C889" s="77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217"/>
      <c r="P889" s="41"/>
      <c r="Q889" s="41"/>
      <c r="R889" s="41"/>
      <c r="S889" s="52"/>
    </row>
    <row r="890" spans="2:19" x14ac:dyDescent="0.25">
      <c r="B890" s="77"/>
      <c r="C890" s="77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217"/>
      <c r="P890" s="41"/>
      <c r="Q890" s="41"/>
      <c r="R890" s="41"/>
      <c r="S890" s="52"/>
    </row>
    <row r="891" spans="2:19" x14ac:dyDescent="0.25">
      <c r="B891" s="77"/>
      <c r="C891" s="77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217"/>
      <c r="P891" s="41"/>
      <c r="Q891" s="41"/>
      <c r="R891" s="41"/>
      <c r="S891" s="52"/>
    </row>
    <row r="892" spans="2:19" x14ac:dyDescent="0.25">
      <c r="B892" s="77"/>
      <c r="C892" s="77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217"/>
      <c r="P892" s="41"/>
      <c r="Q892" s="41"/>
      <c r="R892" s="41"/>
      <c r="S892" s="52"/>
    </row>
    <row r="893" spans="2:19" x14ac:dyDescent="0.25">
      <c r="B893" s="77"/>
      <c r="C893" s="77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217"/>
      <c r="P893" s="41"/>
      <c r="Q893" s="41"/>
      <c r="R893" s="41"/>
      <c r="S893" s="52"/>
    </row>
    <row r="894" spans="2:19" x14ac:dyDescent="0.25">
      <c r="B894" s="77"/>
      <c r="C894" s="77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217"/>
      <c r="P894" s="41"/>
      <c r="Q894" s="41"/>
      <c r="R894" s="41"/>
      <c r="S894" s="52"/>
    </row>
    <row r="895" spans="2:19" x14ac:dyDescent="0.25">
      <c r="B895" s="77"/>
      <c r="C895" s="77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217"/>
      <c r="P895" s="41"/>
      <c r="Q895" s="41"/>
      <c r="R895" s="41"/>
      <c r="S895" s="52"/>
    </row>
    <row r="896" spans="2:19" x14ac:dyDescent="0.25">
      <c r="B896" s="77"/>
      <c r="C896" s="77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217"/>
      <c r="P896" s="41"/>
      <c r="Q896" s="41"/>
      <c r="R896" s="41"/>
      <c r="S896" s="52"/>
    </row>
    <row r="897" spans="2:19" x14ac:dyDescent="0.25">
      <c r="B897" s="77"/>
      <c r="C897" s="77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217"/>
      <c r="P897" s="41"/>
      <c r="Q897" s="41"/>
      <c r="R897" s="41"/>
      <c r="S897" s="52"/>
    </row>
    <row r="898" spans="2:19" x14ac:dyDescent="0.25">
      <c r="B898" s="77"/>
      <c r="C898" s="77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217"/>
      <c r="P898" s="41"/>
      <c r="Q898" s="41"/>
      <c r="R898" s="41"/>
      <c r="S898" s="52"/>
    </row>
    <row r="899" spans="2:19" x14ac:dyDescent="0.25">
      <c r="B899" s="77"/>
      <c r="C899" s="77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217"/>
      <c r="P899" s="41"/>
      <c r="Q899" s="41"/>
      <c r="R899" s="41"/>
      <c r="S899" s="52"/>
    </row>
    <row r="900" spans="2:19" x14ac:dyDescent="0.25">
      <c r="B900" s="77"/>
      <c r="C900" s="77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217"/>
      <c r="P900" s="41"/>
      <c r="Q900" s="41"/>
      <c r="R900" s="41"/>
      <c r="S900" s="52"/>
    </row>
    <row r="901" spans="2:19" x14ac:dyDescent="0.25">
      <c r="B901" s="77"/>
      <c r="C901" s="77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217"/>
      <c r="P901" s="41"/>
      <c r="Q901" s="41"/>
      <c r="R901" s="41"/>
      <c r="S901" s="52"/>
    </row>
    <row r="902" spans="2:19" x14ac:dyDescent="0.25">
      <c r="B902" s="77"/>
      <c r="C902" s="77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217"/>
      <c r="P902" s="41"/>
      <c r="Q902" s="41"/>
      <c r="R902" s="41"/>
      <c r="S902" s="52"/>
    </row>
    <row r="903" spans="2:19" x14ac:dyDescent="0.25">
      <c r="B903" s="77"/>
      <c r="C903" s="77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217"/>
      <c r="P903" s="41"/>
      <c r="Q903" s="41"/>
      <c r="R903" s="41"/>
      <c r="S903" s="52"/>
    </row>
    <row r="904" spans="2:19" x14ac:dyDescent="0.25">
      <c r="B904" s="77"/>
      <c r="C904" s="77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217"/>
      <c r="P904" s="41"/>
      <c r="Q904" s="41"/>
      <c r="R904" s="41"/>
      <c r="S904" s="52"/>
    </row>
    <row r="905" spans="2:19" x14ac:dyDescent="0.25">
      <c r="B905" s="77"/>
      <c r="C905" s="77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217"/>
      <c r="P905" s="41"/>
      <c r="Q905" s="41"/>
      <c r="R905" s="41"/>
      <c r="S905" s="52"/>
    </row>
    <row r="906" spans="2:19" x14ac:dyDescent="0.25">
      <c r="B906" s="77"/>
      <c r="C906" s="77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217"/>
      <c r="P906" s="41"/>
      <c r="Q906" s="41"/>
      <c r="R906" s="41"/>
      <c r="S906" s="52"/>
    </row>
    <row r="907" spans="2:19" x14ac:dyDescent="0.25">
      <c r="B907" s="77"/>
      <c r="C907" s="77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217"/>
      <c r="P907" s="41"/>
      <c r="Q907" s="41"/>
      <c r="R907" s="41"/>
      <c r="S907" s="52"/>
    </row>
    <row r="908" spans="2:19" x14ac:dyDescent="0.25">
      <c r="B908" s="77"/>
      <c r="C908" s="77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217"/>
      <c r="P908" s="41"/>
      <c r="Q908" s="41"/>
      <c r="R908" s="41"/>
      <c r="S908" s="52"/>
    </row>
    <row r="909" spans="2:19" x14ac:dyDescent="0.25">
      <c r="B909" s="77"/>
      <c r="C909" s="77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217"/>
      <c r="P909" s="41"/>
      <c r="Q909" s="41"/>
      <c r="R909" s="41"/>
      <c r="S909" s="52"/>
    </row>
    <row r="910" spans="2:19" x14ac:dyDescent="0.25">
      <c r="B910" s="77"/>
      <c r="C910" s="77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217"/>
      <c r="P910" s="41"/>
      <c r="Q910" s="41"/>
      <c r="R910" s="41"/>
      <c r="S910" s="52"/>
    </row>
    <row r="911" spans="2:19" x14ac:dyDescent="0.25">
      <c r="B911" s="77"/>
      <c r="C911" s="77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217"/>
      <c r="P911" s="41"/>
      <c r="Q911" s="41"/>
      <c r="R911" s="41"/>
      <c r="S911" s="52"/>
    </row>
    <row r="912" spans="2:19" x14ac:dyDescent="0.25">
      <c r="B912" s="77"/>
      <c r="C912" s="77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217"/>
      <c r="P912" s="41"/>
      <c r="Q912" s="41"/>
      <c r="R912" s="41"/>
      <c r="S912" s="52"/>
    </row>
    <row r="913" spans="2:19" x14ac:dyDescent="0.25">
      <c r="B913" s="77"/>
      <c r="C913" s="77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217"/>
      <c r="P913" s="41"/>
      <c r="Q913" s="41"/>
      <c r="R913" s="41"/>
      <c r="S913" s="52"/>
    </row>
    <row r="914" spans="2:19" x14ac:dyDescent="0.25">
      <c r="B914" s="77"/>
      <c r="C914" s="77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217"/>
      <c r="P914" s="41"/>
      <c r="Q914" s="41"/>
      <c r="R914" s="41"/>
      <c r="S914" s="52"/>
    </row>
    <row r="915" spans="2:19" x14ac:dyDescent="0.25">
      <c r="B915" s="77"/>
      <c r="C915" s="77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217"/>
      <c r="P915" s="41"/>
      <c r="Q915" s="41"/>
      <c r="R915" s="41"/>
      <c r="S915" s="52"/>
    </row>
    <row r="916" spans="2:19" x14ac:dyDescent="0.25">
      <c r="B916" s="77"/>
      <c r="C916" s="77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217"/>
      <c r="P916" s="41"/>
      <c r="Q916" s="41"/>
      <c r="R916" s="41"/>
      <c r="S916" s="52"/>
    </row>
    <row r="917" spans="2:19" x14ac:dyDescent="0.25">
      <c r="B917" s="77"/>
      <c r="C917" s="77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217"/>
      <c r="P917" s="41"/>
      <c r="Q917" s="41"/>
      <c r="R917" s="41"/>
      <c r="S917" s="52"/>
    </row>
    <row r="918" spans="2:19" x14ac:dyDescent="0.25">
      <c r="B918" s="77"/>
      <c r="C918" s="77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217"/>
      <c r="P918" s="41"/>
      <c r="Q918" s="41"/>
      <c r="R918" s="41"/>
      <c r="S918" s="52"/>
    </row>
    <row r="919" spans="2:19" x14ac:dyDescent="0.25">
      <c r="B919" s="77"/>
      <c r="C919" s="77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217"/>
      <c r="P919" s="41"/>
      <c r="Q919" s="41"/>
      <c r="R919" s="41"/>
      <c r="S919" s="52"/>
    </row>
    <row r="920" spans="2:19" x14ac:dyDescent="0.25">
      <c r="B920" s="77"/>
      <c r="C920" s="77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217"/>
      <c r="P920" s="41"/>
      <c r="Q920" s="41"/>
      <c r="R920" s="41"/>
      <c r="S920" s="52"/>
    </row>
    <row r="921" spans="2:19" x14ac:dyDescent="0.25">
      <c r="B921" s="77"/>
      <c r="C921" s="77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217"/>
      <c r="P921" s="41"/>
      <c r="Q921" s="41"/>
      <c r="R921" s="41"/>
      <c r="S921" s="52"/>
    </row>
    <row r="922" spans="2:19" x14ac:dyDescent="0.25">
      <c r="B922" s="77"/>
      <c r="C922" s="77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217"/>
      <c r="P922" s="41"/>
      <c r="Q922" s="41"/>
      <c r="R922" s="41"/>
      <c r="S922" s="52"/>
    </row>
    <row r="923" spans="2:19" x14ac:dyDescent="0.25">
      <c r="B923" s="77"/>
      <c r="C923" s="77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217"/>
      <c r="P923" s="41"/>
      <c r="Q923" s="41"/>
      <c r="R923" s="41"/>
      <c r="S923" s="52"/>
    </row>
    <row r="924" spans="2:19" x14ac:dyDescent="0.25">
      <c r="B924" s="77"/>
      <c r="C924" s="77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217"/>
      <c r="P924" s="41"/>
      <c r="Q924" s="41"/>
      <c r="R924" s="41"/>
      <c r="S924" s="52"/>
    </row>
    <row r="925" spans="2:19" x14ac:dyDescent="0.25">
      <c r="B925" s="77"/>
      <c r="C925" s="77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217"/>
      <c r="P925" s="41"/>
      <c r="Q925" s="41"/>
      <c r="R925" s="41"/>
      <c r="S925" s="52"/>
    </row>
    <row r="926" spans="2:19" x14ac:dyDescent="0.25">
      <c r="B926" s="77"/>
      <c r="C926" s="77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217"/>
      <c r="P926" s="41"/>
      <c r="Q926" s="41"/>
      <c r="R926" s="41"/>
      <c r="S926" s="52"/>
    </row>
    <row r="927" spans="2:19" x14ac:dyDescent="0.25">
      <c r="B927" s="77"/>
      <c r="C927" s="77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217"/>
      <c r="P927" s="41"/>
      <c r="Q927" s="41"/>
      <c r="R927" s="41"/>
      <c r="S927" s="52"/>
    </row>
    <row r="928" spans="2:19" x14ac:dyDescent="0.25">
      <c r="B928" s="77"/>
      <c r="C928" s="77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217"/>
      <c r="P928" s="41"/>
      <c r="Q928" s="41"/>
      <c r="R928" s="41"/>
      <c r="S928" s="52"/>
    </row>
    <row r="929" spans="2:19" x14ac:dyDescent="0.25">
      <c r="B929" s="77"/>
      <c r="C929" s="77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217"/>
      <c r="P929" s="41"/>
      <c r="Q929" s="41"/>
      <c r="R929" s="41"/>
      <c r="S929" s="52"/>
    </row>
    <row r="930" spans="2:19" x14ac:dyDescent="0.25">
      <c r="B930" s="77"/>
      <c r="C930" s="77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217"/>
      <c r="P930" s="41"/>
      <c r="Q930" s="41"/>
      <c r="R930" s="41"/>
      <c r="S930" s="52"/>
    </row>
    <row r="931" spans="2:19" x14ac:dyDescent="0.25">
      <c r="B931" s="77"/>
      <c r="C931" s="77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217"/>
      <c r="P931" s="41"/>
      <c r="Q931" s="41"/>
      <c r="R931" s="41"/>
      <c r="S931" s="52"/>
    </row>
    <row r="932" spans="2:19" x14ac:dyDescent="0.25">
      <c r="B932" s="77"/>
      <c r="C932" s="77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217"/>
      <c r="P932" s="41"/>
      <c r="Q932" s="41"/>
      <c r="R932" s="41"/>
      <c r="S932" s="52"/>
    </row>
    <row r="933" spans="2:19" x14ac:dyDescent="0.25">
      <c r="B933" s="77"/>
      <c r="C933" s="77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217"/>
      <c r="P933" s="41"/>
      <c r="Q933" s="41"/>
      <c r="R933" s="41"/>
      <c r="S933" s="52"/>
    </row>
    <row r="934" spans="2:19" x14ac:dyDescent="0.25">
      <c r="B934" s="77"/>
      <c r="C934" s="77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217"/>
      <c r="P934" s="41"/>
      <c r="Q934" s="41"/>
      <c r="R934" s="41"/>
      <c r="S934" s="52"/>
    </row>
    <row r="935" spans="2:19" x14ac:dyDescent="0.25">
      <c r="B935" s="77"/>
      <c r="C935" s="77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217"/>
      <c r="P935" s="41"/>
      <c r="Q935" s="41"/>
      <c r="R935" s="41"/>
      <c r="S935" s="52"/>
    </row>
    <row r="936" spans="2:19" x14ac:dyDescent="0.25">
      <c r="B936" s="77"/>
      <c r="C936" s="77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217"/>
      <c r="P936" s="41"/>
      <c r="Q936" s="41"/>
      <c r="R936" s="41"/>
      <c r="S936" s="52"/>
    </row>
    <row r="937" spans="2:19" x14ac:dyDescent="0.25">
      <c r="B937" s="77"/>
      <c r="C937" s="77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217"/>
      <c r="P937" s="41"/>
      <c r="Q937" s="41"/>
      <c r="R937" s="41"/>
      <c r="S937" s="52"/>
    </row>
    <row r="938" spans="2:19" x14ac:dyDescent="0.25">
      <c r="B938" s="77"/>
      <c r="C938" s="77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217"/>
      <c r="P938" s="41"/>
      <c r="Q938" s="41"/>
      <c r="R938" s="41"/>
      <c r="S938" s="52"/>
    </row>
    <row r="939" spans="2:19" x14ac:dyDescent="0.25">
      <c r="B939" s="77"/>
      <c r="C939" s="77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217"/>
      <c r="P939" s="41"/>
      <c r="Q939" s="41"/>
      <c r="R939" s="41"/>
      <c r="S939" s="52"/>
    </row>
    <row r="940" spans="2:19" x14ac:dyDescent="0.25">
      <c r="B940" s="77"/>
      <c r="C940" s="77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217"/>
      <c r="P940" s="41"/>
      <c r="Q940" s="41"/>
      <c r="R940" s="41"/>
      <c r="S940" s="52"/>
    </row>
    <row r="941" spans="2:19" x14ac:dyDescent="0.25">
      <c r="B941" s="77"/>
      <c r="C941" s="77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217"/>
      <c r="P941" s="41"/>
      <c r="Q941" s="41"/>
      <c r="R941" s="41"/>
      <c r="S941" s="52"/>
    </row>
    <row r="942" spans="2:19" x14ac:dyDescent="0.25">
      <c r="B942" s="77"/>
      <c r="C942" s="77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217"/>
      <c r="P942" s="41"/>
      <c r="Q942" s="41"/>
      <c r="R942" s="41"/>
      <c r="S942" s="52"/>
    </row>
    <row r="943" spans="2:19" x14ac:dyDescent="0.25">
      <c r="B943" s="77"/>
      <c r="C943" s="77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217"/>
      <c r="P943" s="41"/>
      <c r="Q943" s="41"/>
      <c r="R943" s="41"/>
      <c r="S943" s="52"/>
    </row>
    <row r="944" spans="2:19" x14ac:dyDescent="0.25">
      <c r="B944" s="77"/>
      <c r="C944" s="77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217"/>
      <c r="P944" s="41"/>
      <c r="Q944" s="41"/>
      <c r="R944" s="41"/>
      <c r="S944" s="52"/>
    </row>
    <row r="945" spans="2:19" x14ac:dyDescent="0.25">
      <c r="B945" s="77"/>
      <c r="C945" s="77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217"/>
      <c r="P945" s="41"/>
      <c r="Q945" s="41"/>
      <c r="R945" s="41"/>
      <c r="S945" s="52"/>
    </row>
    <row r="946" spans="2:19" x14ac:dyDescent="0.25">
      <c r="B946" s="77"/>
      <c r="C946" s="77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217"/>
      <c r="P946" s="41"/>
      <c r="Q946" s="41"/>
      <c r="R946" s="41"/>
      <c r="S946" s="52"/>
    </row>
    <row r="947" spans="2:19" x14ac:dyDescent="0.25">
      <c r="B947" s="77"/>
      <c r="C947" s="77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217"/>
      <c r="P947" s="41"/>
      <c r="Q947" s="41"/>
      <c r="R947" s="41"/>
      <c r="S947" s="52"/>
    </row>
    <row r="948" spans="2:19" x14ac:dyDescent="0.25">
      <c r="B948" s="77"/>
      <c r="C948" s="77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217"/>
      <c r="P948" s="41"/>
      <c r="Q948" s="41"/>
      <c r="R948" s="41"/>
      <c r="S948" s="52"/>
    </row>
    <row r="949" spans="2:19" x14ac:dyDescent="0.25">
      <c r="B949" s="77"/>
      <c r="C949" s="77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217"/>
      <c r="P949" s="41"/>
      <c r="Q949" s="41"/>
      <c r="R949" s="41"/>
      <c r="S949" s="52"/>
    </row>
    <row r="950" spans="2:19" x14ac:dyDescent="0.25">
      <c r="B950" s="77"/>
      <c r="C950" s="77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217"/>
      <c r="P950" s="41"/>
      <c r="Q950" s="41"/>
      <c r="R950" s="41"/>
      <c r="S950" s="52"/>
    </row>
    <row r="951" spans="2:19" x14ac:dyDescent="0.25">
      <c r="B951" s="77"/>
      <c r="C951" s="77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217"/>
      <c r="P951" s="41"/>
      <c r="Q951" s="41"/>
      <c r="R951" s="41"/>
      <c r="S951" s="52"/>
    </row>
    <row r="952" spans="2:19" x14ac:dyDescent="0.25">
      <c r="B952" s="77"/>
      <c r="C952" s="77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217"/>
      <c r="P952" s="41"/>
      <c r="Q952" s="41"/>
      <c r="R952" s="41"/>
      <c r="S952" s="52"/>
    </row>
    <row r="953" spans="2:19" x14ac:dyDescent="0.25">
      <c r="B953" s="77"/>
      <c r="C953" s="77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217"/>
      <c r="P953" s="41"/>
      <c r="Q953" s="41"/>
      <c r="R953" s="41"/>
      <c r="S953" s="52"/>
    </row>
    <row r="954" spans="2:19" x14ac:dyDescent="0.25">
      <c r="B954" s="77"/>
      <c r="C954" s="77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217"/>
      <c r="P954" s="41"/>
      <c r="Q954" s="41"/>
      <c r="R954" s="41"/>
      <c r="S954" s="52"/>
    </row>
    <row r="955" spans="2:19" x14ac:dyDescent="0.25">
      <c r="B955" s="77"/>
      <c r="C955" s="77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217"/>
      <c r="P955" s="41"/>
      <c r="Q955" s="41"/>
      <c r="R955" s="41"/>
      <c r="S955" s="52"/>
    </row>
    <row r="956" spans="2:19" x14ac:dyDescent="0.25">
      <c r="B956" s="77"/>
      <c r="C956" s="77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217"/>
      <c r="P956" s="41"/>
      <c r="Q956" s="41"/>
      <c r="R956" s="41"/>
      <c r="S956" s="52"/>
    </row>
    <row r="957" spans="2:19" x14ac:dyDescent="0.25">
      <c r="B957" s="77"/>
      <c r="C957" s="77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217"/>
      <c r="P957" s="41"/>
      <c r="Q957" s="41"/>
      <c r="R957" s="41"/>
      <c r="S957" s="52"/>
    </row>
    <row r="958" spans="2:19" x14ac:dyDescent="0.25">
      <c r="B958" s="77"/>
      <c r="C958" s="77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217"/>
      <c r="P958" s="41"/>
      <c r="Q958" s="41"/>
      <c r="R958" s="41"/>
      <c r="S958" s="52"/>
    </row>
    <row r="959" spans="2:19" x14ac:dyDescent="0.25">
      <c r="B959" s="77"/>
      <c r="C959" s="77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217"/>
      <c r="P959" s="41"/>
      <c r="Q959" s="41"/>
      <c r="R959" s="41"/>
      <c r="S959" s="52"/>
    </row>
    <row r="960" spans="2:19" x14ac:dyDescent="0.25">
      <c r="B960" s="77"/>
      <c r="C960" s="77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217"/>
      <c r="P960" s="41"/>
      <c r="Q960" s="41"/>
      <c r="R960" s="41"/>
      <c r="S960" s="52"/>
    </row>
    <row r="961" spans="2:19" x14ac:dyDescent="0.25">
      <c r="B961" s="77"/>
      <c r="C961" s="77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217"/>
      <c r="P961" s="41"/>
      <c r="Q961" s="41"/>
      <c r="R961" s="41"/>
      <c r="S961" s="52"/>
    </row>
    <row r="962" spans="2:19" x14ac:dyDescent="0.25">
      <c r="B962" s="77"/>
      <c r="C962" s="77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217"/>
      <c r="P962" s="41"/>
      <c r="Q962" s="41"/>
      <c r="R962" s="41"/>
      <c r="S962" s="52"/>
    </row>
    <row r="963" spans="2:19" x14ac:dyDescent="0.25">
      <c r="B963" s="77"/>
      <c r="C963" s="77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217"/>
      <c r="P963" s="41"/>
      <c r="Q963" s="41"/>
      <c r="R963" s="41"/>
      <c r="S963" s="52"/>
    </row>
    <row r="964" spans="2:19" x14ac:dyDescent="0.25">
      <c r="B964" s="77"/>
      <c r="C964" s="77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217"/>
      <c r="P964" s="41"/>
      <c r="Q964" s="41"/>
      <c r="R964" s="41"/>
      <c r="S964" s="52"/>
    </row>
    <row r="965" spans="2:19" x14ac:dyDescent="0.25">
      <c r="B965" s="77"/>
      <c r="C965" s="77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217"/>
      <c r="P965" s="41"/>
      <c r="Q965" s="41"/>
      <c r="R965" s="41"/>
      <c r="S965" s="52"/>
    </row>
    <row r="966" spans="2:19" x14ac:dyDescent="0.25">
      <c r="B966" s="77"/>
      <c r="C966" s="77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217"/>
      <c r="P966" s="41"/>
      <c r="Q966" s="41"/>
      <c r="R966" s="41"/>
      <c r="S966" s="52"/>
    </row>
    <row r="967" spans="2:19" x14ac:dyDescent="0.25">
      <c r="B967" s="77"/>
      <c r="C967" s="77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217"/>
      <c r="P967" s="41"/>
      <c r="Q967" s="41"/>
      <c r="R967" s="41"/>
      <c r="S967" s="52"/>
    </row>
    <row r="968" spans="2:19" x14ac:dyDescent="0.25">
      <c r="B968" s="77"/>
      <c r="C968" s="77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217"/>
      <c r="P968" s="41"/>
      <c r="Q968" s="41"/>
      <c r="R968" s="41"/>
      <c r="S968" s="52"/>
    </row>
    <row r="969" spans="2:19" x14ac:dyDescent="0.25">
      <c r="B969" s="77"/>
      <c r="C969" s="77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217"/>
      <c r="P969" s="41"/>
      <c r="Q969" s="41"/>
      <c r="R969" s="41"/>
      <c r="S969" s="52"/>
    </row>
    <row r="970" spans="2:19" x14ac:dyDescent="0.25">
      <c r="B970" s="77"/>
      <c r="C970" s="77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217"/>
      <c r="P970" s="41"/>
      <c r="Q970" s="41"/>
      <c r="R970" s="41"/>
      <c r="S970" s="52"/>
    </row>
    <row r="971" spans="2:19" x14ac:dyDescent="0.25">
      <c r="B971" s="77"/>
      <c r="C971" s="77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217"/>
      <c r="P971" s="41"/>
      <c r="Q971" s="41"/>
      <c r="R971" s="41"/>
      <c r="S971" s="52"/>
    </row>
    <row r="972" spans="2:19" x14ac:dyDescent="0.25">
      <c r="B972" s="77"/>
      <c r="C972" s="77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217"/>
      <c r="P972" s="41"/>
      <c r="Q972" s="41"/>
      <c r="R972" s="41"/>
      <c r="S972" s="52"/>
    </row>
    <row r="973" spans="2:19" x14ac:dyDescent="0.25">
      <c r="B973" s="77"/>
      <c r="C973" s="77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217"/>
      <c r="P973" s="41"/>
      <c r="Q973" s="41"/>
      <c r="R973" s="41"/>
      <c r="S973" s="52"/>
    </row>
    <row r="974" spans="2:19" x14ac:dyDescent="0.25">
      <c r="B974" s="77"/>
      <c r="C974" s="77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217"/>
      <c r="P974" s="41"/>
      <c r="Q974" s="41"/>
      <c r="R974" s="41"/>
      <c r="S974" s="52"/>
    </row>
    <row r="975" spans="2:19" x14ac:dyDescent="0.25">
      <c r="B975" s="77"/>
      <c r="C975" s="77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217"/>
      <c r="P975" s="41"/>
      <c r="Q975" s="41"/>
      <c r="R975" s="41"/>
      <c r="S975" s="52"/>
    </row>
    <row r="976" spans="2:19" x14ac:dyDescent="0.25">
      <c r="B976" s="77"/>
      <c r="C976" s="77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217"/>
      <c r="P976" s="41"/>
      <c r="Q976" s="41"/>
      <c r="R976" s="41"/>
      <c r="S976" s="52"/>
    </row>
    <row r="977" spans="2:19" x14ac:dyDescent="0.25">
      <c r="B977" s="77"/>
      <c r="C977" s="77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217"/>
      <c r="P977" s="41"/>
      <c r="Q977" s="41"/>
      <c r="R977" s="41"/>
      <c r="S977" s="52"/>
    </row>
    <row r="978" spans="2:19" x14ac:dyDescent="0.25">
      <c r="B978" s="77"/>
      <c r="C978" s="77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217"/>
      <c r="P978" s="41"/>
      <c r="Q978" s="41"/>
      <c r="R978" s="41"/>
      <c r="S978" s="52"/>
    </row>
    <row r="979" spans="2:19" x14ac:dyDescent="0.25">
      <c r="B979" s="77"/>
      <c r="C979" s="77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217"/>
      <c r="P979" s="41"/>
      <c r="Q979" s="41"/>
      <c r="R979" s="41"/>
      <c r="S979" s="52"/>
    </row>
    <row r="980" spans="2:19" x14ac:dyDescent="0.25">
      <c r="B980" s="77"/>
      <c r="C980" s="77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217"/>
      <c r="P980" s="41"/>
      <c r="Q980" s="41"/>
      <c r="R980" s="41"/>
      <c r="S980" s="52"/>
    </row>
    <row r="981" spans="2:19" x14ac:dyDescent="0.25">
      <c r="B981" s="77"/>
      <c r="C981" s="77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217"/>
      <c r="P981" s="41"/>
      <c r="Q981" s="41"/>
      <c r="R981" s="41"/>
      <c r="S981" s="52"/>
    </row>
    <row r="982" spans="2:19" x14ac:dyDescent="0.25">
      <c r="B982" s="77"/>
      <c r="C982" s="77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217"/>
      <c r="P982" s="41"/>
      <c r="Q982" s="41"/>
      <c r="R982" s="41"/>
      <c r="S982" s="52"/>
    </row>
    <row r="983" spans="2:19" x14ac:dyDescent="0.25">
      <c r="B983" s="77"/>
      <c r="C983" s="77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217"/>
      <c r="P983" s="41"/>
      <c r="Q983" s="41"/>
      <c r="R983" s="41"/>
      <c r="S983" s="52"/>
    </row>
    <row r="984" spans="2:19" x14ac:dyDescent="0.25">
      <c r="B984" s="77"/>
      <c r="C984" s="77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217"/>
      <c r="P984" s="41"/>
      <c r="Q984" s="41"/>
      <c r="R984" s="41"/>
      <c r="S984" s="52"/>
    </row>
    <row r="985" spans="2:19" x14ac:dyDescent="0.25">
      <c r="B985" s="77"/>
      <c r="C985" s="77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217"/>
      <c r="P985" s="41"/>
      <c r="Q985" s="41"/>
      <c r="R985" s="41"/>
      <c r="S985" s="52"/>
    </row>
    <row r="986" spans="2:19" x14ac:dyDescent="0.25">
      <c r="B986" s="77"/>
      <c r="C986" s="77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217"/>
      <c r="P986" s="41"/>
      <c r="Q986" s="41"/>
      <c r="R986" s="41"/>
      <c r="S986" s="52"/>
    </row>
    <row r="987" spans="2:19" x14ac:dyDescent="0.25">
      <c r="B987" s="77"/>
      <c r="C987" s="77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217"/>
      <c r="P987" s="41"/>
      <c r="Q987" s="41"/>
      <c r="R987" s="41"/>
      <c r="S987" s="52"/>
    </row>
    <row r="988" spans="2:19" x14ac:dyDescent="0.25">
      <c r="B988" s="77"/>
      <c r="C988" s="77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217"/>
      <c r="P988" s="41"/>
      <c r="Q988" s="41"/>
      <c r="R988" s="41"/>
      <c r="S988" s="52"/>
    </row>
    <row r="989" spans="2:19" x14ac:dyDescent="0.25">
      <c r="B989" s="77"/>
      <c r="C989" s="77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217"/>
      <c r="P989" s="41"/>
      <c r="Q989" s="41"/>
      <c r="R989" s="41"/>
      <c r="S989" s="52"/>
    </row>
    <row r="990" spans="2:19" x14ac:dyDescent="0.25">
      <c r="B990" s="77"/>
      <c r="C990" s="77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217"/>
      <c r="P990" s="41"/>
      <c r="Q990" s="41"/>
      <c r="R990" s="41"/>
      <c r="S990" s="52"/>
    </row>
    <row r="991" spans="2:19" x14ac:dyDescent="0.25">
      <c r="B991" s="77"/>
      <c r="C991" s="77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217"/>
      <c r="P991" s="41"/>
      <c r="Q991" s="41"/>
      <c r="R991" s="41"/>
      <c r="S991" s="52"/>
    </row>
    <row r="992" spans="2:19" x14ac:dyDescent="0.25">
      <c r="B992" s="77"/>
      <c r="C992" s="77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217"/>
      <c r="P992" s="41"/>
      <c r="Q992" s="41"/>
      <c r="R992" s="41"/>
      <c r="S992" s="52"/>
    </row>
    <row r="993" spans="2:19" x14ac:dyDescent="0.25">
      <c r="B993" s="77"/>
      <c r="C993" s="77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217"/>
      <c r="P993" s="41"/>
      <c r="Q993" s="41"/>
      <c r="R993" s="41"/>
      <c r="S993" s="52"/>
    </row>
    <row r="994" spans="2:19" x14ac:dyDescent="0.25">
      <c r="B994" s="77"/>
      <c r="C994" s="77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217"/>
      <c r="P994" s="41"/>
      <c r="Q994" s="41"/>
      <c r="R994" s="41"/>
      <c r="S994" s="52"/>
    </row>
    <row r="995" spans="2:19" x14ac:dyDescent="0.25">
      <c r="B995" s="77"/>
      <c r="C995" s="77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217"/>
      <c r="P995" s="41"/>
      <c r="Q995" s="41"/>
      <c r="R995" s="41"/>
      <c r="S995" s="52"/>
    </row>
    <row r="996" spans="2:19" x14ac:dyDescent="0.25">
      <c r="B996" s="77"/>
      <c r="C996" s="77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217"/>
      <c r="P996" s="41"/>
      <c r="Q996" s="41"/>
      <c r="R996" s="41"/>
      <c r="S996" s="52"/>
    </row>
    <row r="997" spans="2:19" x14ac:dyDescent="0.25">
      <c r="B997" s="77"/>
      <c r="C997" s="77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217"/>
      <c r="P997" s="41"/>
      <c r="Q997" s="41"/>
      <c r="R997" s="41"/>
      <c r="S997" s="52"/>
    </row>
    <row r="998" spans="2:19" x14ac:dyDescent="0.25">
      <c r="B998" s="77"/>
      <c r="C998" s="77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217"/>
      <c r="P998" s="41"/>
      <c r="Q998" s="41"/>
      <c r="R998" s="41"/>
      <c r="S998" s="52"/>
    </row>
    <row r="999" spans="2:19" x14ac:dyDescent="0.25">
      <c r="B999" s="77"/>
      <c r="C999" s="77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217"/>
      <c r="P999" s="41"/>
      <c r="Q999" s="41"/>
      <c r="R999" s="41"/>
      <c r="S999" s="52"/>
    </row>
    <row r="1000" spans="2:19" x14ac:dyDescent="0.25">
      <c r="B1000" s="77"/>
      <c r="C1000" s="77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217"/>
      <c r="P1000" s="41"/>
      <c r="Q1000" s="41"/>
      <c r="R1000" s="41"/>
      <c r="S1000" s="52"/>
    </row>
    <row r="1001" spans="2:19" x14ac:dyDescent="0.25">
      <c r="B1001" s="77"/>
      <c r="C1001" s="77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217"/>
      <c r="P1001" s="41"/>
      <c r="Q1001" s="41"/>
      <c r="R1001" s="41"/>
      <c r="S1001" s="52"/>
    </row>
    <row r="1002" spans="2:19" x14ac:dyDescent="0.25">
      <c r="B1002" s="77"/>
      <c r="C1002" s="77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217"/>
      <c r="P1002" s="41"/>
      <c r="Q1002" s="41"/>
      <c r="R1002" s="41"/>
      <c r="S1002" s="52"/>
    </row>
    <row r="1003" spans="2:19" x14ac:dyDescent="0.25">
      <c r="B1003" s="77"/>
      <c r="C1003" s="77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217"/>
      <c r="P1003" s="41"/>
      <c r="Q1003" s="41"/>
      <c r="R1003" s="41"/>
      <c r="S1003" s="52"/>
    </row>
    <row r="1004" spans="2:19" x14ac:dyDescent="0.25">
      <c r="B1004" s="77"/>
      <c r="C1004" s="77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217"/>
      <c r="P1004" s="41"/>
      <c r="Q1004" s="41"/>
      <c r="R1004" s="41"/>
      <c r="S1004" s="52"/>
    </row>
    <row r="1005" spans="2:19" x14ac:dyDescent="0.25">
      <c r="B1005" s="77"/>
      <c r="C1005" s="77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217"/>
      <c r="P1005" s="41"/>
      <c r="Q1005" s="41"/>
      <c r="R1005" s="41"/>
      <c r="S1005" s="52"/>
    </row>
    <row r="1006" spans="2:19" x14ac:dyDescent="0.25">
      <c r="B1006" s="77"/>
      <c r="C1006" s="77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217"/>
      <c r="P1006" s="41"/>
      <c r="Q1006" s="41"/>
      <c r="R1006" s="41"/>
      <c r="S1006" s="52"/>
    </row>
    <row r="1007" spans="2:19" x14ac:dyDescent="0.25">
      <c r="B1007" s="77"/>
      <c r="C1007" s="77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217"/>
      <c r="P1007" s="41"/>
      <c r="Q1007" s="41"/>
      <c r="R1007" s="41"/>
      <c r="S1007" s="52"/>
    </row>
    <row r="1008" spans="2:19" x14ac:dyDescent="0.25">
      <c r="B1008" s="77"/>
      <c r="C1008" s="77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217"/>
      <c r="P1008" s="41"/>
      <c r="Q1008" s="41"/>
      <c r="R1008" s="41"/>
      <c r="S1008" s="52"/>
    </row>
    <row r="1009" spans="2:19" x14ac:dyDescent="0.25">
      <c r="B1009" s="77"/>
      <c r="C1009" s="77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217"/>
      <c r="P1009" s="41"/>
      <c r="Q1009" s="41"/>
      <c r="R1009" s="41"/>
      <c r="S1009" s="52"/>
    </row>
    <row r="1010" spans="2:19" x14ac:dyDescent="0.25">
      <c r="B1010" s="77"/>
      <c r="C1010" s="77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217"/>
      <c r="P1010" s="41"/>
      <c r="Q1010" s="41"/>
      <c r="R1010" s="41"/>
      <c r="S1010" s="52"/>
    </row>
    <row r="1011" spans="2:19" x14ac:dyDescent="0.25">
      <c r="B1011" s="77"/>
      <c r="C1011" s="77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217"/>
      <c r="P1011" s="41"/>
      <c r="Q1011" s="41"/>
      <c r="R1011" s="41"/>
      <c r="S1011" s="52"/>
    </row>
    <row r="1012" spans="2:19" x14ac:dyDescent="0.25">
      <c r="B1012" s="77"/>
      <c r="C1012" s="77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217"/>
      <c r="P1012" s="41"/>
      <c r="Q1012" s="41"/>
      <c r="R1012" s="41"/>
      <c r="S1012" s="52"/>
    </row>
    <row r="1013" spans="2:19" x14ac:dyDescent="0.25">
      <c r="B1013" s="77"/>
      <c r="C1013" s="77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217"/>
      <c r="P1013" s="41"/>
      <c r="Q1013" s="41"/>
      <c r="R1013" s="41"/>
      <c r="S1013" s="52"/>
    </row>
    <row r="1014" spans="2:19" x14ac:dyDescent="0.25">
      <c r="B1014" s="77"/>
      <c r="C1014" s="77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217"/>
      <c r="P1014" s="41"/>
      <c r="Q1014" s="41"/>
      <c r="R1014" s="41"/>
      <c r="S1014" s="52"/>
    </row>
    <row r="1015" spans="2:19" x14ac:dyDescent="0.25">
      <c r="B1015" s="77"/>
      <c r="C1015" s="77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217"/>
      <c r="P1015" s="41"/>
      <c r="Q1015" s="41"/>
      <c r="R1015" s="41"/>
      <c r="S1015" s="52"/>
    </row>
    <row r="1016" spans="2:19" x14ac:dyDescent="0.25">
      <c r="B1016" s="77"/>
      <c r="C1016" s="77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217"/>
      <c r="P1016" s="41"/>
      <c r="Q1016" s="41"/>
      <c r="R1016" s="41"/>
      <c r="S1016" s="52"/>
    </row>
    <row r="1017" spans="2:19" x14ac:dyDescent="0.25">
      <c r="B1017" s="77"/>
      <c r="C1017" s="77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217"/>
      <c r="P1017" s="41"/>
      <c r="Q1017" s="41"/>
      <c r="R1017" s="41"/>
      <c r="S1017" s="52"/>
    </row>
    <row r="1018" spans="2:19" x14ac:dyDescent="0.25">
      <c r="B1018" s="77"/>
      <c r="C1018" s="77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217"/>
      <c r="P1018" s="41"/>
      <c r="Q1018" s="41"/>
      <c r="R1018" s="41"/>
      <c r="S1018" s="52"/>
    </row>
    <row r="1019" spans="2:19" x14ac:dyDescent="0.25">
      <c r="B1019" s="77"/>
      <c r="C1019" s="77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217"/>
      <c r="P1019" s="41"/>
      <c r="Q1019" s="41"/>
      <c r="R1019" s="41"/>
      <c r="S1019" s="52"/>
    </row>
    <row r="1020" spans="2:19" x14ac:dyDescent="0.25">
      <c r="B1020" s="77"/>
      <c r="C1020" s="77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217"/>
      <c r="P1020" s="41"/>
      <c r="Q1020" s="41"/>
      <c r="R1020" s="41"/>
      <c r="S1020" s="52"/>
    </row>
    <row r="1021" spans="2:19" x14ac:dyDescent="0.25">
      <c r="B1021" s="77"/>
      <c r="C1021" s="77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217"/>
      <c r="P1021" s="41"/>
      <c r="Q1021" s="41"/>
      <c r="R1021" s="41"/>
      <c r="S1021" s="52"/>
    </row>
    <row r="1022" spans="2:19" x14ac:dyDescent="0.25">
      <c r="B1022" s="77"/>
      <c r="C1022" s="77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217"/>
      <c r="P1022" s="41"/>
      <c r="Q1022" s="41"/>
      <c r="R1022" s="41"/>
      <c r="S1022" s="52"/>
    </row>
    <row r="1023" spans="2:19" x14ac:dyDescent="0.25">
      <c r="B1023" s="77"/>
      <c r="C1023" s="77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217"/>
      <c r="P1023" s="41"/>
      <c r="Q1023" s="41"/>
      <c r="R1023" s="41"/>
      <c r="S1023" s="52"/>
    </row>
    <row r="1024" spans="2:19" x14ac:dyDescent="0.25">
      <c r="B1024" s="77"/>
      <c r="C1024" s="77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217"/>
      <c r="P1024" s="41"/>
      <c r="Q1024" s="41"/>
      <c r="R1024" s="41"/>
      <c r="S1024" s="52"/>
    </row>
    <row r="1025" spans="2:19" x14ac:dyDescent="0.25">
      <c r="B1025" s="77"/>
      <c r="C1025" s="77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217"/>
      <c r="P1025" s="41"/>
      <c r="Q1025" s="41"/>
      <c r="R1025" s="41"/>
      <c r="S1025" s="52"/>
    </row>
    <row r="1026" spans="2:19" x14ac:dyDescent="0.25">
      <c r="B1026" s="77"/>
      <c r="C1026" s="77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217"/>
      <c r="P1026" s="41"/>
      <c r="Q1026" s="41"/>
      <c r="R1026" s="41"/>
      <c r="S1026" s="52"/>
    </row>
    <row r="1027" spans="2:19" x14ac:dyDescent="0.25">
      <c r="B1027" s="77"/>
      <c r="C1027" s="77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217"/>
      <c r="P1027" s="41"/>
      <c r="Q1027" s="41"/>
      <c r="R1027" s="41"/>
      <c r="S1027" s="52"/>
    </row>
    <row r="1028" spans="2:19" x14ac:dyDescent="0.25">
      <c r="B1028" s="77"/>
      <c r="C1028" s="77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217"/>
      <c r="P1028" s="41"/>
      <c r="Q1028" s="41"/>
      <c r="R1028" s="41"/>
      <c r="S1028" s="52"/>
    </row>
    <row r="1029" spans="2:19" x14ac:dyDescent="0.25">
      <c r="B1029" s="77"/>
      <c r="C1029" s="77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217"/>
      <c r="P1029" s="41"/>
      <c r="Q1029" s="41"/>
      <c r="R1029" s="41"/>
      <c r="S1029" s="52"/>
    </row>
    <row r="1030" spans="2:19" x14ac:dyDescent="0.25">
      <c r="B1030" s="77"/>
      <c r="C1030" s="77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217"/>
      <c r="P1030" s="41"/>
      <c r="Q1030" s="41"/>
      <c r="R1030" s="41"/>
      <c r="S1030" s="52"/>
    </row>
    <row r="1031" spans="2:19" x14ac:dyDescent="0.25">
      <c r="B1031" s="77"/>
      <c r="C1031" s="77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217"/>
      <c r="P1031" s="41"/>
      <c r="Q1031" s="41"/>
      <c r="R1031" s="41"/>
      <c r="S1031" s="52"/>
    </row>
    <row r="1032" spans="2:19" x14ac:dyDescent="0.25">
      <c r="B1032" s="77"/>
      <c r="C1032" s="77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217"/>
      <c r="P1032" s="41"/>
      <c r="Q1032" s="41"/>
      <c r="R1032" s="41"/>
      <c r="S1032" s="52"/>
    </row>
    <row r="1033" spans="2:19" x14ac:dyDescent="0.25">
      <c r="B1033" s="77"/>
      <c r="C1033" s="77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217"/>
      <c r="P1033" s="41"/>
      <c r="Q1033" s="41"/>
      <c r="R1033" s="41"/>
      <c r="S1033" s="52"/>
    </row>
    <row r="1034" spans="2:19" x14ac:dyDescent="0.25">
      <c r="B1034" s="77"/>
      <c r="C1034" s="77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217"/>
      <c r="P1034" s="41"/>
      <c r="Q1034" s="41"/>
      <c r="R1034" s="41"/>
      <c r="S1034" s="52"/>
    </row>
    <row r="1035" spans="2:19" x14ac:dyDescent="0.25">
      <c r="B1035" s="77"/>
      <c r="C1035" s="77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217"/>
      <c r="P1035" s="41"/>
      <c r="Q1035" s="41"/>
      <c r="R1035" s="41"/>
      <c r="S1035" s="52"/>
    </row>
    <row r="1036" spans="2:19" x14ac:dyDescent="0.25">
      <c r="B1036" s="77"/>
      <c r="C1036" s="77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217"/>
      <c r="P1036" s="41"/>
      <c r="Q1036" s="41"/>
      <c r="R1036" s="41"/>
      <c r="S1036" s="52"/>
    </row>
    <row r="1037" spans="2:19" x14ac:dyDescent="0.25">
      <c r="B1037" s="77"/>
      <c r="C1037" s="77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217"/>
      <c r="P1037" s="41"/>
      <c r="Q1037" s="41"/>
      <c r="R1037" s="41"/>
      <c r="S1037" s="52"/>
    </row>
    <row r="1038" spans="2:19" x14ac:dyDescent="0.25">
      <c r="B1038" s="77"/>
      <c r="C1038" s="77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217"/>
      <c r="P1038" s="41"/>
      <c r="Q1038" s="41"/>
      <c r="R1038" s="41"/>
      <c r="S1038" s="52"/>
    </row>
    <row r="1039" spans="2:19" x14ac:dyDescent="0.25">
      <c r="B1039" s="77"/>
      <c r="C1039" s="77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217"/>
      <c r="P1039" s="41"/>
      <c r="Q1039" s="41"/>
      <c r="R1039" s="41"/>
      <c r="S1039" s="52"/>
    </row>
    <row r="1040" spans="2:19" x14ac:dyDescent="0.25">
      <c r="B1040" s="77"/>
      <c r="C1040" s="77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217"/>
      <c r="P1040" s="41"/>
      <c r="Q1040" s="41"/>
      <c r="R1040" s="41"/>
      <c r="S1040" s="52"/>
    </row>
    <row r="1041" spans="2:19" x14ac:dyDescent="0.25">
      <c r="B1041" s="77"/>
      <c r="C1041" s="77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217"/>
      <c r="P1041" s="41"/>
      <c r="Q1041" s="41"/>
      <c r="R1041" s="41"/>
      <c r="S1041" s="52"/>
    </row>
    <row r="1042" spans="2:19" x14ac:dyDescent="0.25">
      <c r="B1042" s="77"/>
      <c r="C1042" s="77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217"/>
      <c r="P1042" s="41"/>
      <c r="Q1042" s="41"/>
      <c r="R1042" s="41"/>
      <c r="S1042" s="52"/>
    </row>
    <row r="1043" spans="2:19" x14ac:dyDescent="0.25">
      <c r="B1043" s="77"/>
      <c r="C1043" s="77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217"/>
      <c r="P1043" s="41"/>
      <c r="Q1043" s="41"/>
      <c r="R1043" s="41"/>
      <c r="S1043" s="52"/>
    </row>
    <row r="1044" spans="2:19" x14ac:dyDescent="0.25">
      <c r="B1044" s="77"/>
      <c r="C1044" s="77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217"/>
      <c r="P1044" s="41"/>
      <c r="Q1044" s="41"/>
      <c r="R1044" s="41"/>
      <c r="S1044" s="52"/>
    </row>
    <row r="1045" spans="2:19" x14ac:dyDescent="0.25">
      <c r="B1045" s="77"/>
      <c r="C1045" s="77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217"/>
      <c r="P1045" s="41"/>
      <c r="Q1045" s="41"/>
      <c r="R1045" s="41"/>
      <c r="S1045" s="52"/>
    </row>
    <row r="1046" spans="2:19" x14ac:dyDescent="0.25">
      <c r="B1046" s="77"/>
      <c r="C1046" s="77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217"/>
      <c r="P1046" s="41"/>
      <c r="Q1046" s="41"/>
      <c r="R1046" s="41"/>
      <c r="S1046" s="52"/>
    </row>
    <row r="1047" spans="2:19" x14ac:dyDescent="0.25">
      <c r="B1047" s="77"/>
      <c r="C1047" s="77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217"/>
      <c r="P1047" s="41"/>
      <c r="Q1047" s="41"/>
      <c r="R1047" s="41"/>
      <c r="S1047" s="52"/>
    </row>
    <row r="1048" spans="2:19" x14ac:dyDescent="0.25">
      <c r="B1048" s="77"/>
      <c r="C1048" s="77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217"/>
      <c r="P1048" s="41"/>
      <c r="Q1048" s="41"/>
      <c r="R1048" s="41"/>
      <c r="S1048" s="52"/>
    </row>
    <row r="1049" spans="2:19" x14ac:dyDescent="0.25">
      <c r="B1049" s="77"/>
      <c r="C1049" s="77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217"/>
      <c r="P1049" s="41"/>
      <c r="Q1049" s="41"/>
      <c r="R1049" s="41"/>
      <c r="S1049" s="52"/>
    </row>
    <row r="1050" spans="2:19" x14ac:dyDescent="0.25">
      <c r="B1050" s="77"/>
      <c r="C1050" s="77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217"/>
      <c r="P1050" s="41"/>
      <c r="Q1050" s="41"/>
      <c r="R1050" s="41"/>
      <c r="S1050" s="52"/>
    </row>
    <row r="1051" spans="2:19" x14ac:dyDescent="0.25">
      <c r="B1051" s="77"/>
      <c r="C1051" s="77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217"/>
      <c r="P1051" s="41"/>
      <c r="Q1051" s="41"/>
      <c r="R1051" s="41"/>
      <c r="S1051" s="52"/>
    </row>
    <row r="1052" spans="2:19" x14ac:dyDescent="0.25">
      <c r="B1052" s="77"/>
      <c r="C1052" s="77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217"/>
      <c r="P1052" s="41"/>
      <c r="Q1052" s="41"/>
      <c r="R1052" s="41"/>
      <c r="S1052" s="52"/>
    </row>
    <row r="1053" spans="2:19" x14ac:dyDescent="0.25">
      <c r="B1053" s="77"/>
      <c r="C1053" s="77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217"/>
      <c r="P1053" s="41"/>
      <c r="Q1053" s="41"/>
      <c r="R1053" s="41"/>
      <c r="S1053" s="52"/>
    </row>
    <row r="1054" spans="2:19" x14ac:dyDescent="0.25">
      <c r="B1054" s="77"/>
      <c r="C1054" s="77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217"/>
      <c r="P1054" s="41"/>
      <c r="Q1054" s="41"/>
      <c r="R1054" s="41"/>
      <c r="S1054" s="52"/>
    </row>
    <row r="1055" spans="2:19" x14ac:dyDescent="0.25">
      <c r="B1055" s="77"/>
      <c r="C1055" s="77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217"/>
      <c r="P1055" s="41"/>
      <c r="Q1055" s="41"/>
      <c r="R1055" s="41"/>
      <c r="S1055" s="52"/>
    </row>
    <row r="1056" spans="2:19" x14ac:dyDescent="0.25">
      <c r="B1056" s="77"/>
      <c r="C1056" s="77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217"/>
      <c r="P1056" s="41"/>
      <c r="Q1056" s="41"/>
      <c r="R1056" s="41"/>
      <c r="S1056" s="52"/>
    </row>
    <row r="1057" spans="2:19" x14ac:dyDescent="0.25">
      <c r="B1057" s="77"/>
      <c r="C1057" s="77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217"/>
      <c r="P1057" s="41"/>
      <c r="Q1057" s="41"/>
      <c r="R1057" s="41"/>
      <c r="S1057" s="52"/>
    </row>
    <row r="1058" spans="2:19" x14ac:dyDescent="0.25">
      <c r="B1058" s="77"/>
      <c r="C1058" s="77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217"/>
      <c r="P1058" s="41"/>
      <c r="Q1058" s="41"/>
      <c r="R1058" s="41"/>
      <c r="S1058" s="52"/>
    </row>
    <row r="1059" spans="2:19" x14ac:dyDescent="0.25">
      <c r="B1059" s="77"/>
      <c r="C1059" s="77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217"/>
      <c r="P1059" s="41"/>
      <c r="Q1059" s="41"/>
      <c r="R1059" s="41"/>
      <c r="S1059" s="52"/>
    </row>
    <row r="1060" spans="2:19" x14ac:dyDescent="0.25">
      <c r="B1060" s="77"/>
      <c r="C1060" s="77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217"/>
      <c r="P1060" s="41"/>
      <c r="Q1060" s="41"/>
      <c r="R1060" s="41"/>
      <c r="S1060" s="52"/>
    </row>
    <row r="1061" spans="2:19" x14ac:dyDescent="0.25">
      <c r="B1061" s="77"/>
      <c r="C1061" s="77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217"/>
      <c r="P1061" s="41"/>
      <c r="Q1061" s="41"/>
      <c r="R1061" s="41"/>
      <c r="S1061" s="52"/>
    </row>
    <row r="1062" spans="2:19" x14ac:dyDescent="0.25">
      <c r="B1062" s="77"/>
      <c r="C1062" s="77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217"/>
      <c r="P1062" s="41"/>
      <c r="Q1062" s="41"/>
      <c r="R1062" s="41"/>
      <c r="S1062" s="52"/>
    </row>
    <row r="1063" spans="2:19" x14ac:dyDescent="0.25">
      <c r="B1063" s="77"/>
      <c r="C1063" s="77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217"/>
      <c r="P1063" s="41"/>
      <c r="Q1063" s="41"/>
      <c r="R1063" s="41"/>
      <c r="S1063" s="52"/>
    </row>
    <row r="1064" spans="2:19" x14ac:dyDescent="0.25">
      <c r="B1064" s="77"/>
      <c r="C1064" s="77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217"/>
      <c r="P1064" s="41"/>
      <c r="Q1064" s="41"/>
      <c r="R1064" s="41"/>
      <c r="S1064" s="52"/>
    </row>
    <row r="1065" spans="2:19" x14ac:dyDescent="0.25">
      <c r="B1065" s="77"/>
      <c r="C1065" s="77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217"/>
      <c r="P1065" s="41"/>
      <c r="Q1065" s="41"/>
      <c r="R1065" s="41"/>
      <c r="S1065" s="52"/>
    </row>
    <row r="1066" spans="2:19" x14ac:dyDescent="0.25">
      <c r="B1066" s="77"/>
      <c r="C1066" s="77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217"/>
      <c r="P1066" s="41"/>
      <c r="Q1066" s="41"/>
      <c r="R1066" s="41"/>
      <c r="S1066" s="52"/>
    </row>
    <row r="1067" spans="2:19" x14ac:dyDescent="0.25">
      <c r="B1067" s="77"/>
      <c r="C1067" s="77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217"/>
      <c r="P1067" s="41"/>
      <c r="Q1067" s="41"/>
      <c r="R1067" s="41"/>
      <c r="S1067" s="52"/>
    </row>
    <row r="1068" spans="2:19" x14ac:dyDescent="0.25">
      <c r="B1068" s="77"/>
      <c r="C1068" s="77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217"/>
      <c r="P1068" s="41"/>
      <c r="Q1068" s="41"/>
      <c r="R1068" s="41"/>
      <c r="S1068" s="52"/>
    </row>
    <row r="1069" spans="2:19" x14ac:dyDescent="0.25">
      <c r="B1069" s="77"/>
      <c r="C1069" s="77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217"/>
      <c r="P1069" s="41"/>
      <c r="Q1069" s="41"/>
      <c r="R1069" s="41"/>
      <c r="S1069" s="52"/>
    </row>
    <row r="1070" spans="2:19" x14ac:dyDescent="0.25">
      <c r="B1070" s="77"/>
      <c r="C1070" s="77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217"/>
      <c r="P1070" s="41"/>
      <c r="Q1070" s="41"/>
      <c r="R1070" s="41"/>
      <c r="S1070" s="52"/>
    </row>
    <row r="1071" spans="2:19" x14ac:dyDescent="0.25">
      <c r="B1071" s="77"/>
      <c r="C1071" s="77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217"/>
      <c r="P1071" s="41"/>
      <c r="Q1071" s="41"/>
      <c r="R1071" s="41"/>
      <c r="S1071" s="52"/>
    </row>
    <row r="1072" spans="2:19" x14ac:dyDescent="0.25">
      <c r="B1072" s="77"/>
      <c r="C1072" s="77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217"/>
      <c r="P1072" s="41"/>
      <c r="Q1072" s="41"/>
      <c r="R1072" s="41"/>
      <c r="S1072" s="52"/>
    </row>
    <row r="1073" spans="2:19" x14ac:dyDescent="0.25">
      <c r="B1073" s="77"/>
      <c r="C1073" s="77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217"/>
      <c r="P1073" s="41"/>
      <c r="Q1073" s="41"/>
      <c r="R1073" s="41"/>
      <c r="S1073" s="52"/>
    </row>
    <row r="1074" spans="2:19" x14ac:dyDescent="0.25">
      <c r="B1074" s="77"/>
      <c r="C1074" s="77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217"/>
      <c r="P1074" s="41"/>
      <c r="Q1074" s="41"/>
      <c r="R1074" s="41"/>
      <c r="S1074" s="52"/>
    </row>
    <row r="1075" spans="2:19" x14ac:dyDescent="0.25">
      <c r="B1075" s="77"/>
      <c r="C1075" s="77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217"/>
      <c r="P1075" s="41"/>
      <c r="Q1075" s="41"/>
      <c r="R1075" s="41"/>
      <c r="S1075" s="52"/>
    </row>
    <row r="1076" spans="2:19" x14ac:dyDescent="0.25">
      <c r="B1076" s="77"/>
      <c r="C1076" s="77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217"/>
      <c r="P1076" s="41"/>
      <c r="Q1076" s="41"/>
      <c r="R1076" s="41"/>
      <c r="S1076" s="52"/>
    </row>
    <row r="1077" spans="2:19" x14ac:dyDescent="0.25">
      <c r="B1077" s="77"/>
      <c r="C1077" s="77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217"/>
      <c r="P1077" s="41"/>
      <c r="Q1077" s="41"/>
      <c r="R1077" s="41"/>
      <c r="S1077" s="52"/>
    </row>
    <row r="1078" spans="2:19" x14ac:dyDescent="0.25">
      <c r="B1078" s="77"/>
      <c r="C1078" s="77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217"/>
      <c r="P1078" s="41"/>
      <c r="Q1078" s="41"/>
      <c r="R1078" s="41"/>
      <c r="S1078" s="52"/>
    </row>
    <row r="1079" spans="2:19" x14ac:dyDescent="0.25">
      <c r="B1079" s="77"/>
      <c r="C1079" s="77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217"/>
      <c r="P1079" s="41"/>
      <c r="Q1079" s="41"/>
      <c r="R1079" s="41"/>
      <c r="S1079" s="52"/>
    </row>
    <row r="1080" spans="2:19" x14ac:dyDescent="0.25">
      <c r="B1080" s="77"/>
      <c r="C1080" s="77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217"/>
      <c r="P1080" s="41"/>
      <c r="Q1080" s="41"/>
      <c r="R1080" s="41"/>
      <c r="S1080" s="52"/>
    </row>
    <row r="1081" spans="2:19" x14ac:dyDescent="0.25">
      <c r="B1081" s="77"/>
      <c r="C1081" s="77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217"/>
      <c r="P1081" s="41"/>
      <c r="Q1081" s="41"/>
      <c r="R1081" s="41"/>
      <c r="S1081" s="52"/>
    </row>
    <row r="1082" spans="2:19" x14ac:dyDescent="0.25">
      <c r="B1082" s="77"/>
      <c r="C1082" s="77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217"/>
      <c r="P1082" s="41"/>
      <c r="Q1082" s="41"/>
      <c r="R1082" s="41"/>
      <c r="S1082" s="52"/>
    </row>
    <row r="1083" spans="2:19" x14ac:dyDescent="0.25">
      <c r="B1083" s="77"/>
      <c r="C1083" s="77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217"/>
      <c r="P1083" s="41"/>
      <c r="Q1083" s="41"/>
      <c r="R1083" s="41"/>
      <c r="S1083" s="52"/>
    </row>
    <row r="1084" spans="2:19" x14ac:dyDescent="0.25">
      <c r="B1084" s="77"/>
      <c r="C1084" s="77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217"/>
      <c r="P1084" s="41"/>
      <c r="Q1084" s="41"/>
      <c r="R1084" s="41"/>
      <c r="S1084" s="52"/>
    </row>
    <row r="1085" spans="2:19" x14ac:dyDescent="0.25">
      <c r="B1085" s="77"/>
      <c r="C1085" s="77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217"/>
      <c r="P1085" s="41"/>
      <c r="Q1085" s="41"/>
      <c r="R1085" s="41"/>
      <c r="S1085" s="52"/>
    </row>
    <row r="1086" spans="2:19" x14ac:dyDescent="0.25">
      <c r="B1086" s="77"/>
      <c r="C1086" s="77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217"/>
      <c r="P1086" s="41"/>
      <c r="Q1086" s="41"/>
      <c r="R1086" s="41"/>
      <c r="S1086" s="52"/>
    </row>
    <row r="1087" spans="2:19" x14ac:dyDescent="0.25">
      <c r="B1087" s="77"/>
      <c r="C1087" s="77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217"/>
      <c r="P1087" s="41"/>
      <c r="Q1087" s="41"/>
      <c r="R1087" s="41"/>
      <c r="S1087" s="52"/>
    </row>
    <row r="1088" spans="2:19" x14ac:dyDescent="0.25">
      <c r="B1088" s="77"/>
      <c r="C1088" s="77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217"/>
      <c r="P1088" s="41"/>
      <c r="Q1088" s="41"/>
      <c r="R1088" s="41"/>
      <c r="S1088" s="52"/>
    </row>
    <row r="1089" spans="2:19" x14ac:dyDescent="0.25">
      <c r="B1089" s="77"/>
      <c r="C1089" s="77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217"/>
      <c r="P1089" s="41"/>
      <c r="Q1089" s="41"/>
      <c r="R1089" s="41"/>
      <c r="S1089" s="52"/>
    </row>
    <row r="1090" spans="2:19" x14ac:dyDescent="0.25">
      <c r="B1090" s="77"/>
      <c r="C1090" s="77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217"/>
      <c r="P1090" s="41"/>
      <c r="Q1090" s="41"/>
      <c r="R1090" s="41"/>
      <c r="S1090" s="52"/>
    </row>
    <row r="1091" spans="2:19" x14ac:dyDescent="0.25">
      <c r="B1091" s="77"/>
      <c r="C1091" s="77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217"/>
      <c r="P1091" s="41"/>
      <c r="Q1091" s="41"/>
      <c r="R1091" s="41"/>
      <c r="S1091" s="52"/>
    </row>
    <row r="1092" spans="2:19" x14ac:dyDescent="0.25">
      <c r="B1092" s="77"/>
      <c r="C1092" s="77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217"/>
      <c r="P1092" s="41"/>
      <c r="Q1092" s="41"/>
      <c r="R1092" s="41"/>
      <c r="S1092" s="52"/>
    </row>
    <row r="1093" spans="2:19" x14ac:dyDescent="0.25">
      <c r="B1093" s="77"/>
      <c r="C1093" s="77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217"/>
      <c r="P1093" s="41"/>
      <c r="Q1093" s="41"/>
      <c r="R1093" s="41"/>
      <c r="S1093" s="52"/>
    </row>
    <row r="1094" spans="2:19" x14ac:dyDescent="0.25">
      <c r="B1094" s="77"/>
      <c r="C1094" s="77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217"/>
      <c r="P1094" s="41"/>
      <c r="Q1094" s="41"/>
      <c r="R1094" s="41"/>
      <c r="S1094" s="52"/>
    </row>
    <row r="1095" spans="2:19" x14ac:dyDescent="0.25">
      <c r="B1095" s="77"/>
      <c r="C1095" s="77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217"/>
      <c r="P1095" s="41"/>
      <c r="Q1095" s="41"/>
      <c r="R1095" s="41"/>
      <c r="S1095" s="52"/>
    </row>
    <row r="1096" spans="2:19" x14ac:dyDescent="0.25">
      <c r="B1096" s="77"/>
      <c r="C1096" s="77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217"/>
      <c r="P1096" s="41"/>
      <c r="Q1096" s="41"/>
      <c r="R1096" s="41"/>
      <c r="S1096" s="52"/>
    </row>
    <row r="1097" spans="2:19" x14ac:dyDescent="0.25">
      <c r="B1097" s="77"/>
      <c r="C1097" s="77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217"/>
      <c r="P1097" s="41"/>
      <c r="Q1097" s="41"/>
      <c r="R1097" s="41"/>
      <c r="S1097" s="52"/>
    </row>
    <row r="1098" spans="2:19" x14ac:dyDescent="0.25">
      <c r="B1098" s="77"/>
      <c r="C1098" s="77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217"/>
      <c r="P1098" s="41"/>
      <c r="Q1098" s="41"/>
      <c r="R1098" s="41"/>
      <c r="S1098" s="52"/>
    </row>
    <row r="1099" spans="2:19" x14ac:dyDescent="0.25">
      <c r="B1099" s="77"/>
      <c r="C1099" s="77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217"/>
      <c r="P1099" s="41"/>
      <c r="Q1099" s="41"/>
      <c r="R1099" s="41"/>
      <c r="S1099" s="52"/>
    </row>
    <row r="1100" spans="2:19" x14ac:dyDescent="0.25">
      <c r="B1100" s="77"/>
      <c r="C1100" s="77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217"/>
      <c r="P1100" s="41"/>
      <c r="Q1100" s="41"/>
      <c r="R1100" s="41"/>
      <c r="S1100" s="52"/>
    </row>
    <row r="1101" spans="2:19" x14ac:dyDescent="0.25">
      <c r="B1101" s="77"/>
      <c r="C1101" s="77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217"/>
      <c r="P1101" s="41"/>
      <c r="Q1101" s="41"/>
      <c r="R1101" s="41"/>
      <c r="S1101" s="52"/>
    </row>
    <row r="1102" spans="2:19" x14ac:dyDescent="0.25">
      <c r="B1102" s="77"/>
      <c r="C1102" s="77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217"/>
      <c r="P1102" s="41"/>
      <c r="Q1102" s="41"/>
      <c r="R1102" s="41"/>
      <c r="S1102" s="52"/>
    </row>
    <row r="1103" spans="2:19" x14ac:dyDescent="0.25">
      <c r="B1103" s="77"/>
      <c r="C1103" s="77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217"/>
      <c r="P1103" s="41"/>
      <c r="Q1103" s="41"/>
      <c r="R1103" s="41"/>
      <c r="S1103" s="52"/>
    </row>
    <row r="1104" spans="2:19" x14ac:dyDescent="0.25">
      <c r="B1104" s="77"/>
      <c r="C1104" s="77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217"/>
      <c r="P1104" s="41"/>
      <c r="Q1104" s="41"/>
      <c r="R1104" s="41"/>
      <c r="S1104" s="52"/>
    </row>
    <row r="1105" spans="2:19" x14ac:dyDescent="0.25">
      <c r="B1105" s="77"/>
      <c r="C1105" s="77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217"/>
      <c r="P1105" s="41"/>
      <c r="Q1105" s="41"/>
      <c r="R1105" s="41"/>
      <c r="S1105" s="52"/>
    </row>
    <row r="1106" spans="2:19" x14ac:dyDescent="0.25">
      <c r="B1106" s="77"/>
      <c r="C1106" s="77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217"/>
      <c r="P1106" s="41"/>
      <c r="Q1106" s="41"/>
      <c r="R1106" s="41"/>
      <c r="S1106" s="52"/>
    </row>
    <row r="1107" spans="2:19" x14ac:dyDescent="0.25">
      <c r="B1107" s="77"/>
      <c r="C1107" s="77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217"/>
      <c r="P1107" s="41"/>
      <c r="Q1107" s="41"/>
      <c r="R1107" s="41"/>
      <c r="S1107" s="52"/>
    </row>
    <row r="1108" spans="2:19" x14ac:dyDescent="0.25">
      <c r="B1108" s="77"/>
      <c r="C1108" s="77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217"/>
      <c r="P1108" s="41"/>
      <c r="Q1108" s="41"/>
      <c r="R1108" s="41"/>
      <c r="S1108" s="52"/>
    </row>
    <row r="1109" spans="2:19" x14ac:dyDescent="0.25">
      <c r="B1109" s="77"/>
      <c r="C1109" s="77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217"/>
      <c r="P1109" s="41"/>
      <c r="Q1109" s="41"/>
      <c r="R1109" s="41"/>
      <c r="S1109" s="52"/>
    </row>
    <row r="1110" spans="2:19" x14ac:dyDescent="0.25">
      <c r="B1110" s="77"/>
      <c r="C1110" s="77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217"/>
      <c r="P1110" s="41"/>
      <c r="Q1110" s="41"/>
      <c r="R1110" s="41"/>
      <c r="S1110" s="52"/>
    </row>
    <row r="1111" spans="2:19" x14ac:dyDescent="0.25">
      <c r="B1111" s="77"/>
      <c r="C1111" s="77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217"/>
      <c r="P1111" s="41"/>
      <c r="Q1111" s="41"/>
      <c r="R1111" s="41"/>
      <c r="S1111" s="52"/>
    </row>
    <row r="1112" spans="2:19" x14ac:dyDescent="0.25">
      <c r="B1112" s="77"/>
      <c r="C1112" s="77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217"/>
      <c r="P1112" s="41"/>
      <c r="Q1112" s="41"/>
      <c r="R1112" s="41"/>
      <c r="S1112" s="52"/>
    </row>
    <row r="1113" spans="2:19" x14ac:dyDescent="0.25">
      <c r="B1113" s="77"/>
      <c r="C1113" s="77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217"/>
      <c r="P1113" s="41"/>
      <c r="Q1113" s="41"/>
      <c r="R1113" s="41"/>
      <c r="S1113" s="52"/>
    </row>
    <row r="1114" spans="2:19" x14ac:dyDescent="0.25">
      <c r="B1114" s="77"/>
      <c r="C1114" s="77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217"/>
      <c r="P1114" s="41"/>
      <c r="Q1114" s="41"/>
      <c r="R1114" s="41"/>
      <c r="S1114" s="52"/>
    </row>
    <row r="1115" spans="2:19" x14ac:dyDescent="0.25">
      <c r="B1115" s="77"/>
      <c r="C1115" s="77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217"/>
      <c r="P1115" s="41"/>
      <c r="Q1115" s="41"/>
      <c r="R1115" s="41"/>
      <c r="S1115" s="52"/>
    </row>
    <row r="1116" spans="2:19" x14ac:dyDescent="0.25">
      <c r="B1116" s="77"/>
      <c r="C1116" s="77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217"/>
      <c r="P1116" s="41"/>
      <c r="Q1116" s="41"/>
      <c r="R1116" s="41"/>
      <c r="S1116" s="52"/>
    </row>
    <row r="1117" spans="2:19" x14ac:dyDescent="0.25">
      <c r="B1117" s="77"/>
      <c r="C1117" s="77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217"/>
      <c r="P1117" s="41"/>
      <c r="Q1117" s="41"/>
      <c r="R1117" s="41"/>
      <c r="S1117" s="52"/>
    </row>
    <row r="1118" spans="2:19" x14ac:dyDescent="0.25">
      <c r="B1118" s="77"/>
      <c r="C1118" s="77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217"/>
      <c r="P1118" s="41"/>
      <c r="Q1118" s="41"/>
      <c r="R1118" s="41"/>
      <c r="S1118" s="52"/>
    </row>
    <row r="1119" spans="2:19" x14ac:dyDescent="0.25">
      <c r="B1119" s="77"/>
      <c r="C1119" s="77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217"/>
      <c r="P1119" s="41"/>
      <c r="Q1119" s="41"/>
      <c r="R1119" s="41"/>
      <c r="S1119" s="52"/>
    </row>
    <row r="1120" spans="2:19" x14ac:dyDescent="0.25">
      <c r="B1120" s="77"/>
      <c r="C1120" s="77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217"/>
      <c r="P1120" s="41"/>
      <c r="Q1120" s="41"/>
      <c r="R1120" s="41"/>
      <c r="S1120" s="52"/>
    </row>
    <row r="1121" spans="2:19" x14ac:dyDescent="0.25">
      <c r="B1121" s="77"/>
      <c r="C1121" s="77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217"/>
      <c r="P1121" s="41"/>
      <c r="Q1121" s="41"/>
      <c r="R1121" s="41"/>
      <c r="S1121" s="52"/>
    </row>
    <row r="1122" spans="2:19" x14ac:dyDescent="0.25">
      <c r="B1122" s="77"/>
      <c r="C1122" s="77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217"/>
      <c r="P1122" s="41"/>
      <c r="Q1122" s="41"/>
      <c r="R1122" s="41"/>
      <c r="S1122" s="52"/>
    </row>
    <row r="1123" spans="2:19" x14ac:dyDescent="0.25">
      <c r="B1123" s="77"/>
      <c r="C1123" s="77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217"/>
      <c r="P1123" s="41"/>
      <c r="Q1123" s="41"/>
      <c r="R1123" s="41"/>
      <c r="S1123" s="52"/>
    </row>
    <row r="1124" spans="2:19" x14ac:dyDescent="0.25">
      <c r="B1124" s="77"/>
      <c r="C1124" s="77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217"/>
      <c r="P1124" s="41"/>
      <c r="Q1124" s="41"/>
      <c r="R1124" s="41"/>
      <c r="S1124" s="52"/>
    </row>
    <row r="1125" spans="2:19" x14ac:dyDescent="0.25">
      <c r="B1125" s="77"/>
      <c r="C1125" s="77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217"/>
      <c r="P1125" s="41"/>
      <c r="Q1125" s="41"/>
      <c r="R1125" s="41"/>
      <c r="S1125" s="52"/>
    </row>
    <row r="1126" spans="2:19" x14ac:dyDescent="0.25">
      <c r="B1126" s="77"/>
      <c r="C1126" s="77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217"/>
      <c r="P1126" s="41"/>
      <c r="Q1126" s="41"/>
      <c r="R1126" s="41"/>
      <c r="S1126" s="52"/>
    </row>
    <row r="1127" spans="2:19" x14ac:dyDescent="0.25">
      <c r="B1127" s="77"/>
      <c r="C1127" s="77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217"/>
      <c r="P1127" s="41"/>
      <c r="Q1127" s="41"/>
      <c r="R1127" s="41"/>
      <c r="S1127" s="52"/>
    </row>
    <row r="1128" spans="2:19" x14ac:dyDescent="0.25">
      <c r="B1128" s="77"/>
      <c r="C1128" s="77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217"/>
      <c r="P1128" s="41"/>
      <c r="Q1128" s="41"/>
      <c r="R1128" s="41"/>
      <c r="S1128" s="52"/>
    </row>
    <row r="1129" spans="2:19" x14ac:dyDescent="0.25">
      <c r="B1129" s="77"/>
      <c r="C1129" s="77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217"/>
      <c r="P1129" s="41"/>
      <c r="Q1129" s="41"/>
      <c r="R1129" s="41"/>
      <c r="S1129" s="52"/>
    </row>
    <row r="1130" spans="2:19" x14ac:dyDescent="0.25">
      <c r="B1130" s="77"/>
      <c r="C1130" s="77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217"/>
      <c r="P1130" s="41"/>
      <c r="Q1130" s="41"/>
      <c r="R1130" s="41"/>
      <c r="S1130" s="52"/>
    </row>
    <row r="1131" spans="2:19" x14ac:dyDescent="0.25">
      <c r="B1131" s="77"/>
      <c r="C1131" s="77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217"/>
      <c r="P1131" s="41"/>
      <c r="Q1131" s="41"/>
      <c r="R1131" s="41"/>
      <c r="S1131" s="52"/>
    </row>
    <row r="1132" spans="2:19" x14ac:dyDescent="0.25">
      <c r="B1132" s="77"/>
      <c r="C1132" s="77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217"/>
      <c r="P1132" s="41"/>
      <c r="Q1132" s="41"/>
      <c r="R1132" s="41"/>
      <c r="S1132" s="52"/>
    </row>
    <row r="1133" spans="2:19" x14ac:dyDescent="0.25">
      <c r="B1133" s="77"/>
      <c r="C1133" s="77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217"/>
      <c r="P1133" s="41"/>
      <c r="Q1133" s="41"/>
      <c r="R1133" s="41"/>
      <c r="S1133" s="52"/>
    </row>
    <row r="1134" spans="2:19" x14ac:dyDescent="0.25">
      <c r="B1134" s="77"/>
      <c r="C1134" s="77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217"/>
      <c r="P1134" s="41"/>
      <c r="Q1134" s="41"/>
      <c r="R1134" s="41"/>
      <c r="S1134" s="52"/>
    </row>
    <row r="1135" spans="2:19" x14ac:dyDescent="0.25">
      <c r="B1135" s="77"/>
      <c r="C1135" s="77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217"/>
      <c r="P1135" s="41"/>
      <c r="Q1135" s="41"/>
      <c r="R1135" s="41"/>
      <c r="S1135" s="52"/>
    </row>
    <row r="1136" spans="2:19" x14ac:dyDescent="0.25">
      <c r="B1136" s="77"/>
      <c r="C1136" s="77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217"/>
      <c r="P1136" s="41"/>
      <c r="Q1136" s="41"/>
      <c r="R1136" s="41"/>
      <c r="S1136" s="52"/>
    </row>
    <row r="1137" spans="2:19" x14ac:dyDescent="0.25">
      <c r="B1137" s="77"/>
      <c r="C1137" s="77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217"/>
      <c r="P1137" s="41"/>
      <c r="Q1137" s="41"/>
      <c r="R1137" s="41"/>
      <c r="S1137" s="52"/>
    </row>
    <row r="1138" spans="2:19" x14ac:dyDescent="0.25">
      <c r="B1138" s="77"/>
      <c r="C1138" s="77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217"/>
      <c r="P1138" s="41"/>
      <c r="Q1138" s="41"/>
      <c r="R1138" s="41"/>
      <c r="S1138" s="52"/>
    </row>
    <row r="1139" spans="2:19" x14ac:dyDescent="0.25">
      <c r="B1139" s="77"/>
      <c r="C1139" s="77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217"/>
      <c r="P1139" s="41"/>
      <c r="Q1139" s="41"/>
      <c r="R1139" s="41"/>
      <c r="S1139" s="52"/>
    </row>
    <row r="1140" spans="2:19" x14ac:dyDescent="0.25">
      <c r="B1140" s="77"/>
      <c r="C1140" s="77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217"/>
      <c r="P1140" s="41"/>
      <c r="Q1140" s="41"/>
      <c r="R1140" s="41"/>
      <c r="S1140" s="52"/>
    </row>
    <row r="1141" spans="2:19" x14ac:dyDescent="0.25">
      <c r="B1141" s="77"/>
      <c r="C1141" s="77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217"/>
      <c r="P1141" s="41"/>
      <c r="Q1141" s="41"/>
      <c r="R1141" s="41"/>
      <c r="S1141" s="52"/>
    </row>
    <row r="1142" spans="2:19" x14ac:dyDescent="0.25">
      <c r="B1142" s="77"/>
      <c r="C1142" s="77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217"/>
      <c r="P1142" s="41"/>
      <c r="Q1142" s="41"/>
      <c r="R1142" s="41"/>
      <c r="S1142" s="52"/>
    </row>
    <row r="1143" spans="2:19" x14ac:dyDescent="0.25">
      <c r="B1143" s="77"/>
      <c r="C1143" s="77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217"/>
      <c r="P1143" s="41"/>
      <c r="Q1143" s="41"/>
      <c r="R1143" s="41"/>
      <c r="S1143" s="52"/>
    </row>
    <row r="1144" spans="2:19" x14ac:dyDescent="0.25">
      <c r="B1144" s="77"/>
      <c r="C1144" s="77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217"/>
      <c r="P1144" s="41"/>
      <c r="Q1144" s="41"/>
      <c r="R1144" s="41"/>
      <c r="S1144" s="52"/>
    </row>
    <row r="1145" spans="2:19" x14ac:dyDescent="0.25">
      <c r="B1145" s="77"/>
      <c r="C1145" s="77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217"/>
      <c r="P1145" s="41"/>
      <c r="Q1145" s="41"/>
      <c r="R1145" s="41"/>
      <c r="S1145" s="52"/>
    </row>
    <row r="1146" spans="2:19" x14ac:dyDescent="0.25">
      <c r="B1146" s="77"/>
      <c r="C1146" s="77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217"/>
      <c r="P1146" s="41"/>
      <c r="Q1146" s="41"/>
      <c r="R1146" s="41"/>
      <c r="S1146" s="52"/>
    </row>
    <row r="1147" spans="2:19" x14ac:dyDescent="0.25">
      <c r="B1147" s="77"/>
      <c r="C1147" s="77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217"/>
      <c r="P1147" s="41"/>
      <c r="Q1147" s="41"/>
      <c r="R1147" s="41"/>
      <c r="S1147" s="52"/>
    </row>
    <row r="1148" spans="2:19" x14ac:dyDescent="0.25">
      <c r="B1148" s="77"/>
      <c r="C1148" s="77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217"/>
      <c r="P1148" s="41"/>
      <c r="Q1148" s="41"/>
      <c r="R1148" s="41"/>
      <c r="S1148" s="52"/>
    </row>
    <row r="1149" spans="2:19" x14ac:dyDescent="0.25">
      <c r="B1149" s="77"/>
      <c r="C1149" s="77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217"/>
      <c r="P1149" s="41"/>
      <c r="Q1149" s="41"/>
      <c r="R1149" s="41"/>
      <c r="S1149" s="52"/>
    </row>
    <row r="1150" spans="2:19" x14ac:dyDescent="0.25">
      <c r="B1150" s="77"/>
      <c r="C1150" s="77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217"/>
      <c r="P1150" s="41"/>
      <c r="Q1150" s="41"/>
      <c r="R1150" s="41"/>
      <c r="S1150" s="52"/>
    </row>
    <row r="1151" spans="2:19" x14ac:dyDescent="0.25">
      <c r="B1151" s="77"/>
      <c r="C1151" s="77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217"/>
      <c r="P1151" s="41"/>
      <c r="Q1151" s="41"/>
      <c r="R1151" s="41"/>
      <c r="S1151" s="52"/>
    </row>
    <row r="1152" spans="2:19" x14ac:dyDescent="0.25">
      <c r="B1152" s="77"/>
      <c r="C1152" s="77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217"/>
      <c r="P1152" s="41"/>
      <c r="Q1152" s="41"/>
      <c r="R1152" s="41"/>
      <c r="S1152" s="52"/>
    </row>
    <row r="1153" spans="2:19" x14ac:dyDescent="0.25">
      <c r="B1153" s="77"/>
      <c r="C1153" s="77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217"/>
      <c r="P1153" s="41"/>
      <c r="Q1153" s="41"/>
      <c r="R1153" s="41"/>
      <c r="S1153" s="52"/>
    </row>
    <row r="1154" spans="2:19" x14ac:dyDescent="0.25">
      <c r="B1154" s="77"/>
      <c r="C1154" s="77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217"/>
      <c r="P1154" s="41"/>
      <c r="Q1154" s="41"/>
      <c r="R1154" s="41"/>
      <c r="S1154" s="52"/>
    </row>
    <row r="1155" spans="2:19" x14ac:dyDescent="0.25">
      <c r="B1155" s="77"/>
      <c r="C1155" s="77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217"/>
      <c r="P1155" s="41"/>
      <c r="Q1155" s="41"/>
      <c r="R1155" s="41"/>
      <c r="S1155" s="52"/>
    </row>
    <row r="1156" spans="2:19" x14ac:dyDescent="0.25">
      <c r="B1156" s="77"/>
      <c r="C1156" s="77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217"/>
      <c r="P1156" s="41"/>
      <c r="Q1156" s="41"/>
      <c r="R1156" s="41"/>
      <c r="S1156" s="52"/>
    </row>
    <row r="1157" spans="2:19" x14ac:dyDescent="0.25">
      <c r="B1157" s="77"/>
      <c r="C1157" s="77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217"/>
      <c r="P1157" s="41"/>
      <c r="Q1157" s="41"/>
      <c r="R1157" s="41"/>
      <c r="S1157" s="52"/>
    </row>
    <row r="1158" spans="2:19" x14ac:dyDescent="0.25">
      <c r="B1158" s="77"/>
      <c r="C1158" s="77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217"/>
      <c r="P1158" s="41"/>
      <c r="Q1158" s="41"/>
      <c r="R1158" s="41"/>
      <c r="S1158" s="52"/>
    </row>
    <row r="1159" spans="2:19" x14ac:dyDescent="0.25">
      <c r="B1159" s="77"/>
      <c r="C1159" s="77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217"/>
      <c r="P1159" s="41"/>
      <c r="Q1159" s="41"/>
      <c r="R1159" s="41"/>
      <c r="S1159" s="52"/>
    </row>
    <row r="1160" spans="2:19" x14ac:dyDescent="0.25">
      <c r="B1160" s="77"/>
      <c r="C1160" s="77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217"/>
      <c r="P1160" s="41"/>
      <c r="Q1160" s="41"/>
      <c r="R1160" s="41"/>
      <c r="S1160" s="52"/>
    </row>
    <row r="1161" spans="2:19" x14ac:dyDescent="0.25">
      <c r="B1161" s="77"/>
      <c r="C1161" s="77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217"/>
      <c r="P1161" s="41"/>
      <c r="Q1161" s="41"/>
      <c r="R1161" s="41"/>
      <c r="S1161" s="52"/>
    </row>
    <row r="1162" spans="2:19" x14ac:dyDescent="0.25">
      <c r="B1162" s="77"/>
      <c r="C1162" s="77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217"/>
      <c r="P1162" s="41"/>
      <c r="Q1162" s="41"/>
      <c r="R1162" s="41"/>
      <c r="S1162" s="52"/>
    </row>
    <row r="1163" spans="2:19" x14ac:dyDescent="0.25">
      <c r="B1163" s="77"/>
      <c r="C1163" s="77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217"/>
      <c r="P1163" s="41"/>
      <c r="Q1163" s="41"/>
      <c r="R1163" s="41"/>
      <c r="S1163" s="52"/>
    </row>
    <row r="1164" spans="2:19" x14ac:dyDescent="0.25">
      <c r="B1164" s="77"/>
      <c r="C1164" s="77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217"/>
      <c r="P1164" s="41"/>
      <c r="Q1164" s="41"/>
      <c r="R1164" s="41"/>
      <c r="S1164" s="52"/>
    </row>
    <row r="1165" spans="2:19" x14ac:dyDescent="0.25">
      <c r="B1165" s="77"/>
      <c r="C1165" s="77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217"/>
      <c r="P1165" s="41"/>
      <c r="Q1165" s="41"/>
      <c r="R1165" s="41"/>
      <c r="S1165" s="52"/>
    </row>
    <row r="1166" spans="2:19" x14ac:dyDescent="0.25">
      <c r="B1166" s="77"/>
      <c r="C1166" s="77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217"/>
      <c r="P1166" s="41"/>
      <c r="Q1166" s="41"/>
      <c r="R1166" s="41"/>
      <c r="S1166" s="52"/>
    </row>
    <row r="1167" spans="2:19" x14ac:dyDescent="0.25">
      <c r="B1167" s="77"/>
      <c r="C1167" s="77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217"/>
      <c r="P1167" s="41"/>
      <c r="Q1167" s="41"/>
      <c r="R1167" s="41"/>
      <c r="S1167" s="52"/>
    </row>
    <row r="1168" spans="2:19" x14ac:dyDescent="0.25">
      <c r="B1168" s="77"/>
      <c r="C1168" s="77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217"/>
      <c r="P1168" s="41"/>
      <c r="Q1168" s="41"/>
      <c r="R1168" s="41"/>
      <c r="S1168" s="52"/>
    </row>
    <row r="1169" spans="2:19" x14ac:dyDescent="0.25">
      <c r="B1169" s="77"/>
      <c r="C1169" s="77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217"/>
      <c r="P1169" s="41"/>
      <c r="Q1169" s="41"/>
      <c r="R1169" s="41"/>
      <c r="S1169" s="52"/>
    </row>
    <row r="1170" spans="2:19" x14ac:dyDescent="0.25">
      <c r="B1170" s="77"/>
      <c r="C1170" s="77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217"/>
      <c r="P1170" s="41"/>
      <c r="Q1170" s="41"/>
      <c r="R1170" s="41"/>
      <c r="S1170" s="52"/>
    </row>
    <row r="1171" spans="2:19" x14ac:dyDescent="0.25">
      <c r="B1171" s="77"/>
      <c r="C1171" s="77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217"/>
      <c r="P1171" s="41"/>
      <c r="Q1171" s="41"/>
      <c r="R1171" s="41"/>
      <c r="S1171" s="52"/>
    </row>
    <row r="1172" spans="2:19" x14ac:dyDescent="0.25">
      <c r="B1172" s="77"/>
      <c r="C1172" s="77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217"/>
      <c r="P1172" s="41"/>
      <c r="Q1172" s="41"/>
      <c r="R1172" s="41"/>
      <c r="S1172" s="52"/>
    </row>
    <row r="1173" spans="2:19" x14ac:dyDescent="0.25">
      <c r="B1173" s="77"/>
      <c r="C1173" s="77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217"/>
      <c r="P1173" s="41"/>
      <c r="Q1173" s="41"/>
      <c r="R1173" s="41"/>
      <c r="S1173" s="52"/>
    </row>
    <row r="1174" spans="2:19" x14ac:dyDescent="0.25">
      <c r="B1174" s="77"/>
      <c r="C1174" s="77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217"/>
      <c r="P1174" s="41"/>
      <c r="Q1174" s="41"/>
      <c r="R1174" s="41"/>
      <c r="S1174" s="52"/>
    </row>
    <row r="1175" spans="2:19" x14ac:dyDescent="0.25">
      <c r="B1175" s="77"/>
      <c r="C1175" s="77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217"/>
      <c r="P1175" s="41"/>
      <c r="Q1175" s="41"/>
      <c r="R1175" s="41"/>
      <c r="S1175" s="52"/>
    </row>
    <row r="1176" spans="2:19" x14ac:dyDescent="0.25">
      <c r="B1176" s="77"/>
      <c r="C1176" s="77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217"/>
      <c r="P1176" s="41"/>
      <c r="Q1176" s="41"/>
      <c r="R1176" s="41"/>
      <c r="S1176" s="52"/>
    </row>
    <row r="1177" spans="2:19" x14ac:dyDescent="0.25">
      <c r="B1177" s="77"/>
      <c r="C1177" s="77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217"/>
      <c r="P1177" s="41"/>
      <c r="Q1177" s="41"/>
      <c r="R1177" s="41"/>
      <c r="S1177" s="52"/>
    </row>
    <row r="1178" spans="2:19" x14ac:dyDescent="0.25">
      <c r="B1178" s="77"/>
      <c r="C1178" s="77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217"/>
      <c r="P1178" s="41"/>
      <c r="Q1178" s="41"/>
      <c r="R1178" s="41"/>
      <c r="S1178" s="52"/>
    </row>
    <row r="1179" spans="2:19" x14ac:dyDescent="0.25">
      <c r="B1179" s="77"/>
      <c r="C1179" s="77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217"/>
      <c r="P1179" s="41"/>
      <c r="Q1179" s="41"/>
      <c r="R1179" s="41"/>
      <c r="S1179" s="52"/>
    </row>
    <row r="1180" spans="2:19" x14ac:dyDescent="0.25">
      <c r="B1180" s="77"/>
      <c r="C1180" s="77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217"/>
      <c r="P1180" s="41"/>
      <c r="Q1180" s="41"/>
      <c r="R1180" s="41"/>
      <c r="S1180" s="52"/>
    </row>
    <row r="1181" spans="2:19" x14ac:dyDescent="0.25">
      <c r="B1181" s="77"/>
      <c r="C1181" s="77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217"/>
      <c r="P1181" s="41"/>
      <c r="Q1181" s="41"/>
      <c r="R1181" s="41"/>
      <c r="S1181" s="52"/>
    </row>
    <row r="1182" spans="2:19" x14ac:dyDescent="0.25">
      <c r="B1182" s="77"/>
      <c r="C1182" s="77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217"/>
      <c r="P1182" s="41"/>
      <c r="Q1182" s="41"/>
      <c r="R1182" s="41"/>
      <c r="S1182" s="52"/>
    </row>
    <row r="1183" spans="2:19" x14ac:dyDescent="0.25">
      <c r="B1183" s="77"/>
      <c r="C1183" s="77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217"/>
      <c r="P1183" s="41"/>
      <c r="Q1183" s="41"/>
      <c r="R1183" s="41"/>
      <c r="S1183" s="52"/>
    </row>
  </sheetData>
  <autoFilter ref="A1:AD449">
    <filterColumn colId="2">
      <filters>
        <filter val="Красного восстания"/>
      </filters>
    </filterColumn>
  </autoFilter>
  <mergeCells count="65">
    <mergeCell ref="A11:A12"/>
    <mergeCell ref="AK4:AK5"/>
    <mergeCell ref="AL4:AL5"/>
    <mergeCell ref="AM4:AM5"/>
    <mergeCell ref="AN4:AN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AO4:AO5"/>
    <mergeCell ref="AP4:AP5"/>
    <mergeCell ref="AE4:AE5"/>
    <mergeCell ref="AF4:AF5"/>
    <mergeCell ref="AG4:AG5"/>
    <mergeCell ref="AH4:AH5"/>
    <mergeCell ref="AI4:AI5"/>
    <mergeCell ref="AJ4:AJ5"/>
    <mergeCell ref="X4:X5"/>
    <mergeCell ref="I4:I5"/>
    <mergeCell ref="J4:J5"/>
    <mergeCell ref="K4:K5"/>
    <mergeCell ref="O4:O5"/>
    <mergeCell ref="Q4:Q5"/>
    <mergeCell ref="R4:R5"/>
    <mergeCell ref="AM2:AN2"/>
    <mergeCell ref="AO2:AP2"/>
    <mergeCell ref="A4:A5"/>
    <mergeCell ref="B4:B5"/>
    <mergeCell ref="C4:C5"/>
    <mergeCell ref="D4:D5"/>
    <mergeCell ref="E4:E5"/>
    <mergeCell ref="F4:F5"/>
    <mergeCell ref="G4:G5"/>
    <mergeCell ref="H4:H5"/>
    <mergeCell ref="AA2:AB2"/>
    <mergeCell ref="AC2:AD2"/>
    <mergeCell ref="AE2:AF2"/>
    <mergeCell ref="AG2:AH2"/>
    <mergeCell ref="AI2:AJ2"/>
    <mergeCell ref="AK2:AL2"/>
    <mergeCell ref="Y2:Z2"/>
    <mergeCell ref="G2:G3"/>
    <mergeCell ref="H2:H3"/>
    <mergeCell ref="I2:I3"/>
    <mergeCell ref="J2:J3"/>
    <mergeCell ref="K2:K3"/>
    <mergeCell ref="O2:O3"/>
    <mergeCell ref="Q2:Q3"/>
    <mergeCell ref="R2:R3"/>
    <mergeCell ref="S2:T3"/>
    <mergeCell ref="U2:V3"/>
    <mergeCell ref="W2:X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80" zoomScaleNormal="80" workbookViewId="0"/>
  </sheetViews>
  <sheetFormatPr defaultRowHeight="12" x14ac:dyDescent="0.2"/>
  <cols>
    <col min="2" max="2" width="19.83203125" customWidth="1"/>
    <col min="3" max="3" width="19.1640625" customWidth="1"/>
    <col min="4" max="4" width="31.5" customWidth="1"/>
    <col min="5" max="5" width="15.83203125" customWidth="1"/>
    <col min="6" max="6" width="16.33203125" customWidth="1"/>
    <col min="7" max="7" width="27.5" customWidth="1"/>
    <col min="8" max="8" width="18.83203125" customWidth="1"/>
    <col min="9" max="9" width="15" customWidth="1"/>
    <col min="10" max="10" width="47.5" customWidth="1"/>
    <col min="11" max="11" width="22" customWidth="1"/>
  </cols>
  <sheetData>
    <row r="1" spans="1:11" ht="90" x14ac:dyDescent="0.2">
      <c r="A1" s="56" t="s">
        <v>0</v>
      </c>
      <c r="B1" s="56" t="s">
        <v>1</v>
      </c>
      <c r="C1" s="56" t="s">
        <v>2</v>
      </c>
      <c r="D1" s="57" t="s">
        <v>3</v>
      </c>
      <c r="E1" s="49" t="s">
        <v>4</v>
      </c>
      <c r="F1" s="58" t="s">
        <v>5</v>
      </c>
      <c r="G1" s="49" t="s">
        <v>6</v>
      </c>
      <c r="H1" s="59" t="s">
        <v>7</v>
      </c>
      <c r="I1" s="56" t="s">
        <v>8</v>
      </c>
      <c r="J1" s="56" t="s">
        <v>9</v>
      </c>
      <c r="K1" s="56" t="s">
        <v>10</v>
      </c>
    </row>
    <row r="2" spans="1:11" ht="105" x14ac:dyDescent="0.2">
      <c r="A2" s="56">
        <v>1</v>
      </c>
      <c r="B2" s="56" t="s">
        <v>2115</v>
      </c>
      <c r="C2" s="50" t="s">
        <v>11</v>
      </c>
      <c r="D2" s="20" t="s">
        <v>12</v>
      </c>
      <c r="E2" s="50">
        <v>3</v>
      </c>
      <c r="F2" s="63" t="s">
        <v>2116</v>
      </c>
      <c r="G2" s="51" t="s">
        <v>2022</v>
      </c>
      <c r="H2" s="22" t="s">
        <v>2118</v>
      </c>
      <c r="I2" s="51" t="s">
        <v>17</v>
      </c>
      <c r="J2" s="51" t="s">
        <v>32</v>
      </c>
      <c r="K2" s="51" t="s">
        <v>2117</v>
      </c>
    </row>
    <row r="3" spans="1:11" ht="96" x14ac:dyDescent="0.2">
      <c r="A3" s="56">
        <v>2</v>
      </c>
      <c r="B3" s="56" t="s">
        <v>2119</v>
      </c>
      <c r="C3" s="50" t="s">
        <v>11</v>
      </c>
      <c r="D3" s="20" t="s">
        <v>130</v>
      </c>
      <c r="E3" s="50" t="s">
        <v>2120</v>
      </c>
      <c r="F3" s="63" t="s">
        <v>2116</v>
      </c>
      <c r="G3" s="51" t="s">
        <v>2085</v>
      </c>
      <c r="H3" s="22" t="s">
        <v>2118</v>
      </c>
      <c r="I3" s="51" t="s">
        <v>35</v>
      </c>
      <c r="J3" s="51" t="s">
        <v>2122</v>
      </c>
      <c r="K3" s="51" t="s">
        <v>2121</v>
      </c>
    </row>
    <row r="4" spans="1:11" ht="72" x14ac:dyDescent="0.2">
      <c r="A4" s="63">
        <v>3</v>
      </c>
      <c r="B4" s="64">
        <v>43139</v>
      </c>
      <c r="C4" s="61" t="s">
        <v>2114</v>
      </c>
      <c r="D4" s="63" t="s">
        <v>2108</v>
      </c>
      <c r="E4" s="63">
        <v>2</v>
      </c>
      <c r="F4" s="63" t="s">
        <v>2134</v>
      </c>
      <c r="G4" s="65" t="s">
        <v>2111</v>
      </c>
      <c r="H4" s="63" t="s">
        <v>1601</v>
      </c>
      <c r="I4" s="63">
        <v>4.5</v>
      </c>
      <c r="J4" s="66" t="s">
        <v>46</v>
      </c>
      <c r="K4" s="51" t="s">
        <v>47</v>
      </c>
    </row>
    <row r="5" spans="1:11" ht="72" x14ac:dyDescent="0.2">
      <c r="A5" s="62">
        <v>4</v>
      </c>
      <c r="B5" s="64">
        <v>43139</v>
      </c>
      <c r="C5" s="61" t="s">
        <v>2114</v>
      </c>
      <c r="D5" s="63" t="s">
        <v>2108</v>
      </c>
      <c r="E5" s="63">
        <v>6</v>
      </c>
      <c r="F5" s="63" t="s">
        <v>2134</v>
      </c>
      <c r="G5" s="65" t="s">
        <v>2110</v>
      </c>
      <c r="H5" s="63" t="s">
        <v>1601</v>
      </c>
      <c r="I5" s="63">
        <v>4.5</v>
      </c>
      <c r="J5" s="66" t="s">
        <v>46</v>
      </c>
      <c r="K5" s="51" t="s">
        <v>47</v>
      </c>
    </row>
    <row r="6" spans="1:11" ht="72" x14ac:dyDescent="0.2">
      <c r="A6" s="60">
        <v>5</v>
      </c>
      <c r="B6" s="54">
        <v>43158</v>
      </c>
      <c r="C6" s="61" t="s">
        <v>2114</v>
      </c>
      <c r="D6" s="63" t="s">
        <v>2108</v>
      </c>
      <c r="E6" s="50">
        <v>10</v>
      </c>
      <c r="F6" s="63" t="s">
        <v>2134</v>
      </c>
      <c r="G6" s="65" t="s">
        <v>2123</v>
      </c>
      <c r="H6" s="63" t="s">
        <v>1601</v>
      </c>
      <c r="I6" s="63">
        <v>4.5</v>
      </c>
      <c r="J6" s="66" t="s">
        <v>46</v>
      </c>
      <c r="K6" s="55" t="s">
        <v>47</v>
      </c>
    </row>
    <row r="7" spans="1:11" ht="60" x14ac:dyDescent="0.2">
      <c r="A7" s="60">
        <v>7</v>
      </c>
      <c r="B7" s="73">
        <v>43165</v>
      </c>
      <c r="C7" s="69" t="s">
        <v>2127</v>
      </c>
      <c r="D7" s="69" t="s">
        <v>2128</v>
      </c>
      <c r="E7" s="69">
        <v>7</v>
      </c>
      <c r="F7" s="69" t="s">
        <v>1665</v>
      </c>
      <c r="G7" s="70" t="s">
        <v>2129</v>
      </c>
      <c r="H7" s="69" t="s">
        <v>1601</v>
      </c>
      <c r="I7" s="62">
        <v>5.6</v>
      </c>
      <c r="J7" s="66" t="s">
        <v>46</v>
      </c>
      <c r="K7" s="70" t="s">
        <v>1400</v>
      </c>
    </row>
    <row r="8" spans="1:11" ht="60" x14ac:dyDescent="0.2">
      <c r="A8" s="60">
        <v>8</v>
      </c>
      <c r="B8" s="73">
        <v>43165</v>
      </c>
      <c r="C8" s="69" t="s">
        <v>2127</v>
      </c>
      <c r="D8" s="69" t="s">
        <v>2128</v>
      </c>
      <c r="E8" s="69">
        <v>54</v>
      </c>
      <c r="F8" s="69" t="s">
        <v>1665</v>
      </c>
      <c r="G8" s="70" t="s">
        <v>2131</v>
      </c>
      <c r="H8" s="69" t="s">
        <v>1601</v>
      </c>
      <c r="I8" s="62">
        <v>5.6</v>
      </c>
      <c r="J8" s="66" t="s">
        <v>46</v>
      </c>
      <c r="K8" s="70" t="s">
        <v>1400</v>
      </c>
    </row>
    <row r="9" spans="1:11" ht="72" customHeight="1" x14ac:dyDescent="0.2">
      <c r="A9" s="60">
        <v>9</v>
      </c>
      <c r="B9" s="73">
        <v>43165</v>
      </c>
      <c r="C9" s="69" t="s">
        <v>2127</v>
      </c>
      <c r="D9" s="69" t="s">
        <v>2128</v>
      </c>
      <c r="E9" s="69">
        <v>8</v>
      </c>
      <c r="F9" s="69" t="s">
        <v>1665</v>
      </c>
      <c r="G9" s="70" t="s">
        <v>2132</v>
      </c>
      <c r="H9" s="69" t="s">
        <v>1601</v>
      </c>
      <c r="I9" s="62">
        <v>5.6</v>
      </c>
      <c r="J9" s="66" t="s">
        <v>46</v>
      </c>
      <c r="K9" s="70" t="s">
        <v>1400</v>
      </c>
    </row>
    <row r="10" spans="1:11" ht="64.5" customHeight="1" x14ac:dyDescent="0.2">
      <c r="A10" s="74">
        <v>10</v>
      </c>
      <c r="B10" s="75">
        <v>43194</v>
      </c>
      <c r="C10" s="76" t="s">
        <v>11</v>
      </c>
      <c r="D10" s="74" t="s">
        <v>51</v>
      </c>
      <c r="E10" s="74">
        <v>20</v>
      </c>
      <c r="F10" s="74" t="s">
        <v>2135</v>
      </c>
      <c r="G10" s="72" t="s">
        <v>2136</v>
      </c>
      <c r="H10" s="71" t="s">
        <v>1601</v>
      </c>
      <c r="I10" s="74">
        <v>6.7</v>
      </c>
      <c r="J10" s="66" t="s">
        <v>46</v>
      </c>
      <c r="K10" s="72" t="s">
        <v>1400</v>
      </c>
    </row>
    <row r="11" spans="1:11" ht="75.75" customHeight="1" x14ac:dyDescent="0.2">
      <c r="A11" s="74">
        <v>11</v>
      </c>
      <c r="B11" s="75">
        <v>43194</v>
      </c>
      <c r="C11" s="76" t="s">
        <v>11</v>
      </c>
      <c r="D11" s="74" t="s">
        <v>51</v>
      </c>
      <c r="E11" s="74">
        <v>14</v>
      </c>
      <c r="F11" s="74" t="s">
        <v>2135</v>
      </c>
      <c r="G11" s="72" t="s">
        <v>2137</v>
      </c>
      <c r="H11" s="71" t="s">
        <v>1601</v>
      </c>
      <c r="I11" s="74">
        <v>6.7</v>
      </c>
      <c r="J11" s="66" t="s">
        <v>46</v>
      </c>
      <c r="K11" s="72" t="s">
        <v>1400</v>
      </c>
    </row>
    <row r="12" spans="1:11" ht="69" customHeight="1" x14ac:dyDescent="0.2">
      <c r="A12" s="74">
        <v>12</v>
      </c>
      <c r="B12" s="75">
        <v>43194</v>
      </c>
      <c r="C12" s="76" t="s">
        <v>11</v>
      </c>
      <c r="D12" s="74" t="s">
        <v>51</v>
      </c>
      <c r="E12" s="74">
        <v>5</v>
      </c>
      <c r="F12" s="74" t="s">
        <v>2135</v>
      </c>
      <c r="G12" s="72" t="s">
        <v>2140</v>
      </c>
      <c r="H12" s="71" t="s">
        <v>1601</v>
      </c>
      <c r="I12" s="74">
        <v>6.7</v>
      </c>
      <c r="J12" s="66" t="s">
        <v>46</v>
      </c>
      <c r="K12" s="72" t="s">
        <v>1400</v>
      </c>
    </row>
    <row r="13" spans="1:11" ht="63.75" customHeight="1" x14ac:dyDescent="0.2">
      <c r="A13" s="74">
        <v>13</v>
      </c>
      <c r="B13" s="75">
        <v>43194</v>
      </c>
      <c r="C13" s="76" t="s">
        <v>11</v>
      </c>
      <c r="D13" s="74" t="s">
        <v>51</v>
      </c>
      <c r="E13" s="74">
        <v>4</v>
      </c>
      <c r="F13" s="74" t="s">
        <v>2135</v>
      </c>
      <c r="G13" s="72" t="s">
        <v>2138</v>
      </c>
      <c r="H13" s="71" t="s">
        <v>1601</v>
      </c>
      <c r="I13" s="74">
        <v>6.7</v>
      </c>
      <c r="J13" s="66" t="s">
        <v>46</v>
      </c>
      <c r="K13" s="72" t="s">
        <v>1400</v>
      </c>
    </row>
    <row r="14" spans="1:11" ht="66" customHeight="1" x14ac:dyDescent="0.2">
      <c r="A14" s="74">
        <v>14</v>
      </c>
      <c r="B14" s="75">
        <v>43194</v>
      </c>
      <c r="C14" s="76" t="s">
        <v>11</v>
      </c>
      <c r="D14" s="74" t="s">
        <v>51</v>
      </c>
      <c r="E14" s="74">
        <v>3</v>
      </c>
      <c r="F14" s="74" t="s">
        <v>2135</v>
      </c>
      <c r="G14" s="72" t="s">
        <v>2139</v>
      </c>
      <c r="H14" s="71" t="s">
        <v>1601</v>
      </c>
      <c r="I14" s="74">
        <v>6.7</v>
      </c>
      <c r="J14" s="66" t="s">
        <v>46</v>
      </c>
      <c r="K14" s="72" t="s">
        <v>1400</v>
      </c>
    </row>
    <row r="15" spans="1:11" ht="65.25" customHeight="1" x14ac:dyDescent="0.2">
      <c r="A15" s="74">
        <v>15</v>
      </c>
      <c r="B15" s="75">
        <v>43194</v>
      </c>
      <c r="C15" s="76" t="s">
        <v>11</v>
      </c>
      <c r="D15" s="74" t="s">
        <v>51</v>
      </c>
      <c r="E15" s="74">
        <v>44</v>
      </c>
      <c r="F15" s="74" t="s">
        <v>2135</v>
      </c>
      <c r="G15" s="72" t="s">
        <v>2141</v>
      </c>
      <c r="H15" s="71" t="s">
        <v>1601</v>
      </c>
      <c r="I15" s="74">
        <v>6.7</v>
      </c>
      <c r="J15" s="66" t="s">
        <v>46</v>
      </c>
      <c r="K15" s="72" t="s">
        <v>1400</v>
      </c>
    </row>
    <row r="16" spans="1:11" ht="60" x14ac:dyDescent="0.2">
      <c r="A16" s="74">
        <v>16</v>
      </c>
      <c r="B16" s="75">
        <v>43194</v>
      </c>
      <c r="C16" s="76" t="s">
        <v>11</v>
      </c>
      <c r="D16" s="74" t="s">
        <v>2142</v>
      </c>
      <c r="E16" s="74" t="s">
        <v>2143</v>
      </c>
      <c r="F16" s="74" t="s">
        <v>2135</v>
      </c>
      <c r="G16" s="72" t="s">
        <v>2144</v>
      </c>
      <c r="H16" s="71" t="s">
        <v>1601</v>
      </c>
      <c r="I16" s="74">
        <v>7</v>
      </c>
      <c r="J16" s="66" t="s">
        <v>46</v>
      </c>
      <c r="K16" s="72" t="s">
        <v>1400</v>
      </c>
    </row>
    <row r="17" spans="1:11" ht="72" x14ac:dyDescent="0.2">
      <c r="A17" s="60">
        <v>17</v>
      </c>
      <c r="B17" s="86">
        <v>43250</v>
      </c>
      <c r="C17" s="76" t="s">
        <v>11</v>
      </c>
      <c r="D17" s="60" t="s">
        <v>287</v>
      </c>
      <c r="E17" s="60">
        <v>24</v>
      </c>
      <c r="F17" s="90" t="s">
        <v>2189</v>
      </c>
      <c r="G17" s="85" t="s">
        <v>2179</v>
      </c>
      <c r="H17" s="87" t="s">
        <v>2118</v>
      </c>
      <c r="I17" s="60">
        <v>6.7</v>
      </c>
      <c r="J17" s="66" t="s">
        <v>46</v>
      </c>
      <c r="K17" s="85" t="s">
        <v>1400</v>
      </c>
    </row>
    <row r="18" spans="1:11" ht="84" x14ac:dyDescent="0.2">
      <c r="A18" s="60">
        <v>18</v>
      </c>
      <c r="B18" s="86">
        <v>43383</v>
      </c>
      <c r="C18" s="76" t="s">
        <v>11</v>
      </c>
      <c r="D18" s="60" t="s">
        <v>2184</v>
      </c>
      <c r="E18" s="60">
        <v>16</v>
      </c>
      <c r="F18" s="90" t="s">
        <v>2188</v>
      </c>
      <c r="G18" s="89" t="s">
        <v>2186</v>
      </c>
      <c r="H18" s="88" t="s">
        <v>1601</v>
      </c>
      <c r="I18" s="60">
        <v>7</v>
      </c>
      <c r="J18" s="66" t="s">
        <v>46</v>
      </c>
      <c r="K18" s="89" t="s">
        <v>1400</v>
      </c>
    </row>
    <row r="19" spans="1:11" ht="84" x14ac:dyDescent="0.2">
      <c r="A19" s="74">
        <v>19</v>
      </c>
      <c r="B19" s="75">
        <v>43390</v>
      </c>
      <c r="C19" s="76" t="s">
        <v>11</v>
      </c>
      <c r="D19" s="74" t="s">
        <v>272</v>
      </c>
      <c r="E19" s="74">
        <v>27</v>
      </c>
      <c r="F19" s="90" t="s">
        <v>2190</v>
      </c>
      <c r="G19" s="89" t="s">
        <v>2187</v>
      </c>
      <c r="H19" s="88" t="s">
        <v>1601</v>
      </c>
      <c r="I19" s="74">
        <v>7</v>
      </c>
      <c r="J19" s="66" t="s">
        <v>46</v>
      </c>
      <c r="K19" s="89" t="s">
        <v>1400</v>
      </c>
    </row>
    <row r="20" spans="1:11" ht="60" x14ac:dyDescent="0.2">
      <c r="A20" s="74">
        <v>20</v>
      </c>
      <c r="B20" s="75">
        <v>43427</v>
      </c>
      <c r="C20" s="76" t="s">
        <v>11</v>
      </c>
      <c r="D20" s="74" t="s">
        <v>130</v>
      </c>
      <c r="E20" s="74">
        <v>132</v>
      </c>
      <c r="F20" s="74" t="s">
        <v>2208</v>
      </c>
      <c r="G20" s="85" t="s">
        <v>2209</v>
      </c>
      <c r="H20" s="74" t="s">
        <v>2023</v>
      </c>
      <c r="I20" s="74">
        <v>6.7</v>
      </c>
      <c r="J20" s="66" t="s">
        <v>46</v>
      </c>
      <c r="K20" s="74" t="s">
        <v>435</v>
      </c>
    </row>
    <row r="21" spans="1:11" ht="72" x14ac:dyDescent="0.2">
      <c r="A21" s="74">
        <v>21</v>
      </c>
      <c r="B21" s="75">
        <v>43556</v>
      </c>
      <c r="C21" s="76" t="s">
        <v>11</v>
      </c>
      <c r="D21" s="74" t="s">
        <v>569</v>
      </c>
      <c r="E21" s="74">
        <v>1</v>
      </c>
      <c r="F21" s="74" t="s">
        <v>2232</v>
      </c>
      <c r="G21" s="85" t="s">
        <v>2233</v>
      </c>
      <c r="H21" s="74" t="s">
        <v>1601</v>
      </c>
      <c r="I21" s="74"/>
      <c r="J21" s="74" t="s">
        <v>46</v>
      </c>
      <c r="K21" s="74" t="s">
        <v>502</v>
      </c>
    </row>
    <row r="22" spans="1:11" ht="15" x14ac:dyDescent="0.2">
      <c r="A22" s="74">
        <v>22</v>
      </c>
      <c r="B22" s="74"/>
      <c r="C22" s="74"/>
      <c r="D22" s="74"/>
      <c r="E22" s="74"/>
      <c r="F22" s="74"/>
      <c r="G22" s="85"/>
      <c r="H22" s="74"/>
      <c r="I22" s="74"/>
      <c r="J22" s="74"/>
      <c r="K22" s="74"/>
    </row>
    <row r="23" spans="1:11" ht="15" x14ac:dyDescent="0.2">
      <c r="A23" s="74"/>
      <c r="B23" s="74"/>
      <c r="C23" s="74"/>
      <c r="D23" s="74"/>
      <c r="E23" s="74"/>
      <c r="F23" s="74"/>
      <c r="G23" s="85"/>
      <c r="H23" s="74"/>
      <c r="I23" s="74"/>
      <c r="J23" s="74"/>
      <c r="K23" s="74"/>
    </row>
    <row r="24" spans="1:11" x14ac:dyDescent="0.2">
      <c r="G24" s="84"/>
    </row>
    <row r="25" spans="1:11" x14ac:dyDescent="0.2">
      <c r="G25" s="84"/>
      <c r="H25" s="74"/>
    </row>
    <row r="26" spans="1:11" x14ac:dyDescent="0.2">
      <c r="G26" s="84"/>
    </row>
    <row r="27" spans="1:11" x14ac:dyDescent="0.2">
      <c r="G27" s="84"/>
    </row>
    <row r="28" spans="1:11" x14ac:dyDescent="0.2">
      <c r="G28" s="84"/>
    </row>
    <row r="29" spans="1:11" x14ac:dyDescent="0.2">
      <c r="G29" s="84"/>
    </row>
    <row r="30" spans="1:11" x14ac:dyDescent="0.2">
      <c r="E30">
        <v>4.0705810147000001E+19</v>
      </c>
      <c r="G30" s="84"/>
    </row>
    <row r="31" spans="1:11" x14ac:dyDescent="0.2">
      <c r="G31" s="84"/>
    </row>
    <row r="32" spans="1:11" x14ac:dyDescent="0.2">
      <c r="G32" s="84"/>
    </row>
    <row r="33" spans="7:7" x14ac:dyDescent="0.2">
      <c r="G33" s="84"/>
    </row>
    <row r="34" spans="7:7" x14ac:dyDescent="0.2">
      <c r="G34" s="84"/>
    </row>
    <row r="35" spans="7:7" x14ac:dyDescent="0.2">
      <c r="G35" s="84"/>
    </row>
    <row r="36" spans="7:7" x14ac:dyDescent="0.2">
      <c r="G36" s="84"/>
    </row>
    <row r="37" spans="7:7" x14ac:dyDescent="0.2">
      <c r="G37" s="84"/>
    </row>
    <row r="38" spans="7:7" x14ac:dyDescent="0.2">
      <c r="G38" s="84"/>
    </row>
    <row r="39" spans="7:7" x14ac:dyDescent="0.2">
      <c r="G39" s="84"/>
    </row>
    <row r="40" spans="7:7" x14ac:dyDescent="0.2">
      <c r="G40" s="84"/>
    </row>
    <row r="41" spans="7:7" x14ac:dyDescent="0.2">
      <c r="G41" s="84"/>
    </row>
    <row r="42" spans="7:7" x14ac:dyDescent="0.2">
      <c r="G42" s="84"/>
    </row>
    <row r="43" spans="7:7" x14ac:dyDescent="0.2">
      <c r="G43" s="84"/>
    </row>
    <row r="44" spans="7:7" x14ac:dyDescent="0.2">
      <c r="G44" s="84"/>
    </row>
    <row r="45" spans="7:7" x14ac:dyDescent="0.2">
      <c r="G45" s="84"/>
    </row>
    <row r="46" spans="7:7" x14ac:dyDescent="0.2">
      <c r="G46" s="84"/>
    </row>
    <row r="47" spans="7:7" x14ac:dyDescent="0.2">
      <c r="G47" s="84"/>
    </row>
    <row r="48" spans="7:7" x14ac:dyDescent="0.2">
      <c r="G48" s="84"/>
    </row>
    <row r="49" spans="7:7" x14ac:dyDescent="0.2">
      <c r="G49" s="84"/>
    </row>
    <row r="50" spans="7:7" x14ac:dyDescent="0.2">
      <c r="G50" s="84"/>
    </row>
    <row r="51" spans="7:7" x14ac:dyDescent="0.2">
      <c r="G51" s="84"/>
    </row>
    <row r="52" spans="7:7" x14ac:dyDescent="0.2">
      <c r="G52" s="84"/>
    </row>
    <row r="53" spans="7:7" x14ac:dyDescent="0.2">
      <c r="G53" s="84"/>
    </row>
  </sheetData>
  <autoFilter ref="A1:K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596"/>
  <sheetViews>
    <sheetView zoomScale="90" zoomScaleNormal="9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K420" sqref="K420"/>
    </sheetView>
  </sheetViews>
  <sheetFormatPr defaultRowHeight="15" x14ac:dyDescent="0.25"/>
  <cols>
    <col min="1" max="1" width="6.5" style="53" customWidth="1"/>
    <col min="2" max="2" width="24.83203125" style="53" customWidth="1"/>
    <col min="3" max="3" width="19.33203125" style="53" customWidth="1"/>
    <col min="4" max="4" width="8.83203125" style="42" customWidth="1"/>
    <col min="5" max="5" width="25" style="42" customWidth="1"/>
    <col min="6" max="6" width="27.33203125" style="42" customWidth="1"/>
    <col min="7" max="7" width="22.83203125" style="42" customWidth="1"/>
    <col min="8" max="8" width="16.83203125" style="42" customWidth="1"/>
    <col min="9" max="9" width="14.83203125" style="42" customWidth="1"/>
    <col min="10" max="10" width="13.83203125" style="42" hidden="1" customWidth="1"/>
    <col min="11" max="11" width="18.6640625" style="42" customWidth="1"/>
    <col min="12" max="13" width="13.83203125" style="42" customWidth="1"/>
    <col min="14" max="14" width="14.5" style="42" customWidth="1"/>
    <col min="15" max="15" width="13.83203125" style="292" customWidth="1"/>
    <col min="16" max="16" width="14.6640625" style="42" customWidth="1"/>
    <col min="17" max="18" width="13.83203125" style="42" customWidth="1"/>
    <col min="19" max="19" width="14.1640625" style="286" customWidth="1"/>
    <col min="20" max="20" width="14.33203125" style="286" customWidth="1"/>
    <col min="21" max="21" width="13.6640625" style="286" customWidth="1"/>
    <col min="22" max="22" width="15.33203125" style="286" customWidth="1"/>
    <col min="23" max="25" width="15.5" style="286" customWidth="1"/>
    <col min="26" max="27" width="16" style="286" customWidth="1"/>
    <col min="28" max="28" width="14.1640625" style="286" customWidth="1"/>
    <col min="29" max="30" width="16" style="286" customWidth="1"/>
    <col min="31" max="31" width="13.5" style="286" customWidth="1"/>
    <col min="32" max="32" width="15.33203125" style="42" customWidth="1"/>
    <col min="33" max="33" width="14" style="42" customWidth="1"/>
    <col min="34" max="34" width="14.5" style="42" customWidth="1"/>
    <col min="35" max="35" width="14.83203125" style="42" customWidth="1"/>
    <col min="36" max="36" width="14.5" style="42" customWidth="1"/>
    <col min="37" max="37" width="15" style="42" customWidth="1"/>
    <col min="38" max="39" width="13.83203125" style="42" customWidth="1"/>
    <col min="40" max="40" width="14.5" style="42" customWidth="1"/>
    <col min="41" max="42" width="15.33203125" style="42" customWidth="1"/>
    <col min="43" max="45" width="14.33203125" style="42" customWidth="1"/>
    <col min="46" max="46" width="16.5" style="42" customWidth="1"/>
    <col min="47" max="48" width="14.83203125" style="42" customWidth="1"/>
    <col min="49" max="51" width="14.6640625" style="42" customWidth="1"/>
    <col min="52" max="52" width="14.33203125" style="42" customWidth="1"/>
    <col min="53" max="53" width="14.83203125" style="42" customWidth="1"/>
    <col min="54" max="54" width="14.1640625" style="42" customWidth="1"/>
    <col min="55" max="55" width="15.5" style="42" customWidth="1"/>
    <col min="56" max="56" width="13.1640625" style="42" customWidth="1"/>
    <col min="57" max="57" width="17" style="42" customWidth="1"/>
    <col min="58" max="58" width="16.83203125" style="42" customWidth="1"/>
    <col min="59" max="59" width="18.1640625" style="285" customWidth="1"/>
    <col min="60" max="60" width="25" style="299" customWidth="1"/>
    <col min="61" max="61" width="45.1640625" style="285" customWidth="1"/>
    <col min="62" max="16384" width="9.33203125" style="42"/>
  </cols>
  <sheetData>
    <row r="1" spans="1:61" ht="142.5" thickBot="1" x14ac:dyDescent="0.3">
      <c r="A1" s="514" t="s">
        <v>0</v>
      </c>
      <c r="B1" s="517" t="s">
        <v>1578</v>
      </c>
      <c r="C1" s="514" t="s">
        <v>3</v>
      </c>
      <c r="D1" s="514" t="s">
        <v>1579</v>
      </c>
      <c r="E1" s="514" t="s">
        <v>5</v>
      </c>
      <c r="F1" s="514" t="s">
        <v>6</v>
      </c>
      <c r="G1" s="514" t="s">
        <v>1580</v>
      </c>
      <c r="H1" s="514" t="s">
        <v>1581</v>
      </c>
      <c r="I1" s="514" t="s">
        <v>1582</v>
      </c>
      <c r="J1" s="287" t="s">
        <v>1583</v>
      </c>
      <c r="K1" s="520" t="s">
        <v>2435</v>
      </c>
      <c r="L1" s="530" t="s">
        <v>2434</v>
      </c>
      <c r="M1" s="530" t="s">
        <v>2433</v>
      </c>
      <c r="N1" s="530" t="s">
        <v>2432</v>
      </c>
      <c r="O1" s="533" t="s">
        <v>2431</v>
      </c>
      <c r="P1" s="514" t="s">
        <v>1585</v>
      </c>
      <c r="Q1" s="514" t="s">
        <v>2430</v>
      </c>
      <c r="R1" s="533" t="s">
        <v>2429</v>
      </c>
      <c r="S1" s="302" t="s">
        <v>2155</v>
      </c>
      <c r="T1" s="303" t="s">
        <v>2417</v>
      </c>
      <c r="U1" s="303" t="s">
        <v>2477</v>
      </c>
      <c r="V1" s="302" t="s">
        <v>2156</v>
      </c>
      <c r="W1" s="303" t="s">
        <v>2418</v>
      </c>
      <c r="X1" s="303" t="s">
        <v>2478</v>
      </c>
      <c r="Y1" s="302" t="s">
        <v>2157</v>
      </c>
      <c r="Z1" s="303" t="s">
        <v>2171</v>
      </c>
      <c r="AA1" s="303" t="s">
        <v>2479</v>
      </c>
      <c r="AB1" s="302" t="s">
        <v>2158</v>
      </c>
      <c r="AC1" s="303" t="s">
        <v>2172</v>
      </c>
      <c r="AD1" s="303" t="s">
        <v>2480</v>
      </c>
      <c r="AE1" s="302" t="s">
        <v>2159</v>
      </c>
      <c r="AF1" s="303" t="s">
        <v>2173</v>
      </c>
      <c r="AG1" s="303" t="s">
        <v>2481</v>
      </c>
      <c r="AH1" s="302" t="s">
        <v>2160</v>
      </c>
      <c r="AI1" s="303" t="s">
        <v>2419</v>
      </c>
      <c r="AJ1" s="303" t="s">
        <v>2482</v>
      </c>
      <c r="AK1" s="302" t="s">
        <v>2161</v>
      </c>
      <c r="AL1" s="303" t="s">
        <v>2420</v>
      </c>
      <c r="AM1" s="303" t="s">
        <v>2483</v>
      </c>
      <c r="AN1" s="302" t="s">
        <v>2162</v>
      </c>
      <c r="AO1" s="303" t="s">
        <v>2421</v>
      </c>
      <c r="AP1" s="303" t="s">
        <v>2484</v>
      </c>
      <c r="AQ1" s="302" t="s">
        <v>2163</v>
      </c>
      <c r="AR1" s="303" t="s">
        <v>2422</v>
      </c>
      <c r="AS1" s="303" t="s">
        <v>2485</v>
      </c>
      <c r="AT1" s="302" t="s">
        <v>2164</v>
      </c>
      <c r="AU1" s="303" t="s">
        <v>2423</v>
      </c>
      <c r="AV1" s="303" t="s">
        <v>2486</v>
      </c>
      <c r="AW1" s="302" t="s">
        <v>2166</v>
      </c>
      <c r="AX1" s="303" t="s">
        <v>2424</v>
      </c>
      <c r="AY1" s="303" t="s">
        <v>2487</v>
      </c>
      <c r="AZ1" s="302" t="s">
        <v>2416</v>
      </c>
      <c r="BA1" s="304" t="s">
        <v>2425</v>
      </c>
      <c r="BB1" s="304" t="s">
        <v>2488</v>
      </c>
      <c r="BC1" s="289" t="s">
        <v>2490</v>
      </c>
      <c r="BD1" s="294" t="s">
        <v>2494</v>
      </c>
      <c r="BE1" s="442" t="s">
        <v>3263</v>
      </c>
      <c r="BF1" s="289" t="s">
        <v>2491</v>
      </c>
      <c r="BG1" s="291" t="s">
        <v>2493</v>
      </c>
    </row>
    <row r="2" spans="1:61" s="94" customFormat="1" ht="15.75" customHeight="1" thickBot="1" x14ac:dyDescent="0.3">
      <c r="A2" s="515"/>
      <c r="B2" s="518"/>
      <c r="C2" s="515"/>
      <c r="D2" s="515"/>
      <c r="E2" s="515"/>
      <c r="F2" s="515"/>
      <c r="G2" s="515"/>
      <c r="H2" s="515"/>
      <c r="I2" s="515"/>
      <c r="J2" s="522"/>
      <c r="K2" s="521"/>
      <c r="L2" s="531"/>
      <c r="M2" s="531"/>
      <c r="N2" s="531"/>
      <c r="O2" s="534"/>
      <c r="P2" s="515"/>
      <c r="Q2" s="515"/>
      <c r="R2" s="534"/>
      <c r="S2" s="524" t="s">
        <v>1588</v>
      </c>
      <c r="T2" s="525"/>
      <c r="U2" s="526"/>
      <c r="V2" s="524" t="s">
        <v>1589</v>
      </c>
      <c r="W2" s="525"/>
      <c r="X2" s="526"/>
      <c r="Y2" s="524" t="s">
        <v>1590</v>
      </c>
      <c r="Z2" s="525"/>
      <c r="AA2" s="526"/>
      <c r="AB2" s="524" t="s">
        <v>1591</v>
      </c>
      <c r="AC2" s="525"/>
      <c r="AD2" s="526"/>
      <c r="AE2" s="524" t="s">
        <v>1592</v>
      </c>
      <c r="AF2" s="525"/>
      <c r="AG2" s="526"/>
      <c r="AH2" s="524" t="s">
        <v>1593</v>
      </c>
      <c r="AI2" s="525"/>
      <c r="AJ2" s="526"/>
      <c r="AK2" s="524" t="s">
        <v>1594</v>
      </c>
      <c r="AL2" s="525"/>
      <c r="AM2" s="526"/>
      <c r="AN2" s="524" t="s">
        <v>1595</v>
      </c>
      <c r="AO2" s="525"/>
      <c r="AP2" s="526"/>
      <c r="AQ2" s="524" t="s">
        <v>1596</v>
      </c>
      <c r="AR2" s="525"/>
      <c r="AS2" s="526"/>
      <c r="AT2" s="524" t="s">
        <v>1597</v>
      </c>
      <c r="AU2" s="525"/>
      <c r="AV2" s="526"/>
      <c r="AW2" s="524" t="s">
        <v>1598</v>
      </c>
      <c r="AX2" s="525"/>
      <c r="AY2" s="526"/>
      <c r="AZ2" s="524" t="s">
        <v>1599</v>
      </c>
      <c r="BA2" s="525"/>
      <c r="BB2" s="526"/>
      <c r="BH2" s="299"/>
      <c r="BI2" s="285"/>
    </row>
    <row r="3" spans="1:61" s="94" customFormat="1" ht="15" customHeight="1" thickBot="1" x14ac:dyDescent="0.3">
      <c r="A3" s="516"/>
      <c r="B3" s="519"/>
      <c r="C3" s="516"/>
      <c r="D3" s="516"/>
      <c r="E3" s="516"/>
      <c r="F3" s="516"/>
      <c r="G3" s="516"/>
      <c r="H3" s="516"/>
      <c r="I3" s="516"/>
      <c r="J3" s="523"/>
      <c r="K3" s="521"/>
      <c r="L3" s="532"/>
      <c r="M3" s="532"/>
      <c r="N3" s="532"/>
      <c r="O3" s="535"/>
      <c r="P3" s="516"/>
      <c r="Q3" s="516"/>
      <c r="R3" s="535"/>
      <c r="S3" s="527"/>
      <c r="T3" s="528"/>
      <c r="U3" s="529"/>
      <c r="V3" s="527"/>
      <c r="W3" s="528"/>
      <c r="X3" s="529"/>
      <c r="Y3" s="527"/>
      <c r="Z3" s="528"/>
      <c r="AA3" s="529"/>
      <c r="AB3" s="527"/>
      <c r="AC3" s="528"/>
      <c r="AD3" s="529"/>
      <c r="AE3" s="527"/>
      <c r="AF3" s="528"/>
      <c r="AG3" s="529"/>
      <c r="AH3" s="527"/>
      <c r="AI3" s="528"/>
      <c r="AJ3" s="529"/>
      <c r="AK3" s="527"/>
      <c r="AL3" s="528"/>
      <c r="AM3" s="529"/>
      <c r="AN3" s="527"/>
      <c r="AO3" s="528"/>
      <c r="AP3" s="529"/>
      <c r="AQ3" s="527"/>
      <c r="AR3" s="528"/>
      <c r="AS3" s="529"/>
      <c r="AT3" s="527"/>
      <c r="AU3" s="528"/>
      <c r="AV3" s="529"/>
      <c r="AW3" s="527"/>
      <c r="AX3" s="528"/>
      <c r="AY3" s="529"/>
      <c r="AZ3" s="527"/>
      <c r="BA3" s="528"/>
      <c r="BB3" s="529"/>
      <c r="BH3" s="299"/>
      <c r="BI3" s="285"/>
    </row>
    <row r="4" spans="1:61" s="293" customFormat="1" ht="30" hidden="1" customHeight="1" x14ac:dyDescent="0.25">
      <c r="A4" s="449">
        <v>1</v>
      </c>
      <c r="B4" s="313" t="s">
        <v>11</v>
      </c>
      <c r="C4" s="313" t="s">
        <v>239</v>
      </c>
      <c r="D4" s="313">
        <v>56</v>
      </c>
      <c r="E4" s="313" t="s">
        <v>2201</v>
      </c>
      <c r="F4" s="399" t="s">
        <v>2678</v>
      </c>
      <c r="G4" s="394" t="s">
        <v>2668</v>
      </c>
      <c r="H4" s="396">
        <v>42566</v>
      </c>
      <c r="I4" s="313" t="s">
        <v>1602</v>
      </c>
      <c r="J4" s="314"/>
      <c r="K4" s="308">
        <v>2060361.56</v>
      </c>
      <c r="L4" s="347"/>
      <c r="M4" s="347"/>
      <c r="N4" s="347"/>
      <c r="O4" s="347"/>
      <c r="P4" s="347"/>
      <c r="Q4" s="348"/>
      <c r="R4" s="348"/>
      <c r="S4" s="348"/>
      <c r="T4" s="348"/>
      <c r="U4" s="348"/>
      <c r="V4" s="348"/>
      <c r="W4" s="348">
        <v>298406.75</v>
      </c>
      <c r="X4" s="348"/>
      <c r="Y4" s="348"/>
      <c r="Z4" s="348">
        <v>279012</v>
      </c>
      <c r="AA4" s="348"/>
      <c r="AB4" s="348"/>
      <c r="AC4" s="348">
        <v>243373</v>
      </c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>
        <v>28595.83</v>
      </c>
      <c r="AR4" s="348">
        <v>55040.14</v>
      </c>
      <c r="AS4" s="348">
        <v>0</v>
      </c>
      <c r="AT4" s="348">
        <v>28595.83</v>
      </c>
      <c r="AU4" s="348">
        <v>24763.85</v>
      </c>
      <c r="AV4" s="348">
        <v>0</v>
      </c>
      <c r="AW4" s="348">
        <v>28595.83</v>
      </c>
      <c r="AX4" s="349">
        <v>16706.96</v>
      </c>
      <c r="AY4" s="348">
        <v>0</v>
      </c>
      <c r="AZ4" s="348">
        <v>28595.83</v>
      </c>
      <c r="BA4" s="349">
        <v>26849.02</v>
      </c>
      <c r="BB4" s="348">
        <v>0</v>
      </c>
      <c r="BC4" s="297">
        <v>301541.82</v>
      </c>
      <c r="BD4" s="297"/>
      <c r="BE4" s="297"/>
      <c r="BF4" s="424">
        <v>1810186.3</v>
      </c>
      <c r="BG4" s="297"/>
      <c r="BH4" s="295">
        <f>AX4+BA4</f>
        <v>43555.979999999996</v>
      </c>
      <c r="BI4" s="297"/>
    </row>
    <row r="5" spans="1:61" s="94" customFormat="1" ht="30" hidden="1" customHeight="1" x14ac:dyDescent="0.25">
      <c r="A5" s="450">
        <v>2</v>
      </c>
      <c r="B5" s="352" t="s">
        <v>11</v>
      </c>
      <c r="C5" s="352" t="s">
        <v>48</v>
      </c>
      <c r="D5" s="356">
        <v>1</v>
      </c>
      <c r="E5" s="354" t="s">
        <v>2096</v>
      </c>
      <c r="F5" s="352" t="s">
        <v>1605</v>
      </c>
      <c r="G5" s="352" t="s">
        <v>45</v>
      </c>
      <c r="H5" s="352"/>
      <c r="I5" s="352">
        <v>42901</v>
      </c>
      <c r="J5" s="311"/>
      <c r="K5" s="315">
        <v>1623.5519999999999</v>
      </c>
      <c r="L5" s="339"/>
      <c r="M5" s="339"/>
      <c r="N5" s="339"/>
      <c r="O5" s="340"/>
      <c r="P5" s="337"/>
      <c r="Q5" s="336"/>
      <c r="R5" s="336"/>
      <c r="S5" s="337"/>
      <c r="T5" s="336"/>
      <c r="U5" s="336"/>
      <c r="V5" s="336"/>
      <c r="W5" s="337"/>
      <c r="X5" s="337"/>
      <c r="Y5" s="337"/>
      <c r="Z5" s="337"/>
      <c r="AA5" s="337"/>
      <c r="AB5" s="337"/>
      <c r="AC5" s="337"/>
      <c r="AD5" s="337"/>
      <c r="AE5" s="336"/>
      <c r="AF5" s="336"/>
      <c r="AG5" s="336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285"/>
      <c r="BD5" s="285"/>
      <c r="BE5" s="285"/>
      <c r="BF5" s="285"/>
      <c r="BG5" s="285"/>
      <c r="BH5" s="299"/>
      <c r="BI5" s="285"/>
    </row>
    <row r="6" spans="1:61" s="94" customFormat="1" ht="30" hidden="1" customHeight="1" thickBot="1" x14ac:dyDescent="0.3">
      <c r="A6" s="450">
        <v>3</v>
      </c>
      <c r="B6" s="352" t="s">
        <v>11</v>
      </c>
      <c r="C6" s="352" t="s">
        <v>48</v>
      </c>
      <c r="D6" s="353">
        <v>15</v>
      </c>
      <c r="E6" s="354" t="s">
        <v>2497</v>
      </c>
      <c r="F6" s="404" t="s">
        <v>2930</v>
      </c>
      <c r="G6" s="406" t="s">
        <v>2917</v>
      </c>
      <c r="H6" s="417">
        <v>42446</v>
      </c>
      <c r="I6" s="408" t="s">
        <v>2931</v>
      </c>
      <c r="J6" s="316"/>
      <c r="K6" s="317">
        <v>1132301.76</v>
      </c>
      <c r="L6" s="339"/>
      <c r="M6" s="341"/>
      <c r="N6" s="341"/>
      <c r="O6" s="340"/>
      <c r="P6" s="337"/>
      <c r="Q6" s="336"/>
      <c r="R6" s="336"/>
      <c r="S6" s="336"/>
      <c r="T6" s="337">
        <v>11478.77</v>
      </c>
      <c r="U6" s="337"/>
      <c r="V6" s="336"/>
      <c r="W6" s="336"/>
      <c r="X6" s="336"/>
      <c r="Y6" s="336"/>
      <c r="Z6" s="337"/>
      <c r="AA6" s="337"/>
      <c r="AB6" s="337"/>
      <c r="AC6" s="337"/>
      <c r="AD6" s="337"/>
      <c r="AE6" s="336"/>
      <c r="AF6" s="336"/>
      <c r="AG6" s="336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36"/>
      <c r="AV6" s="336"/>
      <c r="AW6" s="336"/>
      <c r="AX6" s="336"/>
      <c r="AY6" s="336"/>
      <c r="AZ6" s="336"/>
      <c r="BA6" s="336"/>
      <c r="BB6" s="336"/>
      <c r="BC6" s="285"/>
      <c r="BD6" s="285"/>
      <c r="BE6" s="285"/>
      <c r="BF6" s="285"/>
      <c r="BG6" s="285"/>
      <c r="BH6" s="299"/>
      <c r="BI6" s="285"/>
    </row>
    <row r="7" spans="1:61" s="94" customFormat="1" ht="30" hidden="1" customHeight="1" x14ac:dyDescent="0.25">
      <c r="A7" s="449">
        <v>4</v>
      </c>
      <c r="B7" s="352" t="s">
        <v>11</v>
      </c>
      <c r="C7" s="352" t="s">
        <v>48</v>
      </c>
      <c r="D7" s="353">
        <v>13</v>
      </c>
      <c r="E7" s="354" t="s">
        <v>2497</v>
      </c>
      <c r="F7" s="404" t="s">
        <v>2932</v>
      </c>
      <c r="G7" s="406" t="s">
        <v>2917</v>
      </c>
      <c r="H7" s="417">
        <v>42446</v>
      </c>
      <c r="I7" s="408" t="s">
        <v>2931</v>
      </c>
      <c r="J7" s="316"/>
      <c r="K7" s="317">
        <v>1217888.72</v>
      </c>
      <c r="L7" s="339"/>
      <c r="M7" s="341"/>
      <c r="N7" s="341"/>
      <c r="O7" s="340"/>
      <c r="P7" s="337"/>
      <c r="Q7" s="336"/>
      <c r="R7" s="336"/>
      <c r="S7" s="336"/>
      <c r="T7" s="337">
        <v>22372.83</v>
      </c>
      <c r="U7" s="337"/>
      <c r="V7" s="336"/>
      <c r="W7" s="336"/>
      <c r="X7" s="336"/>
      <c r="Y7" s="336"/>
      <c r="Z7" s="337"/>
      <c r="AA7" s="337"/>
      <c r="AB7" s="337"/>
      <c r="AC7" s="337"/>
      <c r="AD7" s="337"/>
      <c r="AE7" s="336"/>
      <c r="AF7" s="336"/>
      <c r="AG7" s="336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36"/>
      <c r="AV7" s="336"/>
      <c r="AW7" s="336"/>
      <c r="AX7" s="336"/>
      <c r="AY7" s="336"/>
      <c r="AZ7" s="336"/>
      <c r="BA7" s="336"/>
      <c r="BB7" s="336"/>
      <c r="BC7" s="285"/>
      <c r="BD7" s="285"/>
      <c r="BE7" s="285"/>
      <c r="BF7" s="285"/>
      <c r="BG7" s="285"/>
      <c r="BH7" s="299"/>
      <c r="BI7" s="285"/>
    </row>
    <row r="8" spans="1:61" s="94" customFormat="1" ht="30" hidden="1" customHeight="1" x14ac:dyDescent="0.25">
      <c r="A8" s="450">
        <v>5</v>
      </c>
      <c r="B8" s="352" t="s">
        <v>11</v>
      </c>
      <c r="C8" s="353" t="s">
        <v>259</v>
      </c>
      <c r="D8" s="353">
        <v>26</v>
      </c>
      <c r="E8" s="352" t="s">
        <v>2497</v>
      </c>
      <c r="F8" s="404" t="s">
        <v>2920</v>
      </c>
      <c r="G8" s="406" t="s">
        <v>2917</v>
      </c>
      <c r="H8" s="417">
        <v>42439</v>
      </c>
      <c r="I8" s="408" t="s">
        <v>2921</v>
      </c>
      <c r="J8" s="316"/>
      <c r="K8" s="317">
        <v>2001579.12</v>
      </c>
      <c r="L8" s="341"/>
      <c r="M8" s="341"/>
      <c r="N8" s="341"/>
      <c r="O8" s="340" t="s">
        <v>2213</v>
      </c>
      <c r="P8" s="337"/>
      <c r="Q8" s="336"/>
      <c r="R8" s="336"/>
      <c r="S8" s="336"/>
      <c r="T8" s="337">
        <v>25746.959999999999</v>
      </c>
      <c r="U8" s="337"/>
      <c r="V8" s="336"/>
      <c r="W8" s="336"/>
      <c r="X8" s="336"/>
      <c r="Y8" s="336"/>
      <c r="Z8" s="337"/>
      <c r="AA8" s="337"/>
      <c r="AB8" s="337"/>
      <c r="AC8" s="337"/>
      <c r="AD8" s="337"/>
      <c r="AE8" s="336"/>
      <c r="AF8" s="336"/>
      <c r="AG8" s="336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36"/>
      <c r="AV8" s="336"/>
      <c r="AW8" s="336"/>
      <c r="AX8" s="336"/>
      <c r="AY8" s="336"/>
      <c r="AZ8" s="336"/>
      <c r="BA8" s="336"/>
      <c r="BB8" s="336"/>
      <c r="BC8" s="285"/>
      <c r="BD8" s="285"/>
      <c r="BE8" s="285"/>
      <c r="BF8" s="285"/>
      <c r="BG8" s="285"/>
      <c r="BH8" s="299"/>
      <c r="BI8" s="285"/>
    </row>
    <row r="9" spans="1:61" s="293" customFormat="1" ht="60.75" hidden="1" thickBot="1" x14ac:dyDescent="0.3">
      <c r="A9" s="450">
        <v>6</v>
      </c>
      <c r="B9" s="307" t="s">
        <v>11</v>
      </c>
      <c r="C9" s="318" t="s">
        <v>672</v>
      </c>
      <c r="D9" s="318">
        <v>27</v>
      </c>
      <c r="E9" s="307" t="s">
        <v>2201</v>
      </c>
      <c r="F9" s="398" t="s">
        <v>2680</v>
      </c>
      <c r="G9" s="394" t="s">
        <v>2668</v>
      </c>
      <c r="H9" s="400">
        <v>42566</v>
      </c>
      <c r="I9" s="318" t="s">
        <v>1611</v>
      </c>
      <c r="J9" s="318"/>
      <c r="K9" s="308">
        <v>2632652.7599999998</v>
      </c>
      <c r="L9" s="338"/>
      <c r="M9" s="338"/>
      <c r="N9" s="338"/>
      <c r="O9" s="338" t="s">
        <v>2310</v>
      </c>
      <c r="P9" s="338"/>
      <c r="Q9" s="344"/>
      <c r="R9" s="344"/>
      <c r="S9" s="344"/>
      <c r="T9" s="344"/>
      <c r="U9" s="344"/>
      <c r="V9" s="344"/>
      <c r="W9" s="342"/>
      <c r="X9" s="342"/>
      <c r="Y9" s="344"/>
      <c r="Z9" s="342"/>
      <c r="AA9" s="342"/>
      <c r="AB9" s="344"/>
      <c r="AC9" s="342"/>
      <c r="AD9" s="342"/>
      <c r="AE9" s="344"/>
      <c r="AF9" s="344"/>
      <c r="AG9" s="344"/>
      <c r="AH9" s="344"/>
      <c r="AI9" s="342"/>
      <c r="AJ9" s="342"/>
      <c r="AK9" s="342"/>
      <c r="AL9" s="342"/>
      <c r="AM9" s="342"/>
      <c r="AN9" s="342"/>
      <c r="AO9" s="342"/>
      <c r="AP9" s="342"/>
      <c r="AQ9" s="342">
        <v>33525.56</v>
      </c>
      <c r="AR9" s="344">
        <v>25878.7</v>
      </c>
      <c r="AS9" s="344"/>
      <c r="AT9" s="344">
        <v>33525.56</v>
      </c>
      <c r="AU9" s="344">
        <v>28028.6</v>
      </c>
      <c r="AV9" s="344"/>
      <c r="AW9" s="344">
        <v>33525.56</v>
      </c>
      <c r="AX9" s="345">
        <v>36627.11</v>
      </c>
      <c r="AY9" s="344">
        <v>217032.2</v>
      </c>
      <c r="AZ9" s="344">
        <v>33525.56</v>
      </c>
      <c r="BA9" s="345">
        <v>27988.93</v>
      </c>
      <c r="BB9" s="344">
        <v>0</v>
      </c>
      <c r="BC9" s="297">
        <v>323481.03000000003</v>
      </c>
      <c r="BD9" s="297"/>
      <c r="BE9" s="297"/>
      <c r="BF9" s="297">
        <v>553371.78</v>
      </c>
      <c r="BG9" s="297"/>
      <c r="BH9" s="295">
        <f>AX9+BA9</f>
        <v>64616.04</v>
      </c>
      <c r="BI9" s="297">
        <f>BH477+BH478+BH479+BH480+BH482+BH483+BH484+BH485+BH486+BH487+BH488+BH489+BH490+BH491+BH494+BH495+BH496+BH497+BH498+BH499+BH500+BH501+BH503+BH504+BH506+BH509+BH510+BH511+BH513</f>
        <v>2693947.57</v>
      </c>
    </row>
    <row r="10" spans="1:61" s="293" customFormat="1" ht="45" hidden="1" customHeight="1" x14ac:dyDescent="0.25">
      <c r="A10" s="449">
        <v>7</v>
      </c>
      <c r="B10" s="307" t="s">
        <v>1612</v>
      </c>
      <c r="C10" s="318" t="s">
        <v>1613</v>
      </c>
      <c r="D10" s="318">
        <v>5</v>
      </c>
      <c r="E10" s="307" t="s">
        <v>1614</v>
      </c>
      <c r="F10" s="318" t="s">
        <v>1615</v>
      </c>
      <c r="G10" s="318" t="s">
        <v>1601</v>
      </c>
      <c r="H10" s="318">
        <v>42566</v>
      </c>
      <c r="I10" s="318" t="s">
        <v>1616</v>
      </c>
      <c r="J10" s="318"/>
      <c r="K10" s="319">
        <v>1204874.3700000001</v>
      </c>
      <c r="L10" s="342"/>
      <c r="M10" s="342"/>
      <c r="N10" s="342"/>
      <c r="O10" s="342"/>
      <c r="P10" s="342"/>
      <c r="Q10" s="344"/>
      <c r="R10" s="344"/>
      <c r="S10" s="344"/>
      <c r="T10" s="344"/>
      <c r="U10" s="344"/>
      <c r="V10" s="344"/>
      <c r="W10" s="342">
        <v>84259.43</v>
      </c>
      <c r="X10" s="342"/>
      <c r="Y10" s="344"/>
      <c r="Z10" s="342">
        <v>228820</v>
      </c>
      <c r="AA10" s="342"/>
      <c r="AB10" s="344"/>
      <c r="AC10" s="342"/>
      <c r="AD10" s="342"/>
      <c r="AE10" s="344"/>
      <c r="AF10" s="344">
        <v>92806.49</v>
      </c>
      <c r="AG10" s="344"/>
      <c r="AH10" s="342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>
        <v>14431.41</v>
      </c>
      <c r="AX10" s="345">
        <v>11959.65</v>
      </c>
      <c r="AY10" s="344">
        <v>0</v>
      </c>
      <c r="AZ10" s="344">
        <v>14145.84</v>
      </c>
      <c r="BA10" s="345">
        <v>18638.240000000002</v>
      </c>
      <c r="BB10" s="344">
        <v>0</v>
      </c>
      <c r="BC10" s="297">
        <v>182241.75</v>
      </c>
      <c r="BD10" s="297"/>
      <c r="BE10" s="297"/>
      <c r="BF10" s="297">
        <v>929098.07</v>
      </c>
      <c r="BG10" s="297"/>
      <c r="BH10" s="295">
        <f>AX10+BA10</f>
        <v>30597.89</v>
      </c>
      <c r="BI10" s="297" t="e">
        <f>#REF!+BI9</f>
        <v>#REF!</v>
      </c>
    </row>
    <row r="11" spans="1:61" s="293" customFormat="1" ht="30.75" hidden="1" thickBot="1" x14ac:dyDescent="0.3">
      <c r="A11" s="450">
        <v>8</v>
      </c>
      <c r="B11" s="314" t="s">
        <v>11</v>
      </c>
      <c r="C11" s="318" t="s">
        <v>57</v>
      </c>
      <c r="D11" s="318">
        <v>16</v>
      </c>
      <c r="E11" s="355" t="s">
        <v>2200</v>
      </c>
      <c r="F11" s="404" t="s">
        <v>2751</v>
      </c>
      <c r="G11" s="402" t="s">
        <v>2668</v>
      </c>
      <c r="H11" s="400">
        <v>42258</v>
      </c>
      <c r="I11" s="403" t="s">
        <v>2752</v>
      </c>
      <c r="J11" s="318"/>
      <c r="K11" s="319">
        <v>1945373.63</v>
      </c>
      <c r="L11" s="338"/>
      <c r="M11" s="338"/>
      <c r="N11" s="342"/>
      <c r="O11" s="342"/>
      <c r="P11" s="342"/>
      <c r="Q11" s="344"/>
      <c r="R11" s="344"/>
      <c r="S11" s="342"/>
      <c r="T11" s="344"/>
      <c r="U11" s="344"/>
      <c r="V11" s="342"/>
      <c r="W11" s="342">
        <v>427535.64</v>
      </c>
      <c r="X11" s="342"/>
      <c r="Y11" s="342"/>
      <c r="Z11" s="342">
        <v>420572</v>
      </c>
      <c r="AA11" s="342"/>
      <c r="AB11" s="342"/>
      <c r="AC11" s="342">
        <v>400667</v>
      </c>
      <c r="AD11" s="342"/>
      <c r="AE11" s="342"/>
      <c r="AF11" s="344"/>
      <c r="AG11" s="344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>
        <v>26851.49</v>
      </c>
      <c r="AR11" s="344">
        <v>21073.31</v>
      </c>
      <c r="AS11" s="344"/>
      <c r="AT11" s="344">
        <v>26851.49</v>
      </c>
      <c r="AU11" s="344">
        <v>52398.94</v>
      </c>
      <c r="AV11" s="344">
        <v>519240.4</v>
      </c>
      <c r="AW11" s="344">
        <v>26855.17</v>
      </c>
      <c r="AX11" s="345">
        <v>23856.98</v>
      </c>
      <c r="AY11" s="344">
        <v>0</v>
      </c>
      <c r="AZ11" s="344">
        <v>26855.17</v>
      </c>
      <c r="BA11" s="345">
        <v>31759.11</v>
      </c>
      <c r="BB11" s="344">
        <v>0</v>
      </c>
      <c r="BC11" s="297">
        <v>323928.17</v>
      </c>
      <c r="BD11" s="297"/>
      <c r="BE11" s="297"/>
      <c r="BF11" s="297">
        <v>216251.05</v>
      </c>
      <c r="BG11" s="297"/>
      <c r="BH11" s="295">
        <f>AX11+BA11</f>
        <v>55616.09</v>
      </c>
      <c r="BI11" s="297"/>
    </row>
    <row r="12" spans="1:61" s="293" customFormat="1" ht="30" hidden="1" customHeight="1" thickBot="1" x14ac:dyDescent="0.3">
      <c r="A12" s="450">
        <v>9</v>
      </c>
      <c r="B12" s="307" t="s">
        <v>11</v>
      </c>
      <c r="C12" s="318" t="s">
        <v>57</v>
      </c>
      <c r="D12" s="318">
        <v>10</v>
      </c>
      <c r="E12" s="307" t="s">
        <v>2200</v>
      </c>
      <c r="F12" s="404" t="s">
        <v>2755</v>
      </c>
      <c r="G12" s="402" t="s">
        <v>2668</v>
      </c>
      <c r="H12" s="400">
        <v>42461</v>
      </c>
      <c r="I12" s="403" t="s">
        <v>2754</v>
      </c>
      <c r="J12" s="318"/>
      <c r="K12" s="319">
        <v>1929673.74</v>
      </c>
      <c r="L12" s="338"/>
      <c r="M12" s="338"/>
      <c r="N12" s="342"/>
      <c r="O12" s="342"/>
      <c r="P12" s="342"/>
      <c r="Q12" s="344"/>
      <c r="R12" s="344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4"/>
      <c r="AG12" s="344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>
        <v>26735.96</v>
      </c>
      <c r="AR12" s="344">
        <v>22608.59</v>
      </c>
      <c r="AS12" s="344"/>
      <c r="AT12" s="344">
        <v>26735.96</v>
      </c>
      <c r="AU12" s="344">
        <v>28679.040000000001</v>
      </c>
      <c r="AV12" s="344">
        <v>81000</v>
      </c>
      <c r="AW12" s="344">
        <v>26735.96</v>
      </c>
      <c r="AX12" s="345">
        <v>27240.560000000001</v>
      </c>
      <c r="AY12" s="344">
        <v>0</v>
      </c>
      <c r="AZ12" s="344">
        <v>26735.96</v>
      </c>
      <c r="BA12" s="345">
        <v>35488.47</v>
      </c>
      <c r="BB12" s="344">
        <v>0</v>
      </c>
      <c r="BC12" s="297">
        <v>350868.83</v>
      </c>
      <c r="BD12" s="297"/>
      <c r="BE12" s="297"/>
      <c r="BF12" s="297">
        <v>89345.26</v>
      </c>
      <c r="BG12" s="297"/>
      <c r="BH12" s="295">
        <f>AX12+BA12</f>
        <v>62729.03</v>
      </c>
      <c r="BI12" s="297"/>
    </row>
    <row r="13" spans="1:61" s="293" customFormat="1" ht="30" hidden="1" customHeight="1" x14ac:dyDescent="0.25">
      <c r="A13" s="449">
        <v>10</v>
      </c>
      <c r="B13" s="307" t="s">
        <v>11</v>
      </c>
      <c r="C13" s="320" t="s">
        <v>54</v>
      </c>
      <c r="D13" s="309" t="s">
        <v>1622</v>
      </c>
      <c r="E13" s="307" t="s">
        <v>2207</v>
      </c>
      <c r="F13" s="421" t="s">
        <v>2943</v>
      </c>
      <c r="G13" s="402" t="s">
        <v>2668</v>
      </c>
      <c r="H13" s="395">
        <v>42234</v>
      </c>
      <c r="I13" s="422" t="s">
        <v>2944</v>
      </c>
      <c r="J13" s="309"/>
      <c r="K13" s="321">
        <v>1740986.58</v>
      </c>
      <c r="L13" s="338"/>
      <c r="M13" s="343"/>
      <c r="N13" s="344"/>
      <c r="O13" s="342"/>
      <c r="P13" s="342"/>
      <c r="Q13" s="344"/>
      <c r="R13" s="344"/>
      <c r="S13" s="342"/>
      <c r="T13" s="344"/>
      <c r="U13" s="344"/>
      <c r="V13" s="342"/>
      <c r="W13" s="342">
        <v>217565</v>
      </c>
      <c r="X13" s="342"/>
      <c r="Y13" s="342"/>
      <c r="Z13" s="344">
        <v>272944</v>
      </c>
      <c r="AA13" s="344"/>
      <c r="AB13" s="342"/>
      <c r="AC13" s="344">
        <v>155243.85</v>
      </c>
      <c r="AD13" s="344"/>
      <c r="AE13" s="342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>
        <v>24014.94</v>
      </c>
      <c r="AR13" s="344">
        <v>30002.81</v>
      </c>
      <c r="AS13" s="344"/>
      <c r="AT13" s="344">
        <v>24014.94</v>
      </c>
      <c r="AU13" s="344">
        <v>16832.599999999999</v>
      </c>
      <c r="AV13" s="344"/>
      <c r="AW13" s="344">
        <v>24014.94</v>
      </c>
      <c r="AX13" s="345">
        <v>14502.85</v>
      </c>
      <c r="AY13" s="344">
        <v>0</v>
      </c>
      <c r="AZ13" s="344">
        <v>24014.94</v>
      </c>
      <c r="BA13" s="345">
        <v>21181.46</v>
      </c>
      <c r="BB13" s="344">
        <v>0</v>
      </c>
      <c r="BC13" s="297">
        <v>239706.63</v>
      </c>
      <c r="BD13" s="297"/>
      <c r="BE13" s="297"/>
      <c r="BF13" s="297">
        <v>959663.66</v>
      </c>
      <c r="BG13" s="297"/>
      <c r="BH13" s="295">
        <f t="shared" ref="BH13:BH15" si="0">AX13+BA13</f>
        <v>35684.31</v>
      </c>
      <c r="BI13" s="297"/>
    </row>
    <row r="14" spans="1:61" s="293" customFormat="1" ht="30" hidden="1" customHeight="1" x14ac:dyDescent="0.25">
      <c r="A14" s="450">
        <v>11</v>
      </c>
      <c r="B14" s="307" t="s">
        <v>11</v>
      </c>
      <c r="C14" s="320" t="s">
        <v>54</v>
      </c>
      <c r="D14" s="309">
        <v>104</v>
      </c>
      <c r="E14" s="307" t="s">
        <v>2492</v>
      </c>
      <c r="F14" s="404" t="s">
        <v>2866</v>
      </c>
      <c r="G14" s="402" t="s">
        <v>2668</v>
      </c>
      <c r="H14" s="395">
        <v>42152</v>
      </c>
      <c r="I14" s="402" t="s">
        <v>2867</v>
      </c>
      <c r="J14" s="309"/>
      <c r="K14" s="321">
        <v>3473720.67</v>
      </c>
      <c r="L14" s="343"/>
      <c r="M14" s="343"/>
      <c r="N14" s="343"/>
      <c r="O14" s="338"/>
      <c r="P14" s="338"/>
      <c r="Q14" s="343"/>
      <c r="R14" s="344"/>
      <c r="S14" s="344"/>
      <c r="T14" s="344"/>
      <c r="U14" s="344"/>
      <c r="V14" s="344"/>
      <c r="W14" s="342">
        <v>137136.78</v>
      </c>
      <c r="X14" s="342"/>
      <c r="Y14" s="344"/>
      <c r="Z14" s="344">
        <v>203763</v>
      </c>
      <c r="AA14" s="344"/>
      <c r="AB14" s="344"/>
      <c r="AC14" s="344">
        <v>117974.02</v>
      </c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>
        <v>57544.9</v>
      </c>
      <c r="AR14" s="344">
        <v>57023.29</v>
      </c>
      <c r="AS14" s="344">
        <v>0</v>
      </c>
      <c r="AT14" s="344">
        <v>57544.9</v>
      </c>
      <c r="AU14" s="344">
        <v>138767.46</v>
      </c>
      <c r="AV14" s="344">
        <v>0</v>
      </c>
      <c r="AW14" s="344">
        <v>51063.46</v>
      </c>
      <c r="AX14" s="345">
        <v>76720.289999999994</v>
      </c>
      <c r="AY14" s="344">
        <v>0</v>
      </c>
      <c r="AZ14" s="344">
        <v>57544.9</v>
      </c>
      <c r="BA14" s="345">
        <v>66750.720000000001</v>
      </c>
      <c r="BB14" s="344">
        <v>0</v>
      </c>
      <c r="BC14" s="297">
        <v>795169.81</v>
      </c>
      <c r="BD14" s="297"/>
      <c r="BE14" s="297"/>
      <c r="BF14" s="297">
        <v>2787428.43</v>
      </c>
      <c r="BG14" s="297"/>
      <c r="BH14" s="295">
        <f t="shared" si="0"/>
        <v>143471.01</v>
      </c>
      <c r="BI14" s="297"/>
    </row>
    <row r="15" spans="1:61" s="293" customFormat="1" ht="30" hidden="1" customHeight="1" thickBot="1" x14ac:dyDescent="0.3">
      <c r="A15" s="450">
        <v>12</v>
      </c>
      <c r="B15" s="307" t="s">
        <v>11</v>
      </c>
      <c r="C15" s="318" t="s">
        <v>54</v>
      </c>
      <c r="D15" s="307">
        <v>50</v>
      </c>
      <c r="E15" s="307" t="s">
        <v>2207</v>
      </c>
      <c r="F15" s="421" t="s">
        <v>2947</v>
      </c>
      <c r="G15" s="402" t="s">
        <v>2668</v>
      </c>
      <c r="H15" s="324">
        <v>42541</v>
      </c>
      <c r="I15" s="307" t="s">
        <v>1624</v>
      </c>
      <c r="J15" s="307"/>
      <c r="K15" s="322">
        <v>2337078.66</v>
      </c>
      <c r="L15" s="338"/>
      <c r="M15" s="338"/>
      <c r="N15" s="342"/>
      <c r="O15" s="342"/>
      <c r="P15" s="342"/>
      <c r="Q15" s="344"/>
      <c r="R15" s="344"/>
      <c r="S15" s="344"/>
      <c r="T15" s="344"/>
      <c r="U15" s="344"/>
      <c r="V15" s="344"/>
      <c r="W15" s="342"/>
      <c r="X15" s="342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>
        <v>53174.04</v>
      </c>
      <c r="AR15" s="344">
        <v>64752.13</v>
      </c>
      <c r="AS15" s="344"/>
      <c r="AT15" s="344">
        <v>53174.04</v>
      </c>
      <c r="AU15" s="344">
        <v>56809.84</v>
      </c>
      <c r="AV15" s="344"/>
      <c r="AW15" s="344">
        <v>53174.04</v>
      </c>
      <c r="AX15" s="345">
        <v>49349</v>
      </c>
      <c r="AY15" s="344">
        <v>0</v>
      </c>
      <c r="AZ15" s="344">
        <v>53174.04</v>
      </c>
      <c r="BA15" s="345">
        <v>53767.39</v>
      </c>
      <c r="BB15" s="344">
        <v>0</v>
      </c>
      <c r="BC15" s="297">
        <v>693615.56</v>
      </c>
      <c r="BD15" s="297"/>
      <c r="BE15" s="297"/>
      <c r="BF15" s="297">
        <v>2122144.9</v>
      </c>
      <c r="BG15" s="297"/>
      <c r="BH15" s="295">
        <f t="shared" si="0"/>
        <v>103116.39</v>
      </c>
      <c r="BI15" s="297"/>
    </row>
    <row r="16" spans="1:61" s="94" customFormat="1" ht="60.75" hidden="1" thickBot="1" x14ac:dyDescent="0.3">
      <c r="A16" s="449">
        <v>13</v>
      </c>
      <c r="B16" s="352" t="s">
        <v>11</v>
      </c>
      <c r="C16" s="353" t="s">
        <v>272</v>
      </c>
      <c r="D16" s="352">
        <v>11</v>
      </c>
      <c r="E16" s="354" t="s">
        <v>2497</v>
      </c>
      <c r="F16" s="404" t="s">
        <v>2918</v>
      </c>
      <c r="G16" s="406" t="s">
        <v>2917</v>
      </c>
      <c r="H16" s="407">
        <v>42451</v>
      </c>
      <c r="I16" s="406" t="s">
        <v>2919</v>
      </c>
      <c r="J16" s="306"/>
      <c r="K16" s="323">
        <v>1851332.33</v>
      </c>
      <c r="L16" s="341"/>
      <c r="M16" s="341"/>
      <c r="N16" s="341"/>
      <c r="O16" s="340" t="s">
        <v>2231</v>
      </c>
      <c r="P16" s="337"/>
      <c r="Q16" s="336"/>
      <c r="R16" s="336"/>
      <c r="S16" s="336"/>
      <c r="T16" s="337">
        <v>20076.18</v>
      </c>
      <c r="U16" s="337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36"/>
      <c r="AV16" s="336"/>
      <c r="AW16" s="336"/>
      <c r="AX16" s="336"/>
      <c r="AY16" s="336"/>
      <c r="AZ16" s="336"/>
      <c r="BA16" s="336"/>
      <c r="BB16" s="336"/>
      <c r="BC16" s="285"/>
      <c r="BD16" s="285"/>
      <c r="BE16" s="285"/>
      <c r="BF16" s="285"/>
      <c r="BG16" s="285"/>
      <c r="BH16" s="299"/>
      <c r="BI16" s="285"/>
    </row>
    <row r="17" spans="1:61" s="293" customFormat="1" ht="30" hidden="1" customHeight="1" x14ac:dyDescent="0.25">
      <c r="A17" s="450">
        <v>14</v>
      </c>
      <c r="B17" s="307" t="s">
        <v>11</v>
      </c>
      <c r="C17" s="318" t="s">
        <v>182</v>
      </c>
      <c r="D17" s="307">
        <v>12</v>
      </c>
      <c r="E17" s="307" t="s">
        <v>2200</v>
      </c>
      <c r="F17" s="404" t="s">
        <v>2753</v>
      </c>
      <c r="G17" s="402" t="s">
        <v>2668</v>
      </c>
      <c r="H17" s="400">
        <v>42461</v>
      </c>
      <c r="I17" s="403" t="s">
        <v>2754</v>
      </c>
      <c r="J17" s="307"/>
      <c r="K17" s="322">
        <v>1946190.07</v>
      </c>
      <c r="L17" s="338"/>
      <c r="M17" s="338"/>
      <c r="N17" s="342"/>
      <c r="O17" s="342"/>
      <c r="P17" s="342"/>
      <c r="Q17" s="344"/>
      <c r="R17" s="344"/>
      <c r="S17" s="342"/>
      <c r="T17" s="342"/>
      <c r="U17" s="342"/>
      <c r="V17" s="342"/>
      <c r="W17" s="344"/>
      <c r="X17" s="344"/>
      <c r="Y17" s="342"/>
      <c r="Z17" s="344"/>
      <c r="AA17" s="344"/>
      <c r="AB17" s="342"/>
      <c r="AC17" s="344"/>
      <c r="AD17" s="344"/>
      <c r="AE17" s="342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>
        <v>27061.93</v>
      </c>
      <c r="AR17" s="344">
        <v>24037.37</v>
      </c>
      <c r="AS17" s="344"/>
      <c r="AT17" s="344">
        <v>27061.93</v>
      </c>
      <c r="AU17" s="344">
        <v>24123.71</v>
      </c>
      <c r="AV17" s="344"/>
      <c r="AW17" s="344">
        <v>27061.93</v>
      </c>
      <c r="AX17" s="345">
        <v>22410.17</v>
      </c>
      <c r="AY17" s="344">
        <v>0</v>
      </c>
      <c r="AZ17" s="344">
        <v>27061.93</v>
      </c>
      <c r="BA17" s="345">
        <v>29992.78</v>
      </c>
      <c r="BB17" s="344">
        <v>0</v>
      </c>
      <c r="BC17" s="297">
        <v>317380.94</v>
      </c>
      <c r="BD17" s="297"/>
      <c r="BE17" s="297"/>
      <c r="BF17" s="297">
        <v>122694.82</v>
      </c>
      <c r="BG17" s="297"/>
      <c r="BH17" s="295">
        <f t="shared" ref="BH17" si="1">AX17+BA17</f>
        <v>52402.95</v>
      </c>
      <c r="BI17" s="297"/>
    </row>
    <row r="18" spans="1:61" s="94" customFormat="1" ht="60" hidden="1" customHeight="1" thickBot="1" x14ac:dyDescent="0.3">
      <c r="A18" s="450">
        <v>15</v>
      </c>
      <c r="B18" s="352" t="s">
        <v>11</v>
      </c>
      <c r="C18" s="353" t="s">
        <v>182</v>
      </c>
      <c r="D18" s="352">
        <v>18</v>
      </c>
      <c r="E18" s="425" t="s">
        <v>2497</v>
      </c>
      <c r="F18" s="404" t="s">
        <v>2935</v>
      </c>
      <c r="G18" s="406" t="s">
        <v>2917</v>
      </c>
      <c r="H18" s="417">
        <v>42439</v>
      </c>
      <c r="I18" s="408" t="s">
        <v>2921</v>
      </c>
      <c r="J18" s="306"/>
      <c r="K18" s="323">
        <v>1312151.57</v>
      </c>
      <c r="L18" s="341"/>
      <c r="M18" s="341"/>
      <c r="N18" s="341"/>
      <c r="O18" s="340" t="s">
        <v>2336</v>
      </c>
      <c r="P18" s="337"/>
      <c r="Q18" s="336"/>
      <c r="R18" s="336"/>
      <c r="S18" s="336"/>
      <c r="T18" s="337">
        <v>20989.360000000001</v>
      </c>
      <c r="U18" s="337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36"/>
      <c r="AV18" s="336"/>
      <c r="AW18" s="336"/>
      <c r="AX18" s="336"/>
      <c r="AY18" s="336"/>
      <c r="AZ18" s="336"/>
      <c r="BA18" s="336"/>
      <c r="BB18" s="336"/>
      <c r="BC18" s="285"/>
      <c r="BD18" s="285"/>
      <c r="BE18" s="285"/>
      <c r="BF18" s="285"/>
      <c r="BG18" s="285"/>
      <c r="BH18" s="299"/>
      <c r="BI18" s="285"/>
    </row>
    <row r="19" spans="1:61" s="94" customFormat="1" ht="30" hidden="1" customHeight="1" x14ac:dyDescent="0.25">
      <c r="A19" s="449">
        <v>16</v>
      </c>
      <c r="B19" s="352" t="s">
        <v>11</v>
      </c>
      <c r="C19" s="352" t="s">
        <v>182</v>
      </c>
      <c r="D19" s="352">
        <v>16</v>
      </c>
      <c r="E19" s="354" t="s">
        <v>2497</v>
      </c>
      <c r="F19" s="404" t="s">
        <v>2933</v>
      </c>
      <c r="G19" s="406" t="s">
        <v>2917</v>
      </c>
      <c r="H19" s="407">
        <v>42432</v>
      </c>
      <c r="I19" s="406" t="s">
        <v>2934</v>
      </c>
      <c r="J19" s="306"/>
      <c r="K19" s="323">
        <v>1187237.8400000001</v>
      </c>
      <c r="L19" s="341"/>
      <c r="M19" s="341"/>
      <c r="N19" s="341"/>
      <c r="O19" s="340"/>
      <c r="P19" s="337"/>
      <c r="Q19" s="336"/>
      <c r="R19" s="336"/>
      <c r="S19" s="336"/>
      <c r="T19" s="337">
        <v>9947.23</v>
      </c>
      <c r="U19" s="337"/>
      <c r="V19" s="336"/>
      <c r="W19" s="336"/>
      <c r="X19" s="336"/>
      <c r="Y19" s="336"/>
      <c r="Z19" s="337"/>
      <c r="AA19" s="337"/>
      <c r="AB19" s="337"/>
      <c r="AC19" s="336"/>
      <c r="AD19" s="336"/>
      <c r="AE19" s="336"/>
      <c r="AF19" s="336"/>
      <c r="AG19" s="336"/>
      <c r="AH19" s="33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36"/>
      <c r="AV19" s="336"/>
      <c r="AW19" s="336"/>
      <c r="AX19" s="336"/>
      <c r="AY19" s="336"/>
      <c r="AZ19" s="336"/>
      <c r="BA19" s="336"/>
      <c r="BB19" s="336"/>
      <c r="BC19" s="285"/>
      <c r="BD19" s="285"/>
      <c r="BE19" s="285"/>
      <c r="BF19" s="285"/>
      <c r="BG19" s="285"/>
      <c r="BH19" s="299"/>
      <c r="BI19" s="285"/>
    </row>
    <row r="20" spans="1:61" s="293" customFormat="1" ht="30" hidden="1" customHeight="1" x14ac:dyDescent="0.25">
      <c r="A20" s="450">
        <v>17</v>
      </c>
      <c r="B20" s="307" t="s">
        <v>11</v>
      </c>
      <c r="C20" s="307" t="s">
        <v>119</v>
      </c>
      <c r="D20" s="307">
        <v>2</v>
      </c>
      <c r="E20" s="307" t="s">
        <v>1619</v>
      </c>
      <c r="F20" s="404" t="s">
        <v>2727</v>
      </c>
      <c r="G20" s="394" t="s">
        <v>2714</v>
      </c>
      <c r="H20" s="324">
        <v>42453</v>
      </c>
      <c r="I20" s="402" t="s">
        <v>2728</v>
      </c>
      <c r="J20" s="307"/>
      <c r="K20" s="322">
        <v>1775729.82</v>
      </c>
      <c r="L20" s="338"/>
      <c r="M20" s="338"/>
      <c r="N20" s="342"/>
      <c r="O20" s="342"/>
      <c r="P20" s="342"/>
      <c r="Q20" s="344"/>
      <c r="R20" s="344"/>
      <c r="S20" s="342"/>
      <c r="T20" s="344"/>
      <c r="U20" s="344"/>
      <c r="V20" s="344"/>
      <c r="W20" s="342"/>
      <c r="X20" s="342"/>
      <c r="Y20" s="344"/>
      <c r="Z20" s="342"/>
      <c r="AA20" s="342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>
        <v>24729.62</v>
      </c>
      <c r="AR20" s="344">
        <v>24648.97</v>
      </c>
      <c r="AS20" s="344"/>
      <c r="AT20" s="344"/>
      <c r="AU20" s="344"/>
      <c r="AV20" s="344"/>
      <c r="AW20" s="344"/>
      <c r="AX20" s="344"/>
      <c r="AY20" s="344"/>
      <c r="AZ20" s="344">
        <v>24729.62</v>
      </c>
      <c r="BA20" s="345">
        <v>26939.1</v>
      </c>
      <c r="BB20" s="344">
        <v>89670.7</v>
      </c>
      <c r="BC20" s="297">
        <v>309615.73</v>
      </c>
      <c r="BD20" s="297"/>
      <c r="BE20" s="297">
        <v>128101</v>
      </c>
      <c r="BF20" s="297">
        <v>997934.22</v>
      </c>
      <c r="BG20" s="297"/>
      <c r="BH20" s="295">
        <f t="shared" ref="BH20:BH26" si="2">AX20+BA20</f>
        <v>26939.1</v>
      </c>
      <c r="BI20" s="297"/>
    </row>
    <row r="21" spans="1:61" s="293" customFormat="1" ht="30" hidden="1" customHeight="1" thickBot="1" x14ac:dyDescent="0.3">
      <c r="A21" s="450">
        <v>18</v>
      </c>
      <c r="B21" s="307" t="s">
        <v>11</v>
      </c>
      <c r="C21" s="307" t="s">
        <v>119</v>
      </c>
      <c r="D21" s="307">
        <v>4</v>
      </c>
      <c r="E21" s="307" t="s">
        <v>1619</v>
      </c>
      <c r="F21" s="404" t="s">
        <v>2731</v>
      </c>
      <c r="G21" s="394" t="s">
        <v>2714</v>
      </c>
      <c r="H21" s="324">
        <v>42290</v>
      </c>
      <c r="I21" s="402" t="s">
        <v>2732</v>
      </c>
      <c r="J21" s="307"/>
      <c r="K21" s="322">
        <v>3228156.19</v>
      </c>
      <c r="L21" s="338"/>
      <c r="M21" s="338"/>
      <c r="N21" s="338"/>
      <c r="O21" s="338"/>
      <c r="P21" s="342"/>
      <c r="Q21" s="344"/>
      <c r="R21" s="344"/>
      <c r="S21" s="342"/>
      <c r="T21" s="344"/>
      <c r="U21" s="344"/>
      <c r="V21" s="344"/>
      <c r="W21" s="342"/>
      <c r="X21" s="342"/>
      <c r="Y21" s="344"/>
      <c r="Z21" s="342"/>
      <c r="AA21" s="342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>
        <v>44799.6</v>
      </c>
      <c r="AR21" s="344">
        <v>39697.96</v>
      </c>
      <c r="AS21" s="344"/>
      <c r="AT21" s="344"/>
      <c r="AU21" s="344"/>
      <c r="AV21" s="344"/>
      <c r="AW21" s="344"/>
      <c r="AX21" s="344"/>
      <c r="AY21" s="344"/>
      <c r="AZ21" s="344">
        <v>44799.6</v>
      </c>
      <c r="BA21" s="345">
        <v>116194.61</v>
      </c>
      <c r="BB21" s="344">
        <v>0</v>
      </c>
      <c r="BC21" s="297">
        <v>518899.25</v>
      </c>
      <c r="BD21" s="297"/>
      <c r="BE21" s="297"/>
      <c r="BF21" s="297">
        <v>2431026.6</v>
      </c>
      <c r="BG21" s="297"/>
      <c r="BH21" s="295">
        <f t="shared" si="2"/>
        <v>116194.61</v>
      </c>
      <c r="BI21" s="297"/>
    </row>
    <row r="22" spans="1:61" s="293" customFormat="1" ht="30" hidden="1" customHeight="1" x14ac:dyDescent="0.25">
      <c r="A22" s="449">
        <v>19</v>
      </c>
      <c r="B22" s="307" t="s">
        <v>11</v>
      </c>
      <c r="C22" s="402" t="s">
        <v>345</v>
      </c>
      <c r="D22" s="307">
        <v>18</v>
      </c>
      <c r="E22" s="307" t="s">
        <v>2200</v>
      </c>
      <c r="F22" s="404" t="s">
        <v>2749</v>
      </c>
      <c r="G22" s="402" t="s">
        <v>2668</v>
      </c>
      <c r="H22" s="324">
        <v>42229</v>
      </c>
      <c r="I22" s="402" t="s">
        <v>2750</v>
      </c>
      <c r="J22" s="307"/>
      <c r="K22" s="322">
        <v>2336899.4</v>
      </c>
      <c r="L22" s="338"/>
      <c r="M22" s="338"/>
      <c r="N22" s="338"/>
      <c r="O22" s="338" t="s">
        <v>2214</v>
      </c>
      <c r="P22" s="342"/>
      <c r="Q22" s="344"/>
      <c r="R22" s="344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4"/>
      <c r="AD22" s="344"/>
      <c r="AE22" s="342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>
        <v>32291.27</v>
      </c>
      <c r="AR22" s="344">
        <v>28771.7</v>
      </c>
      <c r="AS22" s="344"/>
      <c r="AT22" s="344">
        <v>32291.27</v>
      </c>
      <c r="AU22" s="344">
        <v>36659.79</v>
      </c>
      <c r="AV22" s="344"/>
      <c r="AW22" s="344">
        <v>32291.27</v>
      </c>
      <c r="AX22" s="345">
        <v>32908.17</v>
      </c>
      <c r="AY22" s="344">
        <v>0</v>
      </c>
      <c r="AZ22" s="344">
        <v>32291.27</v>
      </c>
      <c r="BA22" s="345">
        <v>44981.73</v>
      </c>
      <c r="BB22" s="344">
        <v>0</v>
      </c>
      <c r="BC22" s="297">
        <v>374941.03</v>
      </c>
      <c r="BD22" s="297"/>
      <c r="BE22" s="297"/>
      <c r="BF22" s="297">
        <v>819099.23</v>
      </c>
      <c r="BG22" s="297"/>
      <c r="BH22" s="295">
        <f t="shared" si="2"/>
        <v>77889.899999999994</v>
      </c>
      <c r="BI22" s="297"/>
    </row>
    <row r="23" spans="1:61" s="293" customFormat="1" ht="30" hidden="1" customHeight="1" x14ac:dyDescent="0.25">
      <c r="A23" s="450">
        <v>20</v>
      </c>
      <c r="B23" s="307" t="s">
        <v>11</v>
      </c>
      <c r="C23" s="307" t="s">
        <v>80</v>
      </c>
      <c r="D23" s="307">
        <v>29</v>
      </c>
      <c r="E23" s="394" t="s">
        <v>2201</v>
      </c>
      <c r="F23" s="398" t="s">
        <v>2669</v>
      </c>
      <c r="G23" s="394" t="s">
        <v>2668</v>
      </c>
      <c r="H23" s="324">
        <v>42236</v>
      </c>
      <c r="I23" s="394" t="s">
        <v>2673</v>
      </c>
      <c r="J23" s="307"/>
      <c r="K23" s="322">
        <v>2244487.4500000002</v>
      </c>
      <c r="L23" s="338"/>
      <c r="M23" s="338"/>
      <c r="N23" s="338"/>
      <c r="O23" s="338"/>
      <c r="P23" s="338"/>
      <c r="Q23" s="344"/>
      <c r="R23" s="344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4"/>
      <c r="AD23" s="344"/>
      <c r="AE23" s="342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>
        <v>31002.52</v>
      </c>
      <c r="AR23" s="344">
        <v>33898.370000000003</v>
      </c>
      <c r="AS23" s="344"/>
      <c r="AT23" s="344">
        <v>31002.52</v>
      </c>
      <c r="AU23" s="344">
        <v>26219.03</v>
      </c>
      <c r="AV23" s="344"/>
      <c r="AW23" s="344">
        <v>31002.52</v>
      </c>
      <c r="AX23" s="345">
        <v>29940.68</v>
      </c>
      <c r="AY23" s="344"/>
      <c r="AZ23" s="344">
        <v>31002.52</v>
      </c>
      <c r="BA23" s="345">
        <v>34425.85</v>
      </c>
      <c r="BB23" s="344">
        <v>0</v>
      </c>
      <c r="BC23" s="297">
        <v>372774.11</v>
      </c>
      <c r="BD23" s="297"/>
      <c r="BE23" s="297"/>
      <c r="BF23" s="424">
        <v>1370582.59</v>
      </c>
      <c r="BG23" s="297"/>
      <c r="BH23" s="295">
        <f t="shared" si="2"/>
        <v>64366.53</v>
      </c>
      <c r="BI23" s="297"/>
    </row>
    <row r="24" spans="1:61" s="293" customFormat="1" ht="30" hidden="1" customHeight="1" thickBot="1" x14ac:dyDescent="0.3">
      <c r="A24" s="450">
        <v>21</v>
      </c>
      <c r="B24" s="307" t="s">
        <v>11</v>
      </c>
      <c r="C24" s="420" t="s">
        <v>275</v>
      </c>
      <c r="D24" s="307">
        <v>30</v>
      </c>
      <c r="E24" s="307" t="s">
        <v>2200</v>
      </c>
      <c r="F24" s="404" t="s">
        <v>2747</v>
      </c>
      <c r="G24" s="402" t="s">
        <v>2668</v>
      </c>
      <c r="H24" s="400">
        <v>42247</v>
      </c>
      <c r="I24" s="403" t="s">
        <v>2748</v>
      </c>
      <c r="J24" s="307"/>
      <c r="K24" s="322">
        <v>3411110.4</v>
      </c>
      <c r="L24" s="338"/>
      <c r="M24" s="338"/>
      <c r="N24" s="338"/>
      <c r="O24" s="338" t="s">
        <v>2312</v>
      </c>
      <c r="P24" s="342"/>
      <c r="Q24" s="344"/>
      <c r="R24" s="344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4"/>
      <c r="AD24" s="344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>
        <v>47238.66</v>
      </c>
      <c r="AR24" s="344">
        <v>42982.84</v>
      </c>
      <c r="AS24" s="344"/>
      <c r="AT24" s="344">
        <v>47238.66</v>
      </c>
      <c r="AU24" s="344">
        <v>37856.129999999997</v>
      </c>
      <c r="AV24" s="344"/>
      <c r="AW24" s="344">
        <v>47238.66</v>
      </c>
      <c r="AX24" s="345">
        <v>43168.160000000003</v>
      </c>
      <c r="AY24" s="344">
        <v>0</v>
      </c>
      <c r="AZ24" s="344">
        <v>47238.66</v>
      </c>
      <c r="BA24" s="345">
        <v>60821.17</v>
      </c>
      <c r="BB24" s="344">
        <v>0</v>
      </c>
      <c r="BC24" s="297">
        <v>544954.44999999995</v>
      </c>
      <c r="BD24" s="297"/>
      <c r="BE24" s="297"/>
      <c r="BF24" s="297">
        <v>465811.38</v>
      </c>
      <c r="BG24" s="297"/>
      <c r="BH24" s="295">
        <f t="shared" si="2"/>
        <v>103989.33</v>
      </c>
      <c r="BI24" s="297"/>
    </row>
    <row r="25" spans="1:61" s="293" customFormat="1" ht="30" hidden="1" customHeight="1" x14ac:dyDescent="0.25">
      <c r="A25" s="449">
        <v>22</v>
      </c>
      <c r="B25" s="307" t="s">
        <v>11</v>
      </c>
      <c r="C25" s="420" t="s">
        <v>275</v>
      </c>
      <c r="D25" s="307">
        <v>10</v>
      </c>
      <c r="E25" s="307" t="s">
        <v>1619</v>
      </c>
      <c r="F25" s="404" t="s">
        <v>2724</v>
      </c>
      <c r="G25" s="394" t="s">
        <v>2714</v>
      </c>
      <c r="H25" s="400">
        <v>42440</v>
      </c>
      <c r="I25" s="403" t="s">
        <v>2719</v>
      </c>
      <c r="J25" s="307"/>
      <c r="K25" s="322">
        <v>2525524.9700000002</v>
      </c>
      <c r="L25" s="342"/>
      <c r="M25" s="342"/>
      <c r="N25" s="342"/>
      <c r="O25" s="342"/>
      <c r="P25" s="342"/>
      <c r="Q25" s="344"/>
      <c r="R25" s="344"/>
      <c r="S25" s="342"/>
      <c r="T25" s="344"/>
      <c r="U25" s="344"/>
      <c r="V25" s="344"/>
      <c r="W25" s="342"/>
      <c r="X25" s="342"/>
      <c r="Y25" s="344"/>
      <c r="Z25" s="342"/>
      <c r="AA25" s="342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>
        <v>34796.58</v>
      </c>
      <c r="AR25" s="344">
        <v>25179.91</v>
      </c>
      <c r="AS25" s="344"/>
      <c r="AT25" s="344"/>
      <c r="AU25" s="344"/>
      <c r="AV25" s="344"/>
      <c r="AW25" s="344"/>
      <c r="AX25" s="344"/>
      <c r="AY25" s="344"/>
      <c r="AZ25" s="344">
        <v>34795.11</v>
      </c>
      <c r="BA25" s="345">
        <v>26575.25</v>
      </c>
      <c r="BB25" s="344">
        <v>17541.599999999999</v>
      </c>
      <c r="BC25" s="297">
        <v>360919.6</v>
      </c>
      <c r="BD25" s="297"/>
      <c r="BE25" s="297">
        <v>58472</v>
      </c>
      <c r="BF25" s="297">
        <v>763601.75</v>
      </c>
      <c r="BG25" s="297"/>
      <c r="BH25" s="295">
        <f t="shared" si="2"/>
        <v>26575.25</v>
      </c>
      <c r="BI25" s="297"/>
    </row>
    <row r="26" spans="1:61" s="293" customFormat="1" ht="30" hidden="1" customHeight="1" x14ac:dyDescent="0.25">
      <c r="A26" s="450">
        <v>23</v>
      </c>
      <c r="B26" s="307" t="s">
        <v>11</v>
      </c>
      <c r="C26" s="420" t="s">
        <v>275</v>
      </c>
      <c r="D26" s="307">
        <v>4</v>
      </c>
      <c r="E26" s="307" t="s">
        <v>2200</v>
      </c>
      <c r="F26" s="404" t="s">
        <v>2735</v>
      </c>
      <c r="G26" s="402" t="s">
        <v>2668</v>
      </c>
      <c r="H26" s="403" t="s">
        <v>2736</v>
      </c>
      <c r="I26" s="403" t="s">
        <v>2737</v>
      </c>
      <c r="J26" s="307"/>
      <c r="K26" s="322">
        <v>413762.69</v>
      </c>
      <c r="L26" s="338"/>
      <c r="M26" s="338"/>
      <c r="N26" s="338"/>
      <c r="O26" s="338"/>
      <c r="P26" s="338"/>
      <c r="Q26" s="344"/>
      <c r="R26" s="344"/>
      <c r="S26" s="344"/>
      <c r="T26" s="344"/>
      <c r="U26" s="344"/>
      <c r="V26" s="344"/>
      <c r="W26" s="342"/>
      <c r="X26" s="342"/>
      <c r="Y26" s="342"/>
      <c r="Z26" s="342"/>
      <c r="AA26" s="342"/>
      <c r="AB26" s="342"/>
      <c r="AC26" s="344"/>
      <c r="AD26" s="344"/>
      <c r="AE26" s="342"/>
      <c r="AF26" s="342"/>
      <c r="AG26" s="342"/>
      <c r="AH26" s="342"/>
      <c r="AI26" s="342"/>
      <c r="AJ26" s="342"/>
      <c r="AK26" s="342"/>
      <c r="AL26" s="342"/>
      <c r="AM26" s="342"/>
      <c r="AN26" s="344"/>
      <c r="AO26" s="344"/>
      <c r="AP26" s="344"/>
      <c r="AQ26" s="342">
        <v>23743.33</v>
      </c>
      <c r="AR26" s="344">
        <v>16452.14</v>
      </c>
      <c r="AS26" s="344"/>
      <c r="AT26" s="344">
        <v>23582.53</v>
      </c>
      <c r="AU26" s="344">
        <v>22579</v>
      </c>
      <c r="AV26" s="344"/>
      <c r="AW26" s="344">
        <v>22890.37</v>
      </c>
      <c r="AX26" s="345">
        <v>195278.2</v>
      </c>
      <c r="AY26" s="344">
        <v>0</v>
      </c>
      <c r="AZ26" s="344">
        <v>23745.54</v>
      </c>
      <c r="BA26" s="345">
        <v>23667.01</v>
      </c>
      <c r="BB26" s="344">
        <v>0</v>
      </c>
      <c r="BC26" s="297">
        <v>428130.88</v>
      </c>
      <c r="BD26" s="297"/>
      <c r="BE26" s="297"/>
      <c r="BF26" s="297">
        <v>1388950.08</v>
      </c>
      <c r="BG26" s="297"/>
      <c r="BH26" s="295">
        <f t="shared" si="2"/>
        <v>218945.21000000002</v>
      </c>
      <c r="BI26" s="297"/>
    </row>
    <row r="27" spans="1:61" s="293" customFormat="1" ht="45" hidden="1" customHeight="1" thickBot="1" x14ac:dyDescent="0.3">
      <c r="A27" s="450">
        <v>24</v>
      </c>
      <c r="B27" s="307" t="s">
        <v>11</v>
      </c>
      <c r="C27" s="307" t="s">
        <v>1575</v>
      </c>
      <c r="D27" s="307" t="s">
        <v>2426</v>
      </c>
      <c r="E27" s="307" t="s">
        <v>2087</v>
      </c>
      <c r="F27" s="318"/>
      <c r="G27" s="422" t="s">
        <v>2766</v>
      </c>
      <c r="H27" s="307"/>
      <c r="I27" s="307"/>
      <c r="J27" s="307"/>
      <c r="K27" s="322">
        <f>284474.62+AZ27</f>
        <v>295591.77999999997</v>
      </c>
      <c r="L27" s="338"/>
      <c r="M27" s="338"/>
      <c r="N27" s="338"/>
      <c r="O27" s="342"/>
      <c r="P27" s="342"/>
      <c r="Q27" s="344"/>
      <c r="R27" s="344"/>
      <c r="S27" s="342"/>
      <c r="T27" s="342"/>
      <c r="U27" s="342"/>
      <c r="V27" s="342"/>
      <c r="W27" s="342">
        <v>640313.69499999995</v>
      </c>
      <c r="X27" s="342"/>
      <c r="Y27" s="342"/>
      <c r="Z27" s="342">
        <v>721438.21</v>
      </c>
      <c r="AA27" s="342"/>
      <c r="AB27" s="342"/>
      <c r="AC27" s="344">
        <v>660574</v>
      </c>
      <c r="AD27" s="344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>
        <v>11117.16</v>
      </c>
      <c r="AO27" s="344">
        <v>10339.94</v>
      </c>
      <c r="AP27" s="344"/>
      <c r="AQ27" s="342">
        <v>11117.16</v>
      </c>
      <c r="AR27" s="344">
        <v>5023.3900000000003</v>
      </c>
      <c r="AS27" s="344"/>
      <c r="AT27" s="344"/>
      <c r="AU27" s="344"/>
      <c r="AV27" s="344"/>
      <c r="AW27" s="344">
        <v>11117.16</v>
      </c>
      <c r="AX27" s="345">
        <v>5236.1000000000004</v>
      </c>
      <c r="AY27" s="344">
        <v>0</v>
      </c>
      <c r="AZ27" s="344">
        <v>11117.16</v>
      </c>
      <c r="BA27" s="344">
        <v>7419.46</v>
      </c>
      <c r="BB27" s="344">
        <v>0</v>
      </c>
      <c r="BC27" s="297"/>
      <c r="BD27" s="297"/>
      <c r="BE27" s="297"/>
      <c r="BF27" s="297"/>
      <c r="BG27" s="297"/>
      <c r="BH27" s="295">
        <f>AX27</f>
        <v>5236.1000000000004</v>
      </c>
      <c r="BI27" s="297"/>
    </row>
    <row r="28" spans="1:61" s="290" customFormat="1" ht="45" hidden="1" customHeight="1" x14ac:dyDescent="0.25">
      <c r="A28" s="449">
        <v>25</v>
      </c>
      <c r="B28" s="406" t="s">
        <v>2847</v>
      </c>
      <c r="C28" s="352" t="s">
        <v>1644</v>
      </c>
      <c r="D28" s="352">
        <v>2</v>
      </c>
      <c r="E28" s="352" t="s">
        <v>1645</v>
      </c>
      <c r="F28" s="353" t="s">
        <v>1646</v>
      </c>
      <c r="G28" s="352" t="s">
        <v>1601</v>
      </c>
      <c r="H28" s="352">
        <v>42510</v>
      </c>
      <c r="I28" s="352" t="s">
        <v>1647</v>
      </c>
      <c r="J28" s="305">
        <v>301.66500000000002</v>
      </c>
      <c r="K28" s="323">
        <v>1045245.23</v>
      </c>
      <c r="L28" s="340"/>
      <c r="M28" s="340"/>
      <c r="N28" s="340"/>
      <c r="O28" s="340"/>
      <c r="P28" s="340"/>
      <c r="Q28" s="346"/>
      <c r="R28" s="346"/>
      <c r="S28" s="340"/>
      <c r="T28" s="346"/>
      <c r="U28" s="346"/>
      <c r="V28" s="346"/>
      <c r="W28" s="340"/>
      <c r="X28" s="340"/>
      <c r="Y28" s="346"/>
      <c r="Z28" s="340"/>
      <c r="AA28" s="340"/>
      <c r="AB28" s="346"/>
      <c r="AC28" s="346"/>
      <c r="AD28" s="346"/>
      <c r="AE28" s="346"/>
      <c r="AF28" s="346">
        <v>136751.81</v>
      </c>
      <c r="AG28" s="346"/>
      <c r="AH28" s="346"/>
      <c r="AI28" s="340"/>
      <c r="AJ28" s="340"/>
      <c r="AK28" s="346"/>
      <c r="AL28" s="340"/>
      <c r="AM28" s="340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296"/>
      <c r="BD28" s="296"/>
      <c r="BE28" s="296"/>
      <c r="BF28" s="296"/>
      <c r="BG28" s="296"/>
      <c r="BH28" s="299"/>
      <c r="BI28" s="296"/>
    </row>
    <row r="29" spans="1:61" s="293" customFormat="1" ht="30" hidden="1" customHeight="1" x14ac:dyDescent="0.25">
      <c r="A29" s="450">
        <v>26</v>
      </c>
      <c r="B29" s="307" t="s">
        <v>11</v>
      </c>
      <c r="C29" s="307" t="s">
        <v>287</v>
      </c>
      <c r="D29" s="307">
        <v>79</v>
      </c>
      <c r="E29" s="307" t="s">
        <v>1619</v>
      </c>
      <c r="F29" s="404" t="s">
        <v>2725</v>
      </c>
      <c r="G29" s="394" t="s">
        <v>2714</v>
      </c>
      <c r="H29" s="324">
        <v>42444</v>
      </c>
      <c r="I29" s="402" t="s">
        <v>2726</v>
      </c>
      <c r="J29" s="307"/>
      <c r="K29" s="322">
        <v>1804732.37</v>
      </c>
      <c r="L29" s="338"/>
      <c r="M29" s="342"/>
      <c r="N29" s="342"/>
      <c r="O29" s="342"/>
      <c r="P29" s="342"/>
      <c r="Q29" s="344"/>
      <c r="R29" s="344"/>
      <c r="S29" s="342"/>
      <c r="T29" s="344"/>
      <c r="U29" s="344"/>
      <c r="V29" s="344"/>
      <c r="W29" s="342"/>
      <c r="X29" s="342"/>
      <c r="Y29" s="344"/>
      <c r="Z29" s="342"/>
      <c r="AA29" s="342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>
        <v>25033.58</v>
      </c>
      <c r="AR29" s="344">
        <v>22239.3</v>
      </c>
      <c r="AS29" s="344"/>
      <c r="AT29" s="344"/>
      <c r="AU29" s="344"/>
      <c r="AV29" s="344"/>
      <c r="AW29" s="344"/>
      <c r="AX29" s="344"/>
      <c r="AY29" s="344"/>
      <c r="AZ29" s="344">
        <v>25033.58</v>
      </c>
      <c r="BA29" s="345">
        <v>21498.29</v>
      </c>
      <c r="BB29" s="344">
        <v>0</v>
      </c>
      <c r="BC29" s="297">
        <v>292893.84999999998</v>
      </c>
      <c r="BD29" s="297"/>
      <c r="BE29" s="297"/>
      <c r="BF29" s="297">
        <v>1214538.3799999999</v>
      </c>
      <c r="BG29" s="297"/>
      <c r="BH29" s="295">
        <f>BA29</f>
        <v>21498.29</v>
      </c>
      <c r="BI29" s="297"/>
    </row>
    <row r="30" spans="1:61" s="293" customFormat="1" ht="30" hidden="1" customHeight="1" thickBot="1" x14ac:dyDescent="0.3">
      <c r="A30" s="450">
        <v>27</v>
      </c>
      <c r="B30" s="307" t="s">
        <v>11</v>
      </c>
      <c r="C30" s="307" t="s">
        <v>73</v>
      </c>
      <c r="D30" s="307">
        <v>1</v>
      </c>
      <c r="E30" s="307" t="s">
        <v>1619</v>
      </c>
      <c r="F30" s="398" t="s">
        <v>2718</v>
      </c>
      <c r="G30" s="394" t="s">
        <v>2714</v>
      </c>
      <c r="H30" s="324">
        <v>42440</v>
      </c>
      <c r="I30" s="394" t="s">
        <v>2719</v>
      </c>
      <c r="J30" s="307"/>
      <c r="K30" s="322">
        <v>1778131.18</v>
      </c>
      <c r="L30" s="338"/>
      <c r="M30" s="342"/>
      <c r="N30" s="342"/>
      <c r="O30" s="342"/>
      <c r="P30" s="342"/>
      <c r="Q30" s="344"/>
      <c r="R30" s="344"/>
      <c r="S30" s="342"/>
      <c r="T30" s="344"/>
      <c r="U30" s="344"/>
      <c r="V30" s="344"/>
      <c r="W30" s="342"/>
      <c r="X30" s="342"/>
      <c r="Y30" s="344"/>
      <c r="Z30" s="342"/>
      <c r="AA30" s="342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>
        <v>24658.95</v>
      </c>
      <c r="AR30" s="344">
        <v>38586.39</v>
      </c>
      <c r="AS30" s="344"/>
      <c r="AT30" s="344"/>
      <c r="AU30" s="344"/>
      <c r="AV30" s="344"/>
      <c r="AW30" s="344"/>
      <c r="AX30" s="344"/>
      <c r="AY30" s="344"/>
      <c r="AZ30" s="344">
        <v>24658.95</v>
      </c>
      <c r="BA30" s="345">
        <v>21819.34</v>
      </c>
      <c r="BB30" s="344">
        <v>0</v>
      </c>
      <c r="BC30" s="297">
        <v>241558.02</v>
      </c>
      <c r="BD30" s="297"/>
      <c r="BE30" s="297"/>
      <c r="BF30" s="297">
        <v>952357.69</v>
      </c>
      <c r="BG30" s="297"/>
      <c r="BH30" s="295">
        <f>AX30+BA30</f>
        <v>21819.34</v>
      </c>
      <c r="BI30" s="297"/>
    </row>
    <row r="31" spans="1:61" s="293" customFormat="1" ht="45" hidden="1" customHeight="1" x14ac:dyDescent="0.25">
      <c r="A31" s="449">
        <v>28</v>
      </c>
      <c r="B31" s="402" t="s">
        <v>1612</v>
      </c>
      <c r="C31" s="307" t="s">
        <v>2427</v>
      </c>
      <c r="D31" s="307">
        <v>13</v>
      </c>
      <c r="E31" s="307" t="s">
        <v>1614</v>
      </c>
      <c r="F31" s="318" t="s">
        <v>1652</v>
      </c>
      <c r="G31" s="307" t="s">
        <v>1601</v>
      </c>
      <c r="H31" s="307">
        <v>42566</v>
      </c>
      <c r="I31" s="307" t="s">
        <v>1616</v>
      </c>
      <c r="J31" s="307"/>
      <c r="K31" s="322">
        <v>1433759.96</v>
      </c>
      <c r="L31" s="342"/>
      <c r="M31" s="342"/>
      <c r="N31" s="342"/>
      <c r="O31" s="342"/>
      <c r="P31" s="342"/>
      <c r="Q31" s="344"/>
      <c r="R31" s="344"/>
      <c r="S31" s="344"/>
      <c r="T31" s="344"/>
      <c r="U31" s="344"/>
      <c r="V31" s="344"/>
      <c r="W31" s="342"/>
      <c r="X31" s="342"/>
      <c r="Y31" s="344"/>
      <c r="Z31" s="342"/>
      <c r="AA31" s="342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>
        <v>19459.919999999998</v>
      </c>
      <c r="AX31" s="345">
        <v>24663.77</v>
      </c>
      <c r="AY31" s="344">
        <v>0</v>
      </c>
      <c r="AZ31" s="344">
        <v>19459.919999999998</v>
      </c>
      <c r="BA31" s="345">
        <v>22319.3</v>
      </c>
      <c r="BB31" s="344">
        <v>0</v>
      </c>
      <c r="BC31" s="297">
        <v>229937.01</v>
      </c>
      <c r="BD31" s="297"/>
      <c r="BE31" s="297"/>
      <c r="BF31" s="297">
        <v>1298111.08</v>
      </c>
      <c r="BG31" s="297"/>
      <c r="BH31" s="295">
        <f t="shared" ref="BH31:BH36" si="3">AX31+BA31</f>
        <v>46983.07</v>
      </c>
      <c r="BI31" s="297"/>
    </row>
    <row r="32" spans="1:61" s="293" customFormat="1" ht="45" hidden="1" customHeight="1" x14ac:dyDescent="0.25">
      <c r="A32" s="450">
        <v>29</v>
      </c>
      <c r="B32" s="307" t="s">
        <v>1612</v>
      </c>
      <c r="C32" s="422" t="s">
        <v>2427</v>
      </c>
      <c r="D32" s="307">
        <v>25</v>
      </c>
      <c r="E32" s="307" t="s">
        <v>1614</v>
      </c>
      <c r="F32" s="318" t="s">
        <v>1653</v>
      </c>
      <c r="G32" s="307" t="s">
        <v>1601</v>
      </c>
      <c r="H32" s="307">
        <v>42566</v>
      </c>
      <c r="I32" s="307" t="s">
        <v>1616</v>
      </c>
      <c r="J32" s="307"/>
      <c r="K32" s="322">
        <v>2236184.25</v>
      </c>
      <c r="L32" s="342"/>
      <c r="M32" s="342"/>
      <c r="N32" s="342"/>
      <c r="O32" s="342"/>
      <c r="P32" s="342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>
        <v>30437.34</v>
      </c>
      <c r="AX32" s="345">
        <v>30741.41</v>
      </c>
      <c r="AY32" s="344">
        <v>0</v>
      </c>
      <c r="AZ32" s="344">
        <v>30437.34</v>
      </c>
      <c r="BA32" s="345">
        <v>36280.89</v>
      </c>
      <c r="BB32" s="344">
        <v>0</v>
      </c>
      <c r="BC32" s="297">
        <v>404963.06</v>
      </c>
      <c r="BD32" s="297"/>
      <c r="BE32" s="297"/>
      <c r="BF32" s="297">
        <v>2054183.57</v>
      </c>
      <c r="BG32" s="297"/>
      <c r="BH32" s="295">
        <f t="shared" si="3"/>
        <v>67022.3</v>
      </c>
      <c r="BI32" s="297"/>
    </row>
    <row r="33" spans="1:61" s="293" customFormat="1" ht="45" hidden="1" customHeight="1" thickBot="1" x14ac:dyDescent="0.3">
      <c r="A33" s="450">
        <v>30</v>
      </c>
      <c r="B33" s="307" t="s">
        <v>1612</v>
      </c>
      <c r="C33" s="307" t="s">
        <v>2427</v>
      </c>
      <c r="D33" s="307">
        <v>28</v>
      </c>
      <c r="E33" s="307" t="s">
        <v>1614</v>
      </c>
      <c r="F33" s="318" t="s">
        <v>1655</v>
      </c>
      <c r="G33" s="307" t="s">
        <v>1601</v>
      </c>
      <c r="H33" s="307">
        <v>42566</v>
      </c>
      <c r="I33" s="307" t="s">
        <v>1616</v>
      </c>
      <c r="J33" s="307"/>
      <c r="K33" s="322">
        <v>1749538.24</v>
      </c>
      <c r="L33" s="342"/>
      <c r="M33" s="342"/>
      <c r="N33" s="342"/>
      <c r="O33" s="342"/>
      <c r="P33" s="342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>
        <v>24277.119999999999</v>
      </c>
      <c r="AX33" s="345">
        <v>13407.9</v>
      </c>
      <c r="AY33" s="344">
        <v>0</v>
      </c>
      <c r="AZ33" s="344">
        <v>24277.119999999999</v>
      </c>
      <c r="BA33" s="345">
        <v>70469.100000000006</v>
      </c>
      <c r="BB33" s="344">
        <v>0</v>
      </c>
      <c r="BC33" s="297">
        <v>505674.86</v>
      </c>
      <c r="BD33" s="297"/>
      <c r="BE33" s="297"/>
      <c r="BF33" s="297">
        <v>1270614.3899999999</v>
      </c>
      <c r="BG33" s="297"/>
      <c r="BH33" s="295">
        <f t="shared" si="3"/>
        <v>83877</v>
      </c>
      <c r="BI33" s="297"/>
    </row>
    <row r="34" spans="1:61" s="293" customFormat="1" ht="45" hidden="1" customHeight="1" x14ac:dyDescent="0.25">
      <c r="A34" s="449">
        <v>31</v>
      </c>
      <c r="B34" s="307" t="s">
        <v>1612</v>
      </c>
      <c r="C34" s="355" t="s">
        <v>2427</v>
      </c>
      <c r="D34" s="307">
        <v>26</v>
      </c>
      <c r="E34" s="307" t="s">
        <v>1614</v>
      </c>
      <c r="F34" s="318" t="s">
        <v>1656</v>
      </c>
      <c r="G34" s="307" t="s">
        <v>1601</v>
      </c>
      <c r="H34" s="307">
        <v>42566</v>
      </c>
      <c r="I34" s="307" t="s">
        <v>1616</v>
      </c>
      <c r="J34" s="307"/>
      <c r="K34" s="322">
        <v>1571167.48</v>
      </c>
      <c r="L34" s="342"/>
      <c r="M34" s="342"/>
      <c r="N34" s="342"/>
      <c r="O34" s="342"/>
      <c r="P34" s="342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>
        <v>21308.3</v>
      </c>
      <c r="AX34" s="345">
        <v>14944.68</v>
      </c>
      <c r="AY34" s="344">
        <v>0</v>
      </c>
      <c r="AZ34" s="344">
        <v>21308.3</v>
      </c>
      <c r="BA34" s="345">
        <v>43187.83</v>
      </c>
      <c r="BB34" s="344">
        <v>0</v>
      </c>
      <c r="BC34" s="297">
        <v>320100.99</v>
      </c>
      <c r="BD34" s="297"/>
      <c r="BE34" s="297"/>
      <c r="BF34" s="297">
        <v>1252606.02</v>
      </c>
      <c r="BG34" s="297"/>
      <c r="BH34" s="295">
        <f t="shared" si="3"/>
        <v>58132.51</v>
      </c>
      <c r="BI34" s="297"/>
    </row>
    <row r="35" spans="1:61" s="293" customFormat="1" ht="30" hidden="1" customHeight="1" x14ac:dyDescent="0.25">
      <c r="A35" s="450">
        <v>32</v>
      </c>
      <c r="B35" s="307" t="s">
        <v>11</v>
      </c>
      <c r="C35" s="307" t="s">
        <v>61</v>
      </c>
      <c r="D35" s="307">
        <v>60</v>
      </c>
      <c r="E35" s="307" t="s">
        <v>2207</v>
      </c>
      <c r="F35" s="421" t="s">
        <v>2945</v>
      </c>
      <c r="G35" s="402" t="s">
        <v>2668</v>
      </c>
      <c r="H35" s="324">
        <v>42235</v>
      </c>
      <c r="I35" s="422" t="s">
        <v>2946</v>
      </c>
      <c r="J35" s="307"/>
      <c r="K35" s="322">
        <v>1729824.41</v>
      </c>
      <c r="L35" s="338"/>
      <c r="M35" s="338"/>
      <c r="N35" s="342"/>
      <c r="O35" s="342"/>
      <c r="P35" s="342"/>
      <c r="Q35" s="344"/>
      <c r="R35" s="344"/>
      <c r="S35" s="342"/>
      <c r="T35" s="342"/>
      <c r="U35" s="342"/>
      <c r="V35" s="342"/>
      <c r="W35" s="344"/>
      <c r="X35" s="344"/>
      <c r="Y35" s="342"/>
      <c r="Z35" s="344"/>
      <c r="AA35" s="344"/>
      <c r="AB35" s="342"/>
      <c r="AC35" s="344"/>
      <c r="AD35" s="344"/>
      <c r="AE35" s="342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>
        <v>23886.13</v>
      </c>
      <c r="AR35" s="344">
        <v>26597.89</v>
      </c>
      <c r="AS35" s="344">
        <v>308754.3</v>
      </c>
      <c r="AT35" s="344">
        <v>23886.13</v>
      </c>
      <c r="AU35" s="344">
        <v>17662.04</v>
      </c>
      <c r="AV35" s="344"/>
      <c r="AW35" s="344">
        <v>23886.13</v>
      </c>
      <c r="AX35" s="345">
        <v>35554.269999999997</v>
      </c>
      <c r="AY35" s="344">
        <v>720426.7</v>
      </c>
      <c r="AZ35" s="344">
        <v>23886.13</v>
      </c>
      <c r="BA35" s="345">
        <v>24814.11</v>
      </c>
      <c r="BB35" s="344">
        <v>0</v>
      </c>
      <c r="BC35" s="297">
        <v>262067.73</v>
      </c>
      <c r="BD35" s="297"/>
      <c r="BE35" s="297">
        <v>1349713</v>
      </c>
      <c r="BF35" s="297">
        <v>127113.43</v>
      </c>
      <c r="BG35" s="297">
        <v>1476826.43</v>
      </c>
      <c r="BH35" s="295">
        <f t="shared" si="3"/>
        <v>60368.38</v>
      </c>
      <c r="BI35" s="297"/>
    </row>
    <row r="36" spans="1:61" s="293" customFormat="1" ht="30" hidden="1" customHeight="1" thickBot="1" x14ac:dyDescent="0.3">
      <c r="A36" s="450">
        <v>33</v>
      </c>
      <c r="B36" s="307" t="s">
        <v>11</v>
      </c>
      <c r="C36" s="307" t="s">
        <v>61</v>
      </c>
      <c r="D36" s="307">
        <v>58</v>
      </c>
      <c r="E36" s="307" t="s">
        <v>2207</v>
      </c>
      <c r="F36" s="421" t="s">
        <v>2948</v>
      </c>
      <c r="G36" s="402" t="s">
        <v>2668</v>
      </c>
      <c r="H36" s="324">
        <v>42473</v>
      </c>
      <c r="I36" s="422" t="s">
        <v>2949</v>
      </c>
      <c r="J36" s="307"/>
      <c r="K36" s="322">
        <v>1810634.04</v>
      </c>
      <c r="L36" s="338"/>
      <c r="M36" s="338"/>
      <c r="N36" s="342"/>
      <c r="O36" s="342"/>
      <c r="P36" s="342"/>
      <c r="Q36" s="344"/>
      <c r="R36" s="344"/>
      <c r="S36" s="342"/>
      <c r="T36" s="344"/>
      <c r="U36" s="344"/>
      <c r="V36" s="342"/>
      <c r="W36" s="344"/>
      <c r="X36" s="344"/>
      <c r="Y36" s="342"/>
      <c r="Z36" s="344"/>
      <c r="AA36" s="344"/>
      <c r="AB36" s="342"/>
      <c r="AC36" s="344"/>
      <c r="AD36" s="344"/>
      <c r="AE36" s="342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>
        <v>25096.84</v>
      </c>
      <c r="AR36" s="344">
        <v>19958.73</v>
      </c>
      <c r="AS36" s="344"/>
      <c r="AT36" s="344">
        <v>25096.84</v>
      </c>
      <c r="AU36" s="344">
        <v>28585.599999999999</v>
      </c>
      <c r="AV36" s="344"/>
      <c r="AW36" s="344">
        <v>25096.84</v>
      </c>
      <c r="AX36" s="345">
        <v>37273.47</v>
      </c>
      <c r="AY36" s="344">
        <v>0</v>
      </c>
      <c r="AZ36" s="344">
        <v>25096.84</v>
      </c>
      <c r="BA36" s="345">
        <v>32221.87</v>
      </c>
      <c r="BB36" s="344">
        <v>0</v>
      </c>
      <c r="BC36" s="297">
        <v>300203.99</v>
      </c>
      <c r="BD36" s="297"/>
      <c r="BE36" s="297"/>
      <c r="BF36" s="297">
        <v>801294.49</v>
      </c>
      <c r="BG36" s="297"/>
      <c r="BH36" s="295">
        <f t="shared" si="3"/>
        <v>69495.34</v>
      </c>
      <c r="BI36" s="297"/>
    </row>
    <row r="37" spans="1:61" s="94" customFormat="1" ht="30" hidden="1" customHeight="1" x14ac:dyDescent="0.25">
      <c r="A37" s="449">
        <v>34</v>
      </c>
      <c r="B37" s="352" t="s">
        <v>11</v>
      </c>
      <c r="C37" s="352" t="s">
        <v>226</v>
      </c>
      <c r="D37" s="352">
        <v>98</v>
      </c>
      <c r="E37" s="354" t="s">
        <v>2497</v>
      </c>
      <c r="F37" s="404" t="s">
        <v>2922</v>
      </c>
      <c r="G37" s="406" t="s">
        <v>2917</v>
      </c>
      <c r="H37" s="407">
        <v>42439</v>
      </c>
      <c r="I37" s="406" t="s">
        <v>2923</v>
      </c>
      <c r="J37" s="306"/>
      <c r="K37" s="323">
        <v>1339459.77</v>
      </c>
      <c r="L37" s="337"/>
      <c r="M37" s="341"/>
      <c r="N37" s="341"/>
      <c r="O37" s="340"/>
      <c r="P37" s="337"/>
      <c r="Q37" s="336"/>
      <c r="R37" s="336"/>
      <c r="S37" s="336"/>
      <c r="T37" s="337">
        <v>10311.61</v>
      </c>
      <c r="U37" s="337"/>
      <c r="V37" s="336"/>
      <c r="W37" s="336"/>
      <c r="X37" s="336"/>
      <c r="Y37" s="336"/>
      <c r="Z37" s="336"/>
      <c r="AA37" s="336"/>
      <c r="AB37" s="336"/>
      <c r="AC37" s="336"/>
      <c r="AD37" s="33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36"/>
      <c r="AV37" s="336"/>
      <c r="AW37" s="336"/>
      <c r="AX37" s="336"/>
      <c r="AY37" s="336"/>
      <c r="AZ37" s="336"/>
      <c r="BA37" s="336"/>
      <c r="BB37" s="336"/>
      <c r="BC37" s="285"/>
      <c r="BD37" s="285"/>
      <c r="BE37" s="285"/>
      <c r="BF37" s="285"/>
      <c r="BG37" s="285"/>
      <c r="BH37" s="299"/>
      <c r="BI37" s="285"/>
    </row>
    <row r="38" spans="1:61" s="94" customFormat="1" ht="45" hidden="1" customHeight="1" x14ac:dyDescent="0.25">
      <c r="A38" s="450">
        <v>35</v>
      </c>
      <c r="B38" s="406" t="s">
        <v>2789</v>
      </c>
      <c r="C38" s="352" t="s">
        <v>1664</v>
      </c>
      <c r="D38" s="352">
        <v>11</v>
      </c>
      <c r="E38" s="352" t="s">
        <v>1665</v>
      </c>
      <c r="F38" s="404" t="s">
        <v>2807</v>
      </c>
      <c r="G38" s="406" t="s">
        <v>2668</v>
      </c>
      <c r="H38" s="407">
        <v>42513</v>
      </c>
      <c r="I38" s="406" t="s">
        <v>1669</v>
      </c>
      <c r="J38" s="306"/>
      <c r="K38" s="323"/>
      <c r="L38" s="340"/>
      <c r="M38" s="341"/>
      <c r="N38" s="341"/>
      <c r="O38" s="340"/>
      <c r="P38" s="337"/>
      <c r="Q38" s="336"/>
      <c r="R38" s="336"/>
      <c r="S38" s="337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285">
        <v>80292.509999999995</v>
      </c>
      <c r="BD38" s="285"/>
      <c r="BE38" s="285"/>
      <c r="BF38" s="285">
        <v>439588.53</v>
      </c>
      <c r="BG38" s="285"/>
      <c r="BH38" s="299"/>
      <c r="BI38" s="285"/>
    </row>
    <row r="39" spans="1:61" s="94" customFormat="1" ht="45" hidden="1" customHeight="1" thickBot="1" x14ac:dyDescent="0.3">
      <c r="A39" s="450">
        <v>36</v>
      </c>
      <c r="B39" s="406" t="s">
        <v>2789</v>
      </c>
      <c r="C39" s="352" t="s">
        <v>1664</v>
      </c>
      <c r="D39" s="352">
        <v>9</v>
      </c>
      <c r="E39" s="352" t="s">
        <v>1665</v>
      </c>
      <c r="F39" s="404" t="s">
        <v>2803</v>
      </c>
      <c r="G39" s="406" t="s">
        <v>2668</v>
      </c>
      <c r="H39" s="407">
        <v>42522</v>
      </c>
      <c r="I39" s="352" t="s">
        <v>1669</v>
      </c>
      <c r="J39" s="306"/>
      <c r="K39" s="323"/>
      <c r="L39" s="340"/>
      <c r="M39" s="341"/>
      <c r="N39" s="341"/>
      <c r="O39" s="340"/>
      <c r="P39" s="337"/>
      <c r="Q39" s="336"/>
      <c r="R39" s="336"/>
      <c r="S39" s="337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6"/>
      <c r="BB39" s="336"/>
      <c r="BC39" s="285">
        <v>88099.79</v>
      </c>
      <c r="BD39" s="285"/>
      <c r="BE39" s="285"/>
      <c r="BF39" s="285">
        <v>460032.03</v>
      </c>
      <c r="BG39" s="285"/>
      <c r="BH39" s="299"/>
      <c r="BI39" s="285"/>
    </row>
    <row r="40" spans="1:61" s="94" customFormat="1" ht="45" hidden="1" customHeight="1" x14ac:dyDescent="0.25">
      <c r="A40" s="449">
        <v>37</v>
      </c>
      <c r="B40" s="406" t="s">
        <v>2789</v>
      </c>
      <c r="C40" s="352" t="s">
        <v>1664</v>
      </c>
      <c r="D40" s="352">
        <v>17</v>
      </c>
      <c r="E40" s="352" t="s">
        <v>1665</v>
      </c>
      <c r="F40" s="404" t="s">
        <v>2799</v>
      </c>
      <c r="G40" s="406" t="s">
        <v>2668</v>
      </c>
      <c r="H40" s="407">
        <v>42522</v>
      </c>
      <c r="I40" s="352" t="s">
        <v>1669</v>
      </c>
      <c r="J40" s="306"/>
      <c r="K40" s="323"/>
      <c r="L40" s="340"/>
      <c r="M40" s="341"/>
      <c r="N40" s="341"/>
      <c r="O40" s="340"/>
      <c r="P40" s="337"/>
      <c r="Q40" s="336"/>
      <c r="R40" s="336"/>
      <c r="S40" s="337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285">
        <v>83333.38</v>
      </c>
      <c r="BD40" s="285"/>
      <c r="BE40" s="285"/>
      <c r="BF40" s="285">
        <v>428330.32</v>
      </c>
      <c r="BG40" s="285"/>
      <c r="BH40" s="299"/>
      <c r="BI40" s="285"/>
    </row>
    <row r="41" spans="1:61" s="94" customFormat="1" ht="45" hidden="1" customHeight="1" x14ac:dyDescent="0.25">
      <c r="A41" s="450">
        <v>38</v>
      </c>
      <c r="B41" s="406" t="s">
        <v>2789</v>
      </c>
      <c r="C41" s="352" t="s">
        <v>1664</v>
      </c>
      <c r="D41" s="352">
        <v>14</v>
      </c>
      <c r="E41" s="352" t="s">
        <v>1665</v>
      </c>
      <c r="F41" s="404" t="s">
        <v>2800</v>
      </c>
      <c r="G41" s="406" t="s">
        <v>2668</v>
      </c>
      <c r="H41" s="407">
        <v>42522</v>
      </c>
      <c r="I41" s="352" t="s">
        <v>1669</v>
      </c>
      <c r="J41" s="306"/>
      <c r="K41" s="323"/>
      <c r="L41" s="340"/>
      <c r="M41" s="341"/>
      <c r="N41" s="341"/>
      <c r="O41" s="340"/>
      <c r="P41" s="337"/>
      <c r="Q41" s="336"/>
      <c r="R41" s="336"/>
      <c r="S41" s="337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285">
        <v>102080.11</v>
      </c>
      <c r="BD41" s="285"/>
      <c r="BE41" s="285"/>
      <c r="BF41" s="285">
        <v>430903.39</v>
      </c>
      <c r="BG41" s="285"/>
      <c r="BH41" s="299"/>
      <c r="BI41" s="285"/>
    </row>
    <row r="42" spans="1:61" s="94" customFormat="1" ht="45" hidden="1" customHeight="1" thickBot="1" x14ac:dyDescent="0.3">
      <c r="A42" s="450">
        <v>39</v>
      </c>
      <c r="B42" s="406" t="s">
        <v>2789</v>
      </c>
      <c r="C42" s="352" t="s">
        <v>1664</v>
      </c>
      <c r="D42" s="352">
        <v>13</v>
      </c>
      <c r="E42" s="352" t="s">
        <v>1665</v>
      </c>
      <c r="F42" s="404" t="s">
        <v>2801</v>
      </c>
      <c r="G42" s="406" t="s">
        <v>2668</v>
      </c>
      <c r="H42" s="407">
        <v>42522</v>
      </c>
      <c r="I42" s="352" t="s">
        <v>1669</v>
      </c>
      <c r="J42" s="306"/>
      <c r="K42" s="323"/>
      <c r="L42" s="340"/>
      <c r="M42" s="341"/>
      <c r="N42" s="341"/>
      <c r="O42" s="340"/>
      <c r="P42" s="337"/>
      <c r="Q42" s="336"/>
      <c r="R42" s="336"/>
      <c r="S42" s="337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285">
        <v>75885.8</v>
      </c>
      <c r="BD42" s="285"/>
      <c r="BE42" s="285"/>
      <c r="BF42" s="285">
        <v>368704.94</v>
      </c>
      <c r="BG42" s="285"/>
      <c r="BH42" s="299"/>
      <c r="BI42" s="285"/>
    </row>
    <row r="43" spans="1:61" s="94" customFormat="1" ht="45" hidden="1" customHeight="1" x14ac:dyDescent="0.25">
      <c r="A43" s="449">
        <v>40</v>
      </c>
      <c r="B43" s="406" t="s">
        <v>2789</v>
      </c>
      <c r="C43" s="352" t="s">
        <v>1664</v>
      </c>
      <c r="D43" s="352">
        <v>12</v>
      </c>
      <c r="E43" s="352" t="s">
        <v>1665</v>
      </c>
      <c r="F43" s="404" t="s">
        <v>2806</v>
      </c>
      <c r="G43" s="406" t="s">
        <v>2668</v>
      </c>
      <c r="H43" s="407">
        <v>42522</v>
      </c>
      <c r="I43" s="352" t="s">
        <v>1669</v>
      </c>
      <c r="J43" s="306"/>
      <c r="K43" s="323"/>
      <c r="L43" s="340"/>
      <c r="M43" s="341"/>
      <c r="N43" s="341"/>
      <c r="O43" s="340"/>
      <c r="P43" s="337"/>
      <c r="Q43" s="336"/>
      <c r="R43" s="336"/>
      <c r="S43" s="337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285">
        <v>84374.33</v>
      </c>
      <c r="BD43" s="285"/>
      <c r="BE43" s="285"/>
      <c r="BF43" s="285">
        <v>420731.01</v>
      </c>
      <c r="BG43" s="285"/>
      <c r="BH43" s="299"/>
      <c r="BI43" s="285"/>
    </row>
    <row r="44" spans="1:61" s="94" customFormat="1" ht="45" hidden="1" customHeight="1" x14ac:dyDescent="0.25">
      <c r="A44" s="450">
        <v>41</v>
      </c>
      <c r="B44" s="406" t="s">
        <v>2789</v>
      </c>
      <c r="C44" s="352" t="s">
        <v>1664</v>
      </c>
      <c r="D44" s="352">
        <v>10</v>
      </c>
      <c r="E44" s="352" t="s">
        <v>1665</v>
      </c>
      <c r="F44" s="404" t="s">
        <v>2802</v>
      </c>
      <c r="G44" s="406" t="s">
        <v>2668</v>
      </c>
      <c r="H44" s="407">
        <v>42522</v>
      </c>
      <c r="I44" s="352" t="s">
        <v>1669</v>
      </c>
      <c r="J44" s="306"/>
      <c r="K44" s="323"/>
      <c r="L44" s="340"/>
      <c r="M44" s="341"/>
      <c r="N44" s="341"/>
      <c r="O44" s="340"/>
      <c r="P44" s="337"/>
      <c r="Q44" s="336"/>
      <c r="R44" s="336"/>
      <c r="S44" s="337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285">
        <v>81741.66</v>
      </c>
      <c r="BD44" s="285"/>
      <c r="BE44" s="285"/>
      <c r="BF44" s="285">
        <v>453371.91</v>
      </c>
      <c r="BG44" s="285"/>
      <c r="BH44" s="299"/>
      <c r="BI44" s="285"/>
    </row>
    <row r="45" spans="1:61" s="94" customFormat="1" ht="45" hidden="1" customHeight="1" thickBot="1" x14ac:dyDescent="0.3">
      <c r="A45" s="450">
        <v>42</v>
      </c>
      <c r="B45" s="406" t="s">
        <v>2789</v>
      </c>
      <c r="C45" s="352" t="s">
        <v>1664</v>
      </c>
      <c r="D45" s="352">
        <v>38</v>
      </c>
      <c r="E45" s="352" t="s">
        <v>1665</v>
      </c>
      <c r="F45" s="404" t="s">
        <v>2815</v>
      </c>
      <c r="G45" s="406" t="s">
        <v>2668</v>
      </c>
      <c r="H45" s="407">
        <v>42551</v>
      </c>
      <c r="I45" s="352" t="s">
        <v>1676</v>
      </c>
      <c r="J45" s="306"/>
      <c r="K45" s="323"/>
      <c r="L45" s="340"/>
      <c r="M45" s="341"/>
      <c r="N45" s="341"/>
      <c r="O45" s="340"/>
      <c r="P45" s="337"/>
      <c r="Q45" s="336"/>
      <c r="R45" s="336"/>
      <c r="S45" s="337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6"/>
      <c r="BB45" s="336"/>
      <c r="BC45" s="285">
        <v>229834.1</v>
      </c>
      <c r="BD45" s="285"/>
      <c r="BE45" s="285">
        <v>1304173</v>
      </c>
      <c r="BF45" s="285">
        <v>192072.99</v>
      </c>
      <c r="BG45" s="285"/>
      <c r="BH45" s="299"/>
      <c r="BI45" s="285"/>
    </row>
    <row r="46" spans="1:61" s="94" customFormat="1" ht="45" hidden="1" customHeight="1" x14ac:dyDescent="0.25">
      <c r="A46" s="449">
        <v>43</v>
      </c>
      <c r="B46" s="406" t="s">
        <v>2789</v>
      </c>
      <c r="C46" s="352" t="s">
        <v>1664</v>
      </c>
      <c r="D46" s="352">
        <v>42</v>
      </c>
      <c r="E46" s="352" t="s">
        <v>1665</v>
      </c>
      <c r="F46" s="404" t="s">
        <v>2808</v>
      </c>
      <c r="G46" s="406" t="s">
        <v>2668</v>
      </c>
      <c r="H46" s="407">
        <v>42551</v>
      </c>
      <c r="I46" s="352" t="s">
        <v>1676</v>
      </c>
      <c r="J46" s="306"/>
      <c r="K46" s="323"/>
      <c r="L46" s="340"/>
      <c r="M46" s="341"/>
      <c r="N46" s="341"/>
      <c r="O46" s="340"/>
      <c r="P46" s="337"/>
      <c r="Q46" s="336"/>
      <c r="R46" s="336"/>
      <c r="S46" s="337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285">
        <v>232185.28</v>
      </c>
      <c r="BD46" s="285"/>
      <c r="BE46" s="285">
        <v>882465</v>
      </c>
      <c r="BF46" s="285">
        <v>272541.88</v>
      </c>
      <c r="BG46" s="285"/>
      <c r="BH46" s="299"/>
      <c r="BI46" s="285"/>
    </row>
    <row r="47" spans="1:61" s="94" customFormat="1" ht="45" hidden="1" customHeight="1" x14ac:dyDescent="0.25">
      <c r="A47" s="450">
        <v>44</v>
      </c>
      <c r="B47" s="406" t="s">
        <v>2789</v>
      </c>
      <c r="C47" s="352" t="s">
        <v>1664</v>
      </c>
      <c r="D47" s="352">
        <v>31</v>
      </c>
      <c r="E47" s="352" t="s">
        <v>1665</v>
      </c>
      <c r="F47" s="404" t="s">
        <v>2804</v>
      </c>
      <c r="G47" s="406" t="s">
        <v>2668</v>
      </c>
      <c r="H47" s="407">
        <v>42551</v>
      </c>
      <c r="I47" s="352" t="s">
        <v>1676</v>
      </c>
      <c r="J47" s="306"/>
      <c r="K47" s="323"/>
      <c r="L47" s="340"/>
      <c r="M47" s="341"/>
      <c r="N47" s="341"/>
      <c r="O47" s="340"/>
      <c r="P47" s="337"/>
      <c r="Q47" s="336"/>
      <c r="R47" s="336"/>
      <c r="S47" s="337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285">
        <v>260669.89</v>
      </c>
      <c r="BD47" s="285"/>
      <c r="BE47" s="285">
        <v>801207</v>
      </c>
      <c r="BF47" s="285">
        <v>242875.03</v>
      </c>
      <c r="BG47" s="285"/>
      <c r="BH47" s="299"/>
      <c r="BI47" s="285"/>
    </row>
    <row r="48" spans="1:61" s="94" customFormat="1" ht="45" hidden="1" customHeight="1" thickBot="1" x14ac:dyDescent="0.3">
      <c r="A48" s="450">
        <v>45</v>
      </c>
      <c r="B48" s="406" t="s">
        <v>2789</v>
      </c>
      <c r="C48" s="352" t="s">
        <v>1664</v>
      </c>
      <c r="D48" s="352">
        <v>20</v>
      </c>
      <c r="E48" s="352" t="s">
        <v>1665</v>
      </c>
      <c r="F48" s="404" t="s">
        <v>2797</v>
      </c>
      <c r="G48" s="406" t="s">
        <v>2668</v>
      </c>
      <c r="H48" s="406" t="s">
        <v>2798</v>
      </c>
      <c r="I48" s="352" t="s">
        <v>1676</v>
      </c>
      <c r="J48" s="306"/>
      <c r="K48" s="323"/>
      <c r="L48" s="340"/>
      <c r="M48" s="341"/>
      <c r="N48" s="341"/>
      <c r="O48" s="340"/>
      <c r="P48" s="337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285">
        <v>306844.58</v>
      </c>
      <c r="BD48" s="285"/>
      <c r="BE48" s="285"/>
      <c r="BF48" s="285">
        <v>1686075.19</v>
      </c>
      <c r="BG48" s="285"/>
      <c r="BH48" s="299"/>
      <c r="BI48" s="285"/>
    </row>
    <row r="49" spans="1:61" s="94" customFormat="1" ht="45" hidden="1" customHeight="1" x14ac:dyDescent="0.25">
      <c r="A49" s="449">
        <v>46</v>
      </c>
      <c r="B49" s="406" t="s">
        <v>2789</v>
      </c>
      <c r="C49" s="352" t="s">
        <v>1664</v>
      </c>
      <c r="D49" s="352">
        <v>24</v>
      </c>
      <c r="E49" s="352" t="s">
        <v>1665</v>
      </c>
      <c r="F49" s="404" t="s">
        <v>2794</v>
      </c>
      <c r="G49" s="406" t="s">
        <v>2668</v>
      </c>
      <c r="H49" s="407">
        <v>42551</v>
      </c>
      <c r="I49" s="352" t="s">
        <v>1676</v>
      </c>
      <c r="J49" s="306"/>
      <c r="K49" s="323"/>
      <c r="L49" s="340"/>
      <c r="M49" s="341"/>
      <c r="N49" s="341"/>
      <c r="O49" s="340"/>
      <c r="P49" s="337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285">
        <v>591490.61</v>
      </c>
      <c r="BD49" s="285"/>
      <c r="BE49" s="285">
        <v>1286768</v>
      </c>
      <c r="BF49" s="285">
        <v>7267.39</v>
      </c>
      <c r="BG49" s="285"/>
      <c r="BH49" s="299"/>
      <c r="BI49" s="285"/>
    </row>
    <row r="50" spans="1:61" s="94" customFormat="1" ht="45" hidden="1" customHeight="1" x14ac:dyDescent="0.25">
      <c r="A50" s="450">
        <v>47</v>
      </c>
      <c r="B50" s="406" t="s">
        <v>2789</v>
      </c>
      <c r="C50" s="352" t="s">
        <v>1664</v>
      </c>
      <c r="D50" s="352">
        <v>27</v>
      </c>
      <c r="E50" s="352" t="s">
        <v>1665</v>
      </c>
      <c r="F50" s="404" t="s">
        <v>2793</v>
      </c>
      <c r="G50" s="406" t="s">
        <v>2668</v>
      </c>
      <c r="H50" s="407">
        <v>42551</v>
      </c>
      <c r="I50" s="352" t="s">
        <v>1676</v>
      </c>
      <c r="J50" s="306"/>
      <c r="K50" s="323"/>
      <c r="L50" s="340"/>
      <c r="M50" s="341"/>
      <c r="N50" s="341"/>
      <c r="O50" s="340"/>
      <c r="P50" s="337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285">
        <v>334336.69</v>
      </c>
      <c r="BD50" s="285"/>
      <c r="BE50" s="285">
        <v>1548194</v>
      </c>
      <c r="BF50" s="285">
        <v>375655.27</v>
      </c>
      <c r="BG50" s="285"/>
      <c r="BH50" s="299"/>
      <c r="BI50" s="285"/>
    </row>
    <row r="51" spans="1:61" s="94" customFormat="1" ht="45" hidden="1" customHeight="1" thickBot="1" x14ac:dyDescent="0.3">
      <c r="A51" s="450">
        <v>48</v>
      </c>
      <c r="B51" s="406" t="s">
        <v>2789</v>
      </c>
      <c r="C51" s="352" t="s">
        <v>1664</v>
      </c>
      <c r="D51" s="352">
        <v>28</v>
      </c>
      <c r="E51" s="352" t="s">
        <v>1665</v>
      </c>
      <c r="F51" s="404" t="s">
        <v>2790</v>
      </c>
      <c r="G51" s="406" t="s">
        <v>2668</v>
      </c>
      <c r="H51" s="407">
        <v>42536</v>
      </c>
      <c r="I51" s="352" t="s">
        <v>1676</v>
      </c>
      <c r="J51" s="306"/>
      <c r="K51" s="323"/>
      <c r="L51" s="340"/>
      <c r="M51" s="341"/>
      <c r="N51" s="341"/>
      <c r="O51" s="340"/>
      <c r="P51" s="337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285">
        <v>163745.26999999999</v>
      </c>
      <c r="BD51" s="285"/>
      <c r="BE51" s="285">
        <v>791075</v>
      </c>
      <c r="BF51" s="285">
        <v>195293.98</v>
      </c>
      <c r="BG51" s="285"/>
      <c r="BH51" s="299"/>
      <c r="BI51" s="285"/>
    </row>
    <row r="52" spans="1:61" s="94" customFormat="1" ht="45" hidden="1" customHeight="1" x14ac:dyDescent="0.25">
      <c r="A52" s="449">
        <v>49</v>
      </c>
      <c r="B52" s="406" t="s">
        <v>2789</v>
      </c>
      <c r="C52" s="352" t="s">
        <v>1664</v>
      </c>
      <c r="D52" s="352">
        <v>23</v>
      </c>
      <c r="E52" s="352" t="s">
        <v>1665</v>
      </c>
      <c r="F52" s="404" t="s">
        <v>2795</v>
      </c>
      <c r="G52" s="406" t="s">
        <v>2668</v>
      </c>
      <c r="H52" s="407">
        <v>42551</v>
      </c>
      <c r="I52" s="352" t="s">
        <v>1676</v>
      </c>
      <c r="J52" s="306"/>
      <c r="K52" s="323"/>
      <c r="L52" s="340"/>
      <c r="M52" s="341"/>
      <c r="N52" s="341"/>
      <c r="O52" s="340"/>
      <c r="P52" s="337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285">
        <v>521450.02</v>
      </c>
      <c r="BD52" s="285"/>
      <c r="BE52" s="285">
        <v>1286768</v>
      </c>
      <c r="BF52" s="285">
        <v>19727</v>
      </c>
      <c r="BG52" s="285"/>
      <c r="BH52" s="299"/>
      <c r="BI52" s="285"/>
    </row>
    <row r="53" spans="1:61" s="94" customFormat="1" ht="45" hidden="1" customHeight="1" x14ac:dyDescent="0.25">
      <c r="A53" s="450">
        <v>50</v>
      </c>
      <c r="B53" s="406" t="s">
        <v>2789</v>
      </c>
      <c r="C53" s="352" t="s">
        <v>1664</v>
      </c>
      <c r="D53" s="352">
        <v>43</v>
      </c>
      <c r="E53" s="352" t="s">
        <v>1665</v>
      </c>
      <c r="F53" s="404" t="s">
        <v>2792</v>
      </c>
      <c r="G53" s="406" t="s">
        <v>2668</v>
      </c>
      <c r="H53" s="407">
        <v>42551</v>
      </c>
      <c r="I53" s="352" t="s">
        <v>1676</v>
      </c>
      <c r="J53" s="306"/>
      <c r="K53" s="323"/>
      <c r="L53" s="340"/>
      <c r="M53" s="341"/>
      <c r="N53" s="341"/>
      <c r="O53" s="340"/>
      <c r="P53" s="337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6"/>
      <c r="AH53" s="336"/>
      <c r="AI53" s="336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285">
        <v>153537.35</v>
      </c>
      <c r="BD53" s="285"/>
      <c r="BE53" s="285">
        <v>855172</v>
      </c>
      <c r="BF53" s="285">
        <v>106845.55</v>
      </c>
      <c r="BG53" s="285"/>
      <c r="BH53" s="299"/>
      <c r="BI53" s="285"/>
    </row>
    <row r="54" spans="1:61" s="94" customFormat="1" ht="45" hidden="1" customHeight="1" thickBot="1" x14ac:dyDescent="0.3">
      <c r="A54" s="450">
        <v>51</v>
      </c>
      <c r="B54" s="406" t="s">
        <v>2789</v>
      </c>
      <c r="C54" s="352" t="s">
        <v>1664</v>
      </c>
      <c r="D54" s="352">
        <v>29</v>
      </c>
      <c r="E54" s="352" t="s">
        <v>1665</v>
      </c>
      <c r="F54" s="404" t="s">
        <v>2805</v>
      </c>
      <c r="G54" s="406" t="s">
        <v>2668</v>
      </c>
      <c r="H54" s="407">
        <v>42551</v>
      </c>
      <c r="I54" s="352" t="s">
        <v>1676</v>
      </c>
      <c r="J54" s="306"/>
      <c r="K54" s="323"/>
      <c r="L54" s="340"/>
      <c r="M54" s="341"/>
      <c r="N54" s="341"/>
      <c r="O54" s="340"/>
      <c r="P54" s="337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285">
        <v>268316.25</v>
      </c>
      <c r="BD54" s="285"/>
      <c r="BE54" s="285">
        <v>1295963</v>
      </c>
      <c r="BF54" s="285">
        <v>172328.23</v>
      </c>
      <c r="BG54" s="285"/>
      <c r="BH54" s="299"/>
      <c r="BI54" s="285"/>
    </row>
    <row r="55" spans="1:61" s="94" customFormat="1" ht="45" hidden="1" customHeight="1" x14ac:dyDescent="0.25">
      <c r="A55" s="449">
        <v>52</v>
      </c>
      <c r="B55" s="406" t="s">
        <v>2789</v>
      </c>
      <c r="C55" s="352" t="s">
        <v>1664</v>
      </c>
      <c r="D55" s="352">
        <v>22</v>
      </c>
      <c r="E55" s="352" t="s">
        <v>1665</v>
      </c>
      <c r="F55" s="404" t="s">
        <v>2796</v>
      </c>
      <c r="G55" s="406" t="s">
        <v>2668</v>
      </c>
      <c r="H55" s="407">
        <v>42551</v>
      </c>
      <c r="I55" s="352" t="s">
        <v>1676</v>
      </c>
      <c r="J55" s="306"/>
      <c r="K55" s="323"/>
      <c r="L55" s="340"/>
      <c r="M55" s="341"/>
      <c r="N55" s="341"/>
      <c r="O55" s="340"/>
      <c r="P55" s="337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6"/>
      <c r="BB55" s="336"/>
      <c r="BC55" s="285">
        <v>327409.21999999997</v>
      </c>
      <c r="BD55" s="285"/>
      <c r="BE55" s="285">
        <v>1245036</v>
      </c>
      <c r="BF55" s="285">
        <v>398408.5</v>
      </c>
      <c r="BG55" s="285"/>
      <c r="BH55" s="299"/>
      <c r="BI55" s="285"/>
    </row>
    <row r="56" spans="1:61" s="94" customFormat="1" ht="45" hidden="1" customHeight="1" x14ac:dyDescent="0.25">
      <c r="A56" s="450">
        <v>53</v>
      </c>
      <c r="B56" s="406" t="s">
        <v>2789</v>
      </c>
      <c r="C56" s="352" t="s">
        <v>1664</v>
      </c>
      <c r="D56" s="352">
        <v>37</v>
      </c>
      <c r="E56" s="352" t="s">
        <v>1665</v>
      </c>
      <c r="F56" s="404" t="s">
        <v>2816</v>
      </c>
      <c r="G56" s="406" t="s">
        <v>2668</v>
      </c>
      <c r="H56" s="407">
        <v>42551</v>
      </c>
      <c r="I56" s="352" t="s">
        <v>1676</v>
      </c>
      <c r="J56" s="306"/>
      <c r="K56" s="323"/>
      <c r="L56" s="340"/>
      <c r="M56" s="341"/>
      <c r="N56" s="341"/>
      <c r="O56" s="340"/>
      <c r="P56" s="337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285">
        <v>279288.81</v>
      </c>
      <c r="BD56" s="285"/>
      <c r="BE56" s="285">
        <v>1332360</v>
      </c>
      <c r="BF56" s="285">
        <v>89907.05</v>
      </c>
      <c r="BG56" s="285"/>
      <c r="BH56" s="299"/>
      <c r="BI56" s="285"/>
    </row>
    <row r="57" spans="1:61" s="94" customFormat="1" ht="45" hidden="1" customHeight="1" thickBot="1" x14ac:dyDescent="0.3">
      <c r="A57" s="450">
        <v>54</v>
      </c>
      <c r="B57" s="406" t="s">
        <v>2789</v>
      </c>
      <c r="C57" s="352" t="s">
        <v>1664</v>
      </c>
      <c r="D57" s="352">
        <v>35</v>
      </c>
      <c r="E57" s="352" t="s">
        <v>1665</v>
      </c>
      <c r="F57" s="404" t="s">
        <v>2821</v>
      </c>
      <c r="G57" s="406" t="s">
        <v>2668</v>
      </c>
      <c r="H57" s="407">
        <v>42551</v>
      </c>
      <c r="I57" s="352" t="s">
        <v>1676</v>
      </c>
      <c r="J57" s="306"/>
      <c r="K57" s="323"/>
      <c r="L57" s="340"/>
      <c r="M57" s="341"/>
      <c r="N57" s="341"/>
      <c r="O57" s="340"/>
      <c r="P57" s="337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285">
        <v>167956.43</v>
      </c>
      <c r="BD57" s="285"/>
      <c r="BE57" s="285">
        <v>839597</v>
      </c>
      <c r="BF57" s="285">
        <v>126385.82</v>
      </c>
      <c r="BG57" s="285"/>
      <c r="BH57" s="299"/>
      <c r="BI57" s="285"/>
    </row>
    <row r="58" spans="1:61" s="94" customFormat="1" ht="45" hidden="1" customHeight="1" x14ac:dyDescent="0.25">
      <c r="A58" s="449">
        <v>55</v>
      </c>
      <c r="B58" s="406" t="s">
        <v>2789</v>
      </c>
      <c r="C58" s="352" t="s">
        <v>1664</v>
      </c>
      <c r="D58" s="352">
        <v>33</v>
      </c>
      <c r="E58" s="352" t="s">
        <v>1665</v>
      </c>
      <c r="F58" s="404" t="s">
        <v>2824</v>
      </c>
      <c r="G58" s="406" t="s">
        <v>2668</v>
      </c>
      <c r="H58" s="406" t="s">
        <v>2823</v>
      </c>
      <c r="I58" s="352" t="s">
        <v>1676</v>
      </c>
      <c r="J58" s="306"/>
      <c r="K58" s="323"/>
      <c r="L58" s="340"/>
      <c r="M58" s="341"/>
      <c r="N58" s="341"/>
      <c r="O58" s="340"/>
      <c r="P58" s="337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285">
        <v>129676.59</v>
      </c>
      <c r="BD58" s="285"/>
      <c r="BE58" s="285">
        <v>857816</v>
      </c>
      <c r="BF58" s="285">
        <v>71979.490000000005</v>
      </c>
      <c r="BG58" s="285"/>
      <c r="BH58" s="299"/>
      <c r="BI58" s="285"/>
    </row>
    <row r="59" spans="1:61" s="94" customFormat="1" ht="45" hidden="1" customHeight="1" x14ac:dyDescent="0.25">
      <c r="A59" s="450">
        <v>56</v>
      </c>
      <c r="B59" s="406" t="s">
        <v>2789</v>
      </c>
      <c r="C59" s="352" t="s">
        <v>1664</v>
      </c>
      <c r="D59" s="352">
        <v>34</v>
      </c>
      <c r="E59" s="352" t="s">
        <v>1665</v>
      </c>
      <c r="F59" s="404" t="s">
        <v>2822</v>
      </c>
      <c r="G59" s="406" t="s">
        <v>2668</v>
      </c>
      <c r="H59" s="406" t="s">
        <v>2823</v>
      </c>
      <c r="I59" s="352" t="s">
        <v>1676</v>
      </c>
      <c r="J59" s="306"/>
      <c r="K59" s="323"/>
      <c r="L59" s="340"/>
      <c r="M59" s="341"/>
      <c r="N59" s="341"/>
      <c r="O59" s="340"/>
      <c r="P59" s="337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285">
        <v>156260.42000000001</v>
      </c>
      <c r="BD59" s="285"/>
      <c r="BE59" s="285">
        <v>795278</v>
      </c>
      <c r="BF59" s="285">
        <v>75256.45</v>
      </c>
      <c r="BG59" s="285"/>
      <c r="BH59" s="299"/>
      <c r="BI59" s="285"/>
    </row>
    <row r="60" spans="1:61" s="94" customFormat="1" ht="45" hidden="1" customHeight="1" thickBot="1" x14ac:dyDescent="0.3">
      <c r="A60" s="450">
        <v>57</v>
      </c>
      <c r="B60" s="406" t="s">
        <v>2789</v>
      </c>
      <c r="C60" s="352" t="s">
        <v>1664</v>
      </c>
      <c r="D60" s="352">
        <v>40</v>
      </c>
      <c r="E60" s="352" t="s">
        <v>1665</v>
      </c>
      <c r="F60" s="404" t="s">
        <v>2811</v>
      </c>
      <c r="G60" s="406" t="s">
        <v>2668</v>
      </c>
      <c r="H60" s="407">
        <v>42629</v>
      </c>
      <c r="I60" s="406" t="s">
        <v>2812</v>
      </c>
      <c r="J60" s="306"/>
      <c r="K60" s="323"/>
      <c r="L60" s="340"/>
      <c r="M60" s="341"/>
      <c r="N60" s="341"/>
      <c r="O60" s="340"/>
      <c r="P60" s="337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285">
        <v>212816.68</v>
      </c>
      <c r="BD60" s="285"/>
      <c r="BE60" s="285">
        <v>880575</v>
      </c>
      <c r="BF60" s="285">
        <v>409935.55</v>
      </c>
      <c r="BG60" s="285"/>
      <c r="BH60" s="299"/>
      <c r="BI60" s="285"/>
    </row>
    <row r="61" spans="1:61" s="94" customFormat="1" ht="45" hidden="1" customHeight="1" x14ac:dyDescent="0.25">
      <c r="A61" s="449">
        <v>58</v>
      </c>
      <c r="B61" s="406" t="s">
        <v>2789</v>
      </c>
      <c r="C61" s="352" t="s">
        <v>1664</v>
      </c>
      <c r="D61" s="352">
        <v>21</v>
      </c>
      <c r="E61" s="352" t="s">
        <v>1665</v>
      </c>
      <c r="F61" s="404" t="s">
        <v>2817</v>
      </c>
      <c r="G61" s="406" t="s">
        <v>2668</v>
      </c>
      <c r="H61" s="407">
        <v>42629</v>
      </c>
      <c r="I61" s="406" t="s">
        <v>2818</v>
      </c>
      <c r="J61" s="306"/>
      <c r="K61" s="323"/>
      <c r="L61" s="340"/>
      <c r="M61" s="341"/>
      <c r="N61" s="341"/>
      <c r="O61" s="340"/>
      <c r="P61" s="337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285">
        <v>272660.65000000002</v>
      </c>
      <c r="BD61" s="285"/>
      <c r="BE61" s="285">
        <v>1245036</v>
      </c>
      <c r="BF61" s="285">
        <v>310319.53999999998</v>
      </c>
      <c r="BG61" s="285"/>
      <c r="BH61" s="299"/>
      <c r="BI61" s="285"/>
    </row>
    <row r="62" spans="1:61" s="94" customFormat="1" ht="45" hidden="1" customHeight="1" x14ac:dyDescent="0.25">
      <c r="A62" s="450">
        <v>59</v>
      </c>
      <c r="B62" s="406" t="s">
        <v>2789</v>
      </c>
      <c r="C62" s="352" t="s">
        <v>1664</v>
      </c>
      <c r="D62" s="352">
        <v>39</v>
      </c>
      <c r="E62" s="352" t="s">
        <v>1665</v>
      </c>
      <c r="F62" s="404" t="s">
        <v>2813</v>
      </c>
      <c r="G62" s="406" t="s">
        <v>2668</v>
      </c>
      <c r="H62" s="407">
        <v>42629</v>
      </c>
      <c r="I62" s="406" t="s">
        <v>2814</v>
      </c>
      <c r="J62" s="306"/>
      <c r="K62" s="323"/>
      <c r="L62" s="340"/>
      <c r="M62" s="341"/>
      <c r="N62" s="341"/>
      <c r="O62" s="340"/>
      <c r="P62" s="337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6"/>
      <c r="BB62" s="336"/>
      <c r="BC62" s="285">
        <v>172753.8</v>
      </c>
      <c r="BD62" s="285"/>
      <c r="BE62" s="285">
        <v>687652.5</v>
      </c>
      <c r="BF62" s="285">
        <v>326189.59000000003</v>
      </c>
      <c r="BG62" s="285"/>
      <c r="BH62" s="299"/>
      <c r="BI62" s="285"/>
    </row>
    <row r="63" spans="1:61" s="94" customFormat="1" ht="45" hidden="1" customHeight="1" thickBot="1" x14ac:dyDescent="0.3">
      <c r="A63" s="450">
        <v>60</v>
      </c>
      <c r="B63" s="406" t="s">
        <v>2789</v>
      </c>
      <c r="C63" s="352" t="s">
        <v>1664</v>
      </c>
      <c r="D63" s="352">
        <v>36</v>
      </c>
      <c r="E63" s="352" t="s">
        <v>1665</v>
      </c>
      <c r="F63" s="404" t="s">
        <v>2819</v>
      </c>
      <c r="G63" s="406" t="s">
        <v>2668</v>
      </c>
      <c r="H63" s="407">
        <v>42629</v>
      </c>
      <c r="I63" s="406" t="s">
        <v>2820</v>
      </c>
      <c r="J63" s="306"/>
      <c r="K63" s="323"/>
      <c r="L63" s="340"/>
      <c r="M63" s="341"/>
      <c r="N63" s="341"/>
      <c r="O63" s="340"/>
      <c r="P63" s="337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285">
        <v>242124.07</v>
      </c>
      <c r="BD63" s="285"/>
      <c r="BE63" s="285">
        <v>1304070</v>
      </c>
      <c r="BF63" s="285">
        <v>35123.31</v>
      </c>
      <c r="BG63" s="285"/>
      <c r="BH63" s="299"/>
      <c r="BI63" s="285"/>
    </row>
    <row r="64" spans="1:61" s="94" customFormat="1" ht="45" hidden="1" customHeight="1" x14ac:dyDescent="0.25">
      <c r="A64" s="449">
        <v>61</v>
      </c>
      <c r="B64" s="406" t="s">
        <v>2789</v>
      </c>
      <c r="C64" s="352" t="s">
        <v>1664</v>
      </c>
      <c r="D64" s="352">
        <v>30</v>
      </c>
      <c r="E64" s="352" t="s">
        <v>1665</v>
      </c>
      <c r="F64" s="404" t="s">
        <v>2791</v>
      </c>
      <c r="G64" s="406" t="s">
        <v>2668</v>
      </c>
      <c r="H64" s="407">
        <v>42629</v>
      </c>
      <c r="I64" s="352" t="s">
        <v>1692</v>
      </c>
      <c r="J64" s="306"/>
      <c r="K64" s="323"/>
      <c r="L64" s="340"/>
      <c r="M64" s="341"/>
      <c r="N64" s="341"/>
      <c r="O64" s="340"/>
      <c r="P64" s="337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285">
        <v>253059.15</v>
      </c>
      <c r="BD64" s="285"/>
      <c r="BE64" s="285">
        <v>1289969</v>
      </c>
      <c r="BF64" s="285">
        <v>134547.18</v>
      </c>
      <c r="BG64" s="285"/>
      <c r="BH64" s="299"/>
      <c r="BI64" s="285"/>
    </row>
    <row r="65" spans="1:61" s="94" customFormat="1" ht="45" hidden="1" customHeight="1" x14ac:dyDescent="0.25">
      <c r="A65" s="450">
        <v>62</v>
      </c>
      <c r="B65" s="406" t="s">
        <v>2789</v>
      </c>
      <c r="C65" s="352" t="s">
        <v>1664</v>
      </c>
      <c r="D65" s="352">
        <v>41</v>
      </c>
      <c r="E65" s="352" t="s">
        <v>1665</v>
      </c>
      <c r="F65" s="404" t="s">
        <v>2809</v>
      </c>
      <c r="G65" s="406" t="s">
        <v>2668</v>
      </c>
      <c r="H65" s="407">
        <v>42629</v>
      </c>
      <c r="I65" s="406" t="s">
        <v>2810</v>
      </c>
      <c r="J65" s="306"/>
      <c r="K65" s="323"/>
      <c r="L65" s="340"/>
      <c r="M65" s="341"/>
      <c r="N65" s="341"/>
      <c r="O65" s="340"/>
      <c r="P65" s="337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285">
        <v>240094.33</v>
      </c>
      <c r="BD65" s="285"/>
      <c r="BE65" s="285">
        <v>1031055</v>
      </c>
      <c r="BF65" s="285">
        <v>307811.59999999998</v>
      </c>
      <c r="BG65" s="285"/>
      <c r="BH65" s="299"/>
      <c r="BI65" s="285"/>
    </row>
    <row r="66" spans="1:61" s="94" customFormat="1" ht="45" hidden="1" customHeight="1" thickBot="1" x14ac:dyDescent="0.3">
      <c r="A66" s="450">
        <v>63</v>
      </c>
      <c r="B66" s="425" t="s">
        <v>2789</v>
      </c>
      <c r="C66" s="352" t="s">
        <v>1664</v>
      </c>
      <c r="D66" s="352">
        <v>32</v>
      </c>
      <c r="E66" s="352" t="s">
        <v>1665</v>
      </c>
      <c r="F66" s="404" t="s">
        <v>2825</v>
      </c>
      <c r="G66" s="406" t="s">
        <v>2668</v>
      </c>
      <c r="H66" s="407">
        <v>42551</v>
      </c>
      <c r="I66" s="352" t="s">
        <v>1676</v>
      </c>
      <c r="J66" s="306"/>
      <c r="K66" s="323"/>
      <c r="L66" s="340"/>
      <c r="M66" s="341"/>
      <c r="N66" s="341"/>
      <c r="O66" s="340"/>
      <c r="P66" s="337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6"/>
      <c r="BB66" s="336"/>
      <c r="BC66" s="285">
        <v>129928.58</v>
      </c>
      <c r="BD66" s="285"/>
      <c r="BE66" s="285">
        <v>798644</v>
      </c>
      <c r="BF66" s="285">
        <v>87643.73</v>
      </c>
      <c r="BG66" s="285"/>
      <c r="BH66" s="299"/>
      <c r="BI66" s="285"/>
    </row>
    <row r="67" spans="1:61" s="293" customFormat="1" ht="30" hidden="1" customHeight="1" x14ac:dyDescent="0.25">
      <c r="A67" s="449">
        <v>64</v>
      </c>
      <c r="B67" s="307" t="s">
        <v>11</v>
      </c>
      <c r="C67" s="307" t="s">
        <v>185</v>
      </c>
      <c r="D67" s="307">
        <v>25</v>
      </c>
      <c r="E67" s="307" t="s">
        <v>2201</v>
      </c>
      <c r="F67" s="398" t="s">
        <v>2679</v>
      </c>
      <c r="G67" s="394" t="s">
        <v>2668</v>
      </c>
      <c r="H67" s="324">
        <v>42577</v>
      </c>
      <c r="I67" s="307" t="s">
        <v>1702</v>
      </c>
      <c r="J67" s="307"/>
      <c r="K67" s="322">
        <v>2866471.25</v>
      </c>
      <c r="L67" s="338"/>
      <c r="M67" s="338"/>
      <c r="N67" s="338"/>
      <c r="O67" s="338"/>
      <c r="P67" s="342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>
        <v>44999.79</v>
      </c>
      <c r="AR67" s="344">
        <v>27840.69</v>
      </c>
      <c r="AS67" s="344"/>
      <c r="AT67" s="344">
        <v>44999.79</v>
      </c>
      <c r="AU67" s="344">
        <v>40305.94</v>
      </c>
      <c r="AV67" s="344"/>
      <c r="AW67" s="344">
        <v>44999.79</v>
      </c>
      <c r="AX67" s="345">
        <v>48569.32</v>
      </c>
      <c r="AY67" s="344"/>
      <c r="AZ67" s="344">
        <v>44993.17</v>
      </c>
      <c r="BA67" s="345">
        <v>44175.35</v>
      </c>
      <c r="BB67" s="344">
        <v>0</v>
      </c>
      <c r="BC67" s="297">
        <v>414461.22</v>
      </c>
      <c r="BD67" s="297"/>
      <c r="BE67" s="297"/>
      <c r="BF67" s="297">
        <v>1955186.31</v>
      </c>
      <c r="BG67" s="297"/>
      <c r="BH67" s="295">
        <f>AX67+BA67</f>
        <v>92744.67</v>
      </c>
      <c r="BI67" s="297"/>
    </row>
    <row r="68" spans="1:61" s="293" customFormat="1" ht="30" hidden="1" customHeight="1" x14ac:dyDescent="0.25">
      <c r="A68" s="450">
        <v>65</v>
      </c>
      <c r="B68" s="307" t="s">
        <v>11</v>
      </c>
      <c r="C68" s="307" t="s">
        <v>51</v>
      </c>
      <c r="D68" s="307">
        <v>9</v>
      </c>
      <c r="E68" s="307" t="s">
        <v>2200</v>
      </c>
      <c r="F68" s="404" t="s">
        <v>2745</v>
      </c>
      <c r="G68" s="402" t="s">
        <v>2668</v>
      </c>
      <c r="H68" s="324">
        <v>42243</v>
      </c>
      <c r="I68" s="402" t="s">
        <v>2746</v>
      </c>
      <c r="J68" s="307"/>
      <c r="K68" s="322">
        <v>1318634.6000000001</v>
      </c>
      <c r="L68" s="338"/>
      <c r="M68" s="342"/>
      <c r="N68" s="342"/>
      <c r="O68" s="342"/>
      <c r="P68" s="342"/>
      <c r="Q68" s="344"/>
      <c r="R68" s="344"/>
      <c r="S68" s="342"/>
      <c r="T68" s="342"/>
      <c r="U68" s="342"/>
      <c r="V68" s="342"/>
      <c r="W68" s="344"/>
      <c r="X68" s="344"/>
      <c r="Y68" s="342"/>
      <c r="Z68" s="344"/>
      <c r="AA68" s="344"/>
      <c r="AB68" s="342"/>
      <c r="AC68" s="344"/>
      <c r="AD68" s="344"/>
      <c r="AE68" s="342"/>
      <c r="AF68" s="344"/>
      <c r="AG68" s="344"/>
      <c r="AH68" s="342"/>
      <c r="AI68" s="344"/>
      <c r="AJ68" s="344"/>
      <c r="AK68" s="344"/>
      <c r="AL68" s="344"/>
      <c r="AM68" s="344"/>
      <c r="AN68" s="344"/>
      <c r="AO68" s="344"/>
      <c r="AP68" s="344"/>
      <c r="AQ68" s="344">
        <v>18249.98</v>
      </c>
      <c r="AR68" s="344">
        <v>13251.51</v>
      </c>
      <c r="AS68" s="344">
        <v>319475</v>
      </c>
      <c r="AT68" s="344">
        <v>18249.98</v>
      </c>
      <c r="AU68" s="344">
        <v>13822.26</v>
      </c>
      <c r="AV68" s="344"/>
      <c r="AW68" s="344">
        <v>18249.98</v>
      </c>
      <c r="AX68" s="345">
        <v>90119.37</v>
      </c>
      <c r="AY68" s="344">
        <v>0</v>
      </c>
      <c r="AZ68" s="344">
        <v>18249.98</v>
      </c>
      <c r="BA68" s="345">
        <v>23679.91</v>
      </c>
      <c r="BB68" s="344">
        <v>0</v>
      </c>
      <c r="BC68" s="297">
        <v>256978.52</v>
      </c>
      <c r="BD68" s="297"/>
      <c r="BE68" s="297">
        <v>740756</v>
      </c>
      <c r="BF68" s="297">
        <v>512055.74</v>
      </c>
      <c r="BG68" s="297">
        <v>1252811.74</v>
      </c>
      <c r="BH68" s="295">
        <f t="shared" ref="BH68:BH77" si="4">AX68+BA68</f>
        <v>113799.28</v>
      </c>
      <c r="BI68" s="297"/>
    </row>
    <row r="69" spans="1:61" s="293" customFormat="1" ht="30" hidden="1" customHeight="1" thickBot="1" x14ac:dyDescent="0.3">
      <c r="A69" s="450">
        <v>66</v>
      </c>
      <c r="B69" s="307" t="s">
        <v>11</v>
      </c>
      <c r="C69" s="309" t="s">
        <v>51</v>
      </c>
      <c r="D69" s="309">
        <v>37</v>
      </c>
      <c r="E69" s="307" t="s">
        <v>2200</v>
      </c>
      <c r="F69" s="404" t="s">
        <v>2764</v>
      </c>
      <c r="G69" s="402" t="s">
        <v>2668</v>
      </c>
      <c r="H69" s="395">
        <v>42075</v>
      </c>
      <c r="I69" s="402" t="s">
        <v>2765</v>
      </c>
      <c r="J69" s="309"/>
      <c r="K69" s="321">
        <v>1941135.39</v>
      </c>
      <c r="L69" s="343"/>
      <c r="M69" s="343"/>
      <c r="N69" s="344"/>
      <c r="O69" s="342"/>
      <c r="P69" s="342"/>
      <c r="Q69" s="344"/>
      <c r="R69" s="344"/>
      <c r="S69" s="342"/>
      <c r="T69" s="344"/>
      <c r="U69" s="344"/>
      <c r="V69" s="342"/>
      <c r="W69" s="344"/>
      <c r="X69" s="344"/>
      <c r="Y69" s="342"/>
      <c r="Z69" s="344"/>
      <c r="AA69" s="344"/>
      <c r="AB69" s="342"/>
      <c r="AC69" s="344"/>
      <c r="AD69" s="344"/>
      <c r="AE69" s="342"/>
      <c r="AF69" s="344"/>
      <c r="AG69" s="344"/>
      <c r="AH69" s="342"/>
      <c r="AI69" s="344"/>
      <c r="AJ69" s="344"/>
      <c r="AK69" s="344"/>
      <c r="AL69" s="344"/>
      <c r="AM69" s="344"/>
      <c r="AN69" s="344"/>
      <c r="AO69" s="344"/>
      <c r="AP69" s="344"/>
      <c r="AQ69" s="344">
        <v>26819.32</v>
      </c>
      <c r="AR69" s="344">
        <v>18125.330000000002</v>
      </c>
      <c r="AS69" s="344"/>
      <c r="AT69" s="344">
        <v>26819.32</v>
      </c>
      <c r="AU69" s="344">
        <v>36766.9</v>
      </c>
      <c r="AV69" s="344"/>
      <c r="AW69" s="344">
        <v>26819.32</v>
      </c>
      <c r="AX69" s="345">
        <v>17430.59</v>
      </c>
      <c r="AY69" s="344">
        <v>0</v>
      </c>
      <c r="AZ69" s="344">
        <v>26819.32</v>
      </c>
      <c r="BA69" s="345">
        <v>27747.66</v>
      </c>
      <c r="BB69" s="344">
        <v>0</v>
      </c>
      <c r="BC69" s="297">
        <v>283215.90000000002</v>
      </c>
      <c r="BD69" s="297"/>
      <c r="BE69" s="297"/>
      <c r="BF69" s="297">
        <v>1326098.44</v>
      </c>
      <c r="BG69" s="297"/>
      <c r="BH69" s="295">
        <f t="shared" si="4"/>
        <v>45178.25</v>
      </c>
      <c r="BI69" s="297"/>
    </row>
    <row r="70" spans="1:61" s="293" customFormat="1" ht="45" hidden="1" customHeight="1" x14ac:dyDescent="0.25">
      <c r="A70" s="449">
        <v>67</v>
      </c>
      <c r="B70" s="307" t="s">
        <v>11</v>
      </c>
      <c r="C70" s="307" t="s">
        <v>51</v>
      </c>
      <c r="D70" s="307">
        <v>57</v>
      </c>
      <c r="E70" s="307" t="s">
        <v>2087</v>
      </c>
      <c r="F70" s="420" t="s">
        <v>3040</v>
      </c>
      <c r="G70" s="307" t="s">
        <v>2766</v>
      </c>
      <c r="H70" s="307"/>
      <c r="I70" s="307"/>
      <c r="J70" s="307"/>
      <c r="K70" s="322">
        <f>3970812.33+AZ70</f>
        <v>4026612.4</v>
      </c>
      <c r="L70" s="338"/>
      <c r="M70" s="342"/>
      <c r="N70" s="342"/>
      <c r="O70" s="342"/>
      <c r="P70" s="342"/>
      <c r="Q70" s="344"/>
      <c r="R70" s="344"/>
      <c r="S70" s="342"/>
      <c r="T70" s="342"/>
      <c r="U70" s="342"/>
      <c r="V70" s="342"/>
      <c r="W70" s="344"/>
      <c r="X70" s="344"/>
      <c r="Y70" s="342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>
        <v>55800.07</v>
      </c>
      <c r="AO70" s="344">
        <v>37323.660000000003</v>
      </c>
      <c r="AP70" s="344">
        <v>880000</v>
      </c>
      <c r="AQ70" s="344">
        <v>55800.07</v>
      </c>
      <c r="AR70" s="344">
        <v>54470.3</v>
      </c>
      <c r="AS70" s="344"/>
      <c r="AT70" s="344"/>
      <c r="AU70" s="344"/>
      <c r="AV70" s="344"/>
      <c r="AW70" s="344">
        <v>55800.07</v>
      </c>
      <c r="AX70" s="345">
        <v>54960.01</v>
      </c>
      <c r="AY70" s="344">
        <v>1143278</v>
      </c>
      <c r="AZ70" s="344">
        <v>55800.07</v>
      </c>
      <c r="BA70" s="344">
        <v>96646.63</v>
      </c>
      <c r="BB70" s="344">
        <v>0</v>
      </c>
      <c r="BC70" s="297">
        <v>1009380.22</v>
      </c>
      <c r="BD70" s="297"/>
      <c r="BE70" s="297"/>
      <c r="BF70" s="297">
        <v>2798356</v>
      </c>
      <c r="BG70" s="297"/>
      <c r="BH70" s="295">
        <f t="shared" si="4"/>
        <v>151606.64000000001</v>
      </c>
      <c r="BI70" s="297"/>
    </row>
    <row r="71" spans="1:61" s="293" customFormat="1" ht="30" hidden="1" customHeight="1" x14ac:dyDescent="0.25">
      <c r="A71" s="450">
        <v>68</v>
      </c>
      <c r="B71" s="307" t="s">
        <v>11</v>
      </c>
      <c r="C71" s="307" t="s">
        <v>51</v>
      </c>
      <c r="D71" s="307">
        <v>39</v>
      </c>
      <c r="E71" s="307" t="s">
        <v>2200</v>
      </c>
      <c r="F71" s="404" t="s">
        <v>2761</v>
      </c>
      <c r="G71" s="402" t="s">
        <v>2668</v>
      </c>
      <c r="H71" s="324">
        <v>42454</v>
      </c>
      <c r="I71" s="402" t="s">
        <v>2762</v>
      </c>
      <c r="J71" s="307"/>
      <c r="K71" s="322">
        <v>2000239.8</v>
      </c>
      <c r="L71" s="338"/>
      <c r="M71" s="338"/>
      <c r="N71" s="338"/>
      <c r="O71" s="338"/>
      <c r="P71" s="342"/>
      <c r="Q71" s="344"/>
      <c r="R71" s="344"/>
      <c r="S71" s="342"/>
      <c r="T71" s="342"/>
      <c r="U71" s="342"/>
      <c r="V71" s="342"/>
      <c r="W71" s="344"/>
      <c r="X71" s="344"/>
      <c r="Y71" s="342"/>
      <c r="Z71" s="344"/>
      <c r="AA71" s="344"/>
      <c r="AB71" s="342"/>
      <c r="AC71" s="344"/>
      <c r="AD71" s="344"/>
      <c r="AE71" s="342"/>
      <c r="AF71" s="344"/>
      <c r="AG71" s="344"/>
      <c r="AH71" s="342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>
        <v>2746.91</v>
      </c>
      <c r="AS71" s="344"/>
      <c r="AT71" s="344"/>
      <c r="AU71" s="344">
        <v>8996.35</v>
      </c>
      <c r="AV71" s="344"/>
      <c r="AW71" s="344">
        <v>-29716.12</v>
      </c>
      <c r="AX71" s="345">
        <v>330.19</v>
      </c>
      <c r="AY71" s="344">
        <v>0</v>
      </c>
      <c r="AZ71" s="344">
        <v>0</v>
      </c>
      <c r="BA71" s="345">
        <v>17.399999999999999</v>
      </c>
      <c r="BB71" s="344">
        <v>0</v>
      </c>
      <c r="BC71" s="297">
        <v>233719.13</v>
      </c>
      <c r="BD71" s="297"/>
      <c r="BE71" s="297"/>
      <c r="BF71" s="297">
        <v>979601.95</v>
      </c>
      <c r="BG71" s="297"/>
      <c r="BH71" s="295">
        <f t="shared" si="4"/>
        <v>347.59</v>
      </c>
      <c r="BI71" s="297"/>
    </row>
    <row r="72" spans="1:61" s="293" customFormat="1" ht="30" hidden="1" customHeight="1" thickBot="1" x14ac:dyDescent="0.3">
      <c r="A72" s="450">
        <v>69</v>
      </c>
      <c r="B72" s="307" t="s">
        <v>11</v>
      </c>
      <c r="C72" s="307" t="s">
        <v>51</v>
      </c>
      <c r="D72" s="307">
        <v>38</v>
      </c>
      <c r="E72" s="307" t="s">
        <v>2200</v>
      </c>
      <c r="F72" s="404" t="s">
        <v>2763</v>
      </c>
      <c r="G72" s="402" t="s">
        <v>2668</v>
      </c>
      <c r="H72" s="324">
        <v>42454</v>
      </c>
      <c r="I72" s="402" t="s">
        <v>2762</v>
      </c>
      <c r="J72" s="307"/>
      <c r="K72" s="322">
        <v>1929680.68</v>
      </c>
      <c r="L72" s="338"/>
      <c r="M72" s="338"/>
      <c r="N72" s="338"/>
      <c r="O72" s="338"/>
      <c r="P72" s="338"/>
      <c r="Q72" s="344"/>
      <c r="R72" s="344"/>
      <c r="S72" s="342"/>
      <c r="T72" s="342"/>
      <c r="U72" s="342"/>
      <c r="V72" s="342"/>
      <c r="W72" s="344"/>
      <c r="X72" s="344"/>
      <c r="Y72" s="342"/>
      <c r="Z72" s="344"/>
      <c r="AA72" s="344"/>
      <c r="AB72" s="342"/>
      <c r="AC72" s="344"/>
      <c r="AD72" s="344"/>
      <c r="AE72" s="342"/>
      <c r="AF72" s="344"/>
      <c r="AG72" s="344"/>
      <c r="AH72" s="342"/>
      <c r="AI72" s="344"/>
      <c r="AJ72" s="344"/>
      <c r="AK72" s="344"/>
      <c r="AL72" s="344"/>
      <c r="AM72" s="344"/>
      <c r="AN72" s="344"/>
      <c r="AO72" s="344"/>
      <c r="AP72" s="344"/>
      <c r="AQ72" s="344">
        <v>26635.8</v>
      </c>
      <c r="AR72" s="344">
        <v>21577.31</v>
      </c>
      <c r="AS72" s="344"/>
      <c r="AT72" s="344">
        <v>26635.8</v>
      </c>
      <c r="AU72" s="344">
        <v>22971.22</v>
      </c>
      <c r="AV72" s="344"/>
      <c r="AW72" s="344">
        <v>26635.8</v>
      </c>
      <c r="AX72" s="345">
        <v>21739.62</v>
      </c>
      <c r="AY72" s="344">
        <v>0</v>
      </c>
      <c r="AZ72" s="344">
        <v>26635.8</v>
      </c>
      <c r="BA72" s="345">
        <v>22192.01</v>
      </c>
      <c r="BB72" s="344">
        <v>0</v>
      </c>
      <c r="BC72" s="297">
        <v>269995.14</v>
      </c>
      <c r="BD72" s="297"/>
      <c r="BE72" s="297"/>
      <c r="BF72" s="297">
        <v>1143448.1299999999</v>
      </c>
      <c r="BG72" s="297"/>
      <c r="BH72" s="295">
        <f t="shared" si="4"/>
        <v>43931.63</v>
      </c>
      <c r="BI72" s="297"/>
    </row>
    <row r="73" spans="1:61" s="293" customFormat="1" ht="30" hidden="1" customHeight="1" x14ac:dyDescent="0.25">
      <c r="A73" s="449">
        <v>70</v>
      </c>
      <c r="B73" s="307" t="s">
        <v>11</v>
      </c>
      <c r="C73" s="307" t="s">
        <v>51</v>
      </c>
      <c r="D73" s="307">
        <v>33</v>
      </c>
      <c r="E73" s="307" t="s">
        <v>1619</v>
      </c>
      <c r="F73" s="398" t="s">
        <v>2716</v>
      </c>
      <c r="G73" s="394" t="s">
        <v>2714</v>
      </c>
      <c r="H73" s="324">
        <v>42440</v>
      </c>
      <c r="I73" s="394" t="s">
        <v>2717</v>
      </c>
      <c r="J73" s="307"/>
      <c r="K73" s="322">
        <v>1940584.46</v>
      </c>
      <c r="L73" s="338"/>
      <c r="M73" s="342"/>
      <c r="N73" s="342"/>
      <c r="O73" s="342"/>
      <c r="P73" s="342"/>
      <c r="Q73" s="344"/>
      <c r="R73" s="344"/>
      <c r="S73" s="342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>
        <v>26943.46</v>
      </c>
      <c r="AR73" s="344">
        <v>16264.5</v>
      </c>
      <c r="AS73" s="344"/>
      <c r="AT73" s="344"/>
      <c r="AU73" s="344"/>
      <c r="AV73" s="344"/>
      <c r="AW73" s="344"/>
      <c r="AX73" s="344"/>
      <c r="AY73" s="344"/>
      <c r="AZ73" s="344">
        <v>26943.46</v>
      </c>
      <c r="BA73" s="345">
        <v>29001.48</v>
      </c>
      <c r="BB73" s="344">
        <v>0</v>
      </c>
      <c r="BC73" s="297">
        <v>253050.25</v>
      </c>
      <c r="BD73" s="297"/>
      <c r="BE73" s="297"/>
      <c r="BF73" s="297">
        <v>854569.47</v>
      </c>
      <c r="BG73" s="297"/>
      <c r="BH73" s="295">
        <f>AX73+BA73</f>
        <v>29001.48</v>
      </c>
      <c r="BI73" s="297"/>
    </row>
    <row r="74" spans="1:61" s="293" customFormat="1" ht="30" hidden="1" customHeight="1" x14ac:dyDescent="0.25">
      <c r="A74" s="450">
        <v>71</v>
      </c>
      <c r="B74" s="307" t="s">
        <v>11</v>
      </c>
      <c r="C74" s="307" t="s">
        <v>51</v>
      </c>
      <c r="D74" s="307">
        <v>11</v>
      </c>
      <c r="E74" s="307" t="s">
        <v>1619</v>
      </c>
      <c r="F74" s="398" t="s">
        <v>2720</v>
      </c>
      <c r="G74" s="394" t="s">
        <v>2714</v>
      </c>
      <c r="H74" s="324">
        <v>42465</v>
      </c>
      <c r="I74" s="402" t="s">
        <v>2721</v>
      </c>
      <c r="J74" s="307"/>
      <c r="K74" s="322">
        <v>2364385.85</v>
      </c>
      <c r="L74" s="338"/>
      <c r="M74" s="342"/>
      <c r="N74" s="342"/>
      <c r="O74" s="342"/>
      <c r="P74" s="342"/>
      <c r="Q74" s="344"/>
      <c r="R74" s="344"/>
      <c r="S74" s="342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>
        <v>32137.41</v>
      </c>
      <c r="AR74" s="344">
        <v>22549.22</v>
      </c>
      <c r="AS74" s="344"/>
      <c r="AT74" s="344"/>
      <c r="AU74" s="344"/>
      <c r="AV74" s="344"/>
      <c r="AW74" s="344"/>
      <c r="AX74" s="344"/>
      <c r="AY74" s="344"/>
      <c r="AZ74" s="344">
        <v>32137.41</v>
      </c>
      <c r="BA74" s="345">
        <v>24345.79</v>
      </c>
      <c r="BB74" s="344">
        <v>241954.3</v>
      </c>
      <c r="BC74" s="297">
        <v>303360.78000000003</v>
      </c>
      <c r="BD74" s="297"/>
      <c r="BE74" s="297">
        <v>345649</v>
      </c>
      <c r="BF74" s="297">
        <v>1166851.8500000001</v>
      </c>
      <c r="BG74" s="297"/>
      <c r="BH74" s="295">
        <f t="shared" si="4"/>
        <v>24345.79</v>
      </c>
      <c r="BI74" s="297"/>
    </row>
    <row r="75" spans="1:61" s="293" customFormat="1" ht="30" hidden="1" customHeight="1" thickBot="1" x14ac:dyDescent="0.3">
      <c r="A75" s="450">
        <v>72</v>
      </c>
      <c r="B75" s="307" t="s">
        <v>11</v>
      </c>
      <c r="C75" s="307" t="s">
        <v>51</v>
      </c>
      <c r="D75" s="307">
        <v>34</v>
      </c>
      <c r="E75" s="307" t="s">
        <v>1619</v>
      </c>
      <c r="F75" s="404" t="s">
        <v>2729</v>
      </c>
      <c r="G75" s="394" t="s">
        <v>2714</v>
      </c>
      <c r="H75" s="324">
        <v>42634</v>
      </c>
      <c r="I75" s="402" t="s">
        <v>2730</v>
      </c>
      <c r="J75" s="307"/>
      <c r="K75" s="322">
        <v>1978953.73</v>
      </c>
      <c r="L75" s="338"/>
      <c r="M75" s="342"/>
      <c r="N75" s="342"/>
      <c r="O75" s="342"/>
      <c r="P75" s="342"/>
      <c r="Q75" s="344"/>
      <c r="R75" s="344"/>
      <c r="S75" s="342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44"/>
      <c r="AO75" s="344"/>
      <c r="AP75" s="344"/>
      <c r="AQ75" s="344">
        <v>26969.29</v>
      </c>
      <c r="AR75" s="344">
        <v>27259.87</v>
      </c>
      <c r="AS75" s="344"/>
      <c r="AT75" s="344"/>
      <c r="AU75" s="344"/>
      <c r="AV75" s="344"/>
      <c r="AW75" s="344"/>
      <c r="AX75" s="344"/>
      <c r="AY75" s="344"/>
      <c r="AZ75" s="344">
        <v>26969.29</v>
      </c>
      <c r="BA75" s="345">
        <v>44744.06</v>
      </c>
      <c r="BB75" s="344">
        <v>0</v>
      </c>
      <c r="BC75" s="297">
        <v>302690.7</v>
      </c>
      <c r="BD75" s="297"/>
      <c r="BE75" s="297"/>
      <c r="BF75" s="297">
        <v>1487951.59</v>
      </c>
      <c r="BG75" s="297"/>
      <c r="BH75" s="295">
        <f t="shared" si="4"/>
        <v>44744.06</v>
      </c>
      <c r="BI75" s="297"/>
    </row>
    <row r="76" spans="1:61" s="293" customFormat="1" ht="30" hidden="1" customHeight="1" x14ac:dyDescent="0.25">
      <c r="A76" s="449">
        <v>73</v>
      </c>
      <c r="B76" s="307" t="s">
        <v>11</v>
      </c>
      <c r="C76" s="307" t="s">
        <v>51</v>
      </c>
      <c r="D76" s="307">
        <v>8</v>
      </c>
      <c r="E76" s="307" t="s">
        <v>1619</v>
      </c>
      <c r="F76" s="404" t="s">
        <v>2722</v>
      </c>
      <c r="G76" s="394" t="s">
        <v>2714</v>
      </c>
      <c r="H76" s="324">
        <v>42475</v>
      </c>
      <c r="I76" s="402" t="s">
        <v>2723</v>
      </c>
      <c r="J76" s="307"/>
      <c r="K76" s="322">
        <v>2395273.4900000002</v>
      </c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4"/>
      <c r="AM76" s="344"/>
      <c r="AN76" s="342"/>
      <c r="AO76" s="344"/>
      <c r="AP76" s="344"/>
      <c r="AQ76" s="344">
        <v>32850.61</v>
      </c>
      <c r="AR76" s="344">
        <v>26757.82</v>
      </c>
      <c r="AS76" s="344"/>
      <c r="AT76" s="344"/>
      <c r="AU76" s="344"/>
      <c r="AV76" s="344"/>
      <c r="AW76" s="344"/>
      <c r="AX76" s="344"/>
      <c r="AY76" s="344"/>
      <c r="AZ76" s="344">
        <v>32850.61</v>
      </c>
      <c r="BA76" s="345">
        <v>88153.27</v>
      </c>
      <c r="BB76" s="344">
        <v>0</v>
      </c>
      <c r="BC76" s="297">
        <v>368366.1</v>
      </c>
      <c r="BD76" s="297"/>
      <c r="BE76" s="297"/>
      <c r="BF76" s="297">
        <v>1423459.42</v>
      </c>
      <c r="BG76" s="297"/>
      <c r="BH76" s="295">
        <f t="shared" si="4"/>
        <v>88153.27</v>
      </c>
      <c r="BI76" s="297"/>
    </row>
    <row r="77" spans="1:61" s="293" customFormat="1" ht="30" hidden="1" customHeight="1" x14ac:dyDescent="0.25">
      <c r="A77" s="450">
        <v>74</v>
      </c>
      <c r="B77" s="307" t="s">
        <v>11</v>
      </c>
      <c r="C77" s="307" t="s">
        <v>51</v>
      </c>
      <c r="D77" s="307">
        <v>18</v>
      </c>
      <c r="E77" s="307" t="s">
        <v>2200</v>
      </c>
      <c r="F77" s="404" t="s">
        <v>2756</v>
      </c>
      <c r="G77" s="402" t="s">
        <v>2668</v>
      </c>
      <c r="H77" s="402" t="s">
        <v>2757</v>
      </c>
      <c r="I77" s="402" t="s">
        <v>2758</v>
      </c>
      <c r="J77" s="307"/>
      <c r="K77" s="322">
        <v>1840653.72</v>
      </c>
      <c r="L77" s="338"/>
      <c r="M77" s="338"/>
      <c r="N77" s="342"/>
      <c r="O77" s="342"/>
      <c r="P77" s="342"/>
      <c r="Q77" s="344"/>
      <c r="R77" s="344"/>
      <c r="S77" s="344"/>
      <c r="T77" s="344"/>
      <c r="U77" s="344"/>
      <c r="V77" s="344"/>
      <c r="W77" s="344"/>
      <c r="X77" s="344"/>
      <c r="Y77" s="344"/>
      <c r="Z77" s="344"/>
      <c r="AA77" s="344"/>
      <c r="AB77" s="344"/>
      <c r="AC77" s="344"/>
      <c r="AD77" s="344"/>
      <c r="AE77" s="344"/>
      <c r="AF77" s="344"/>
      <c r="AG77" s="344"/>
      <c r="AH77" s="344"/>
      <c r="AI77" s="344"/>
      <c r="AJ77" s="344"/>
      <c r="AK77" s="344"/>
      <c r="AL77" s="344"/>
      <c r="AM77" s="344"/>
      <c r="AN77" s="344"/>
      <c r="AO77" s="344"/>
      <c r="AP77" s="344"/>
      <c r="AQ77" s="344">
        <v>25501.65</v>
      </c>
      <c r="AR77" s="344">
        <v>15467.08</v>
      </c>
      <c r="AS77" s="344"/>
      <c r="AT77" s="344">
        <v>25501.65</v>
      </c>
      <c r="AU77" s="344">
        <v>79200.89</v>
      </c>
      <c r="AV77" s="344"/>
      <c r="AW77" s="344">
        <v>25501.65</v>
      </c>
      <c r="AX77" s="345">
        <v>19497.37</v>
      </c>
      <c r="AY77" s="344">
        <v>0</v>
      </c>
      <c r="AZ77" s="344">
        <v>25501.65</v>
      </c>
      <c r="BA77" s="345">
        <v>41826.620000000003</v>
      </c>
      <c r="BB77" s="344">
        <v>0</v>
      </c>
      <c r="BC77" s="297">
        <v>328680.7</v>
      </c>
      <c r="BD77" s="297"/>
      <c r="BE77" s="297"/>
      <c r="BF77" s="297">
        <v>642735.4</v>
      </c>
      <c r="BG77" s="297"/>
      <c r="BH77" s="295">
        <f t="shared" si="4"/>
        <v>61323.990000000005</v>
      </c>
      <c r="BI77" s="297"/>
    </row>
    <row r="78" spans="1:61" s="94" customFormat="1" ht="45" hidden="1" customHeight="1" thickBot="1" x14ac:dyDescent="0.3">
      <c r="A78" s="450">
        <v>75</v>
      </c>
      <c r="B78" s="406" t="s">
        <v>2847</v>
      </c>
      <c r="C78" s="352" t="s">
        <v>1713</v>
      </c>
      <c r="D78" s="352">
        <v>3</v>
      </c>
      <c r="E78" s="352" t="s">
        <v>1645</v>
      </c>
      <c r="F78" s="353" t="s">
        <v>1714</v>
      </c>
      <c r="G78" s="352" t="s">
        <v>1601</v>
      </c>
      <c r="H78" s="352">
        <v>42513</v>
      </c>
      <c r="I78" s="352" t="s">
        <v>1715</v>
      </c>
      <c r="J78" s="306">
        <v>297.44799999999998</v>
      </c>
      <c r="K78" s="323">
        <v>1108155.7</v>
      </c>
      <c r="L78" s="341"/>
      <c r="M78" s="341"/>
      <c r="N78" s="341"/>
      <c r="O78" s="340"/>
      <c r="P78" s="337"/>
      <c r="Q78" s="336"/>
      <c r="R78" s="336"/>
      <c r="S78" s="337"/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6"/>
      <c r="AG78" s="336"/>
      <c r="AH78" s="336"/>
      <c r="AI78" s="346"/>
      <c r="AJ78" s="346"/>
      <c r="AK78" s="336"/>
      <c r="AL78" s="346"/>
      <c r="AM78" s="34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6"/>
      <c r="BB78" s="336"/>
      <c r="BC78" s="285"/>
      <c r="BD78" s="285"/>
      <c r="BE78" s="285"/>
      <c r="BF78" s="285"/>
      <c r="BG78" s="285"/>
      <c r="BH78" s="299"/>
      <c r="BI78" s="285"/>
    </row>
    <row r="79" spans="1:61" s="94" customFormat="1" ht="45" hidden="1" customHeight="1" x14ac:dyDescent="0.25">
      <c r="A79" s="449">
        <v>76</v>
      </c>
      <c r="B79" s="406" t="s">
        <v>2847</v>
      </c>
      <c r="C79" s="352" t="s">
        <v>1716</v>
      </c>
      <c r="D79" s="352">
        <v>4</v>
      </c>
      <c r="E79" s="352" t="s">
        <v>1645</v>
      </c>
      <c r="F79" s="353"/>
      <c r="G79" s="352"/>
      <c r="H79" s="352"/>
      <c r="I79" s="352"/>
      <c r="J79" s="306">
        <v>337.85300000000001</v>
      </c>
      <c r="K79" s="323">
        <v>1082144.25</v>
      </c>
      <c r="L79" s="341"/>
      <c r="M79" s="341"/>
      <c r="N79" s="341"/>
      <c r="O79" s="340"/>
      <c r="P79" s="337"/>
      <c r="Q79" s="336"/>
      <c r="R79" s="336"/>
      <c r="S79" s="337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46"/>
      <c r="AJ79" s="346"/>
      <c r="AK79" s="336"/>
      <c r="AL79" s="346"/>
      <c r="AM79" s="34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285"/>
      <c r="BD79" s="285"/>
      <c r="BE79" s="285"/>
      <c r="BF79" s="285"/>
      <c r="BG79" s="285"/>
      <c r="BH79" s="299"/>
      <c r="BI79" s="285"/>
    </row>
    <row r="80" spans="1:61" s="94" customFormat="1" ht="45" hidden="1" customHeight="1" x14ac:dyDescent="0.25">
      <c r="A80" s="450">
        <v>77</v>
      </c>
      <c r="B80" s="406" t="s">
        <v>2847</v>
      </c>
      <c r="C80" s="352" t="s">
        <v>1716</v>
      </c>
      <c r="D80" s="352">
        <v>6</v>
      </c>
      <c r="E80" s="352" t="s">
        <v>1645</v>
      </c>
      <c r="F80" s="353"/>
      <c r="G80" s="352"/>
      <c r="H80" s="352"/>
      <c r="I80" s="352"/>
      <c r="J80" s="306">
        <v>280.589</v>
      </c>
      <c r="K80" s="323">
        <v>1114566.6200000001</v>
      </c>
      <c r="L80" s="341"/>
      <c r="M80" s="341"/>
      <c r="N80" s="341"/>
      <c r="O80" s="340" t="s">
        <v>2338</v>
      </c>
      <c r="P80" s="337"/>
      <c r="Q80" s="336"/>
      <c r="R80" s="336"/>
      <c r="S80" s="337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46"/>
      <c r="AJ80" s="346"/>
      <c r="AK80" s="336"/>
      <c r="AL80" s="346"/>
      <c r="AM80" s="34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285"/>
      <c r="BD80" s="285"/>
      <c r="BE80" s="285"/>
      <c r="BF80" s="285"/>
      <c r="BG80" s="285"/>
      <c r="BH80" s="299"/>
      <c r="BI80" s="285"/>
    </row>
    <row r="81" spans="1:61" s="94" customFormat="1" ht="45" hidden="1" customHeight="1" thickBot="1" x14ac:dyDescent="0.3">
      <c r="A81" s="450">
        <v>78</v>
      </c>
      <c r="B81" s="406" t="s">
        <v>2847</v>
      </c>
      <c r="C81" s="352" t="s">
        <v>1717</v>
      </c>
      <c r="D81" s="352">
        <v>3</v>
      </c>
      <c r="E81" s="352" t="s">
        <v>1645</v>
      </c>
      <c r="F81" s="353"/>
      <c r="G81" s="352"/>
      <c r="H81" s="352"/>
      <c r="I81" s="352"/>
      <c r="J81" s="306">
        <v>208.571</v>
      </c>
      <c r="K81" s="323">
        <v>1065581.1159999999</v>
      </c>
      <c r="L81" s="341"/>
      <c r="M81" s="341"/>
      <c r="N81" s="341"/>
      <c r="O81" s="340"/>
      <c r="P81" s="337"/>
      <c r="Q81" s="336"/>
      <c r="R81" s="336"/>
      <c r="S81" s="337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46"/>
      <c r="AJ81" s="346"/>
      <c r="AK81" s="336"/>
      <c r="AL81" s="346"/>
      <c r="AM81" s="34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285"/>
      <c r="BD81" s="285"/>
      <c r="BE81" s="285"/>
      <c r="BF81" s="285"/>
      <c r="BG81" s="285"/>
      <c r="BH81" s="299"/>
      <c r="BI81" s="285"/>
    </row>
    <row r="82" spans="1:61" s="94" customFormat="1" ht="45" hidden="1" customHeight="1" x14ac:dyDescent="0.25">
      <c r="A82" s="449">
        <v>79</v>
      </c>
      <c r="B82" s="425" t="s">
        <v>2847</v>
      </c>
      <c r="C82" s="352" t="s">
        <v>1717</v>
      </c>
      <c r="D82" s="352">
        <v>2</v>
      </c>
      <c r="E82" s="352" t="s">
        <v>1645</v>
      </c>
      <c r="F82" s="353"/>
      <c r="G82" s="352"/>
      <c r="H82" s="352"/>
      <c r="I82" s="352"/>
      <c r="J82" s="306">
        <v>719.745</v>
      </c>
      <c r="K82" s="323">
        <v>2931813.64</v>
      </c>
      <c r="L82" s="341"/>
      <c r="M82" s="341"/>
      <c r="N82" s="341"/>
      <c r="O82" s="340"/>
      <c r="P82" s="337"/>
      <c r="Q82" s="336"/>
      <c r="R82" s="336"/>
      <c r="S82" s="337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46"/>
      <c r="AJ82" s="346"/>
      <c r="AK82" s="336"/>
      <c r="AL82" s="346"/>
      <c r="AM82" s="34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285"/>
      <c r="BD82" s="285"/>
      <c r="BE82" s="285"/>
      <c r="BF82" s="285"/>
      <c r="BG82" s="285"/>
      <c r="BH82" s="299"/>
      <c r="BI82" s="285"/>
    </row>
    <row r="83" spans="1:61" s="94" customFormat="1" ht="45" hidden="1" customHeight="1" x14ac:dyDescent="0.25">
      <c r="A83" s="450">
        <v>80</v>
      </c>
      <c r="B83" s="406" t="s">
        <v>2847</v>
      </c>
      <c r="C83" s="352" t="s">
        <v>1716</v>
      </c>
      <c r="D83" s="352">
        <v>3</v>
      </c>
      <c r="E83" s="352" t="s">
        <v>1645</v>
      </c>
      <c r="F83" s="353" t="s">
        <v>1718</v>
      </c>
      <c r="G83" s="352" t="s">
        <v>1601</v>
      </c>
      <c r="H83" s="352">
        <v>42513</v>
      </c>
      <c r="I83" s="352" t="s">
        <v>1715</v>
      </c>
      <c r="J83" s="306">
        <v>269.40899999999999</v>
      </c>
      <c r="K83" s="323">
        <v>465844</v>
      </c>
      <c r="L83" s="341"/>
      <c r="M83" s="341"/>
      <c r="N83" s="341"/>
      <c r="O83" s="340"/>
      <c r="P83" s="337"/>
      <c r="Q83" s="336"/>
      <c r="R83" s="336"/>
      <c r="S83" s="337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46"/>
      <c r="AJ83" s="346"/>
      <c r="AK83" s="336"/>
      <c r="AL83" s="346"/>
      <c r="AM83" s="34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285"/>
      <c r="BD83" s="285"/>
      <c r="BE83" s="285"/>
      <c r="BF83" s="285"/>
      <c r="BG83" s="285"/>
      <c r="BH83" s="299"/>
      <c r="BI83" s="285"/>
    </row>
    <row r="84" spans="1:61" s="293" customFormat="1" ht="45" hidden="1" customHeight="1" thickBot="1" x14ac:dyDescent="0.3">
      <c r="A84" s="450">
        <v>81</v>
      </c>
      <c r="B84" s="307" t="s">
        <v>11</v>
      </c>
      <c r="C84" s="307" t="s">
        <v>430</v>
      </c>
      <c r="D84" s="307">
        <v>72</v>
      </c>
      <c r="E84" s="307" t="s">
        <v>2087</v>
      </c>
      <c r="F84" s="420" t="s">
        <v>3043</v>
      </c>
      <c r="G84" s="307" t="s">
        <v>2766</v>
      </c>
      <c r="H84" s="307"/>
      <c r="I84" s="307"/>
      <c r="J84" s="307"/>
      <c r="K84" s="322">
        <f>2270130.32+AZ84</f>
        <v>2302741.1399999997</v>
      </c>
      <c r="L84" s="338"/>
      <c r="M84" s="342"/>
      <c r="N84" s="342"/>
      <c r="O84" s="342"/>
      <c r="P84" s="342"/>
      <c r="Q84" s="344"/>
      <c r="R84" s="344"/>
      <c r="S84" s="342"/>
      <c r="T84" s="342"/>
      <c r="U84" s="342"/>
      <c r="V84" s="342"/>
      <c r="W84" s="344"/>
      <c r="X84" s="344"/>
      <c r="Y84" s="342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>
        <v>32610.82</v>
      </c>
      <c r="AO84" s="344">
        <v>26133.27</v>
      </c>
      <c r="AP84" s="344"/>
      <c r="AQ84" s="344">
        <v>32610.82</v>
      </c>
      <c r="AR84" s="344">
        <v>61451.61</v>
      </c>
      <c r="AS84" s="344"/>
      <c r="AT84" s="344"/>
      <c r="AU84" s="344"/>
      <c r="AV84" s="344"/>
      <c r="AW84" s="344">
        <v>32610.82</v>
      </c>
      <c r="AX84" s="345">
        <v>54017.87</v>
      </c>
      <c r="AY84" s="344">
        <v>0</v>
      </c>
      <c r="AZ84" s="344">
        <v>32610.82</v>
      </c>
      <c r="BA84" s="344">
        <v>55837.16</v>
      </c>
      <c r="BB84" s="344">
        <v>0</v>
      </c>
      <c r="BC84" s="297">
        <v>361392.61</v>
      </c>
      <c r="BD84" s="297"/>
      <c r="BE84" s="297"/>
      <c r="BF84" s="297">
        <v>1383194.57</v>
      </c>
      <c r="BG84" s="297"/>
      <c r="BH84" s="295">
        <f t="shared" ref="BH84:BH99" si="5">AX84+BA84</f>
        <v>109855.03</v>
      </c>
      <c r="BI84" s="297"/>
    </row>
    <row r="85" spans="1:61" s="293" customFormat="1" ht="45" hidden="1" customHeight="1" x14ac:dyDescent="0.25">
      <c r="A85" s="449">
        <v>82</v>
      </c>
      <c r="B85" s="307" t="s">
        <v>11</v>
      </c>
      <c r="C85" s="307" t="s">
        <v>430</v>
      </c>
      <c r="D85" s="307">
        <v>16</v>
      </c>
      <c r="E85" s="307" t="s">
        <v>2087</v>
      </c>
      <c r="F85" s="420" t="s">
        <v>3042</v>
      </c>
      <c r="G85" s="307" t="s">
        <v>2766</v>
      </c>
      <c r="H85" s="307"/>
      <c r="I85" s="307"/>
      <c r="J85" s="307"/>
      <c r="K85" s="322">
        <f>1831267.13+AZ85</f>
        <v>1857320.7999999998</v>
      </c>
      <c r="L85" s="338"/>
      <c r="M85" s="342"/>
      <c r="N85" s="342"/>
      <c r="O85" s="342"/>
      <c r="P85" s="342"/>
      <c r="Q85" s="344"/>
      <c r="R85" s="344"/>
      <c r="S85" s="342"/>
      <c r="T85" s="342"/>
      <c r="U85" s="342"/>
      <c r="V85" s="342"/>
      <c r="W85" s="344"/>
      <c r="X85" s="344"/>
      <c r="Y85" s="342"/>
      <c r="Z85" s="344"/>
      <c r="AA85" s="344"/>
      <c r="AB85" s="344"/>
      <c r="AC85" s="344"/>
      <c r="AD85" s="344"/>
      <c r="AE85" s="344"/>
      <c r="AF85" s="344"/>
      <c r="AG85" s="344"/>
      <c r="AH85" s="344"/>
      <c r="AI85" s="344"/>
      <c r="AJ85" s="344"/>
      <c r="AK85" s="344"/>
      <c r="AL85" s="344"/>
      <c r="AM85" s="344"/>
      <c r="AN85" s="344">
        <v>26053.67</v>
      </c>
      <c r="AO85" s="344">
        <v>26177.58</v>
      </c>
      <c r="AP85" s="344"/>
      <c r="AQ85" s="344">
        <v>26053.67</v>
      </c>
      <c r="AR85" s="344">
        <v>31193.74</v>
      </c>
      <c r="AS85" s="344"/>
      <c r="AT85" s="344"/>
      <c r="AU85" s="344"/>
      <c r="AV85" s="344"/>
      <c r="AW85" s="344">
        <v>26053.67</v>
      </c>
      <c r="AX85" s="345">
        <v>28091.86</v>
      </c>
      <c r="AY85" s="344">
        <v>0</v>
      </c>
      <c r="AZ85" s="344">
        <v>26053.67</v>
      </c>
      <c r="BA85" s="344">
        <v>30061.24</v>
      </c>
      <c r="BB85" s="344">
        <v>0</v>
      </c>
      <c r="BC85" s="297">
        <v>323622.77</v>
      </c>
      <c r="BD85" s="297"/>
      <c r="BE85" s="297"/>
      <c r="BF85" s="297">
        <v>1042857.96</v>
      </c>
      <c r="BG85" s="297"/>
      <c r="BH85" s="295">
        <f t="shared" si="5"/>
        <v>58153.100000000006</v>
      </c>
      <c r="BI85" s="297"/>
    </row>
    <row r="86" spans="1:61" s="293" customFormat="1" ht="30" hidden="1" customHeight="1" x14ac:dyDescent="0.25">
      <c r="A86" s="450">
        <v>83</v>
      </c>
      <c r="B86" s="307" t="s">
        <v>11</v>
      </c>
      <c r="C86" s="307" t="s">
        <v>70</v>
      </c>
      <c r="D86" s="307">
        <v>18</v>
      </c>
      <c r="E86" s="307" t="s">
        <v>2207</v>
      </c>
      <c r="F86" s="421" t="s">
        <v>2950</v>
      </c>
      <c r="G86" s="402" t="s">
        <v>2668</v>
      </c>
      <c r="H86" s="324">
        <v>42235</v>
      </c>
      <c r="I86" s="422" t="s">
        <v>2951</v>
      </c>
      <c r="J86" s="307"/>
      <c r="K86" s="322">
        <v>1500105.94</v>
      </c>
      <c r="L86" s="338"/>
      <c r="M86" s="338"/>
      <c r="N86" s="342"/>
      <c r="O86" s="342"/>
      <c r="P86" s="342"/>
      <c r="Q86" s="344"/>
      <c r="R86" s="344"/>
      <c r="S86" s="342"/>
      <c r="T86" s="342"/>
      <c r="U86" s="342"/>
      <c r="V86" s="342"/>
      <c r="W86" s="344"/>
      <c r="X86" s="344"/>
      <c r="Y86" s="342"/>
      <c r="Z86" s="344"/>
      <c r="AA86" s="344"/>
      <c r="AB86" s="342"/>
      <c r="AC86" s="344"/>
      <c r="AD86" s="344"/>
      <c r="AE86" s="342"/>
      <c r="AF86" s="344"/>
      <c r="AG86" s="344"/>
      <c r="AH86" s="344"/>
      <c r="AI86" s="344"/>
      <c r="AJ86" s="344"/>
      <c r="AK86" s="344"/>
      <c r="AL86" s="344"/>
      <c r="AM86" s="344"/>
      <c r="AN86" s="344"/>
      <c r="AO86" s="344"/>
      <c r="AP86" s="344"/>
      <c r="AQ86" s="344">
        <v>20738.25</v>
      </c>
      <c r="AR86" s="344">
        <v>16220.49</v>
      </c>
      <c r="AS86" s="344"/>
      <c r="AT86" s="344">
        <v>20138.25</v>
      </c>
      <c r="AU86" s="344">
        <v>20511.2</v>
      </c>
      <c r="AV86" s="344">
        <v>220328.7</v>
      </c>
      <c r="AW86" s="344">
        <v>20738.25</v>
      </c>
      <c r="AX86" s="345">
        <v>39957.14</v>
      </c>
      <c r="AY86" s="344">
        <v>0</v>
      </c>
      <c r="AZ86" s="344">
        <v>20738.25</v>
      </c>
      <c r="BA86" s="345">
        <v>23219.65</v>
      </c>
      <c r="BB86" s="344">
        <v>514100.3</v>
      </c>
      <c r="BC86" s="297">
        <v>220543.4</v>
      </c>
      <c r="BD86" s="297"/>
      <c r="BE86" s="297">
        <v>1272859</v>
      </c>
      <c r="BF86" s="297">
        <v>35353.83</v>
      </c>
      <c r="BG86" s="297">
        <v>1308212.83</v>
      </c>
      <c r="BH86" s="295">
        <f t="shared" si="5"/>
        <v>63176.79</v>
      </c>
      <c r="BI86" s="297"/>
    </row>
    <row r="87" spans="1:61" s="293" customFormat="1" ht="45" hidden="1" customHeight="1" thickBot="1" x14ac:dyDescent="0.3">
      <c r="A87" s="450">
        <v>84</v>
      </c>
      <c r="B87" s="307" t="s">
        <v>11</v>
      </c>
      <c r="C87" s="307" t="s">
        <v>1719</v>
      </c>
      <c r="D87" s="307">
        <v>29</v>
      </c>
      <c r="E87" s="307" t="s">
        <v>2087</v>
      </c>
      <c r="F87" s="420" t="s">
        <v>3028</v>
      </c>
      <c r="G87" s="307" t="s">
        <v>2766</v>
      </c>
      <c r="H87" s="307"/>
      <c r="I87" s="307"/>
      <c r="J87" s="307"/>
      <c r="K87" s="322">
        <f>1907053.65+AZ87</f>
        <v>1934368.0399999998</v>
      </c>
      <c r="L87" s="338"/>
      <c r="M87" s="342"/>
      <c r="N87" s="342"/>
      <c r="O87" s="342"/>
      <c r="P87" s="342"/>
      <c r="Q87" s="344"/>
      <c r="R87" s="344"/>
      <c r="S87" s="342"/>
      <c r="T87" s="342"/>
      <c r="U87" s="342"/>
      <c r="V87" s="342"/>
      <c r="W87" s="344"/>
      <c r="X87" s="344"/>
      <c r="Y87" s="342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4"/>
      <c r="AN87" s="344">
        <v>27314.39</v>
      </c>
      <c r="AO87" s="344">
        <v>30579.49</v>
      </c>
      <c r="AP87" s="344"/>
      <c r="AQ87" s="344">
        <v>27314.39</v>
      </c>
      <c r="AR87" s="344">
        <v>20917.060000000001</v>
      </c>
      <c r="AS87" s="344"/>
      <c r="AT87" s="344"/>
      <c r="AU87" s="344"/>
      <c r="AV87" s="344"/>
      <c r="AW87" s="344">
        <v>27314.39</v>
      </c>
      <c r="AX87" s="345">
        <v>16582.349999999999</v>
      </c>
      <c r="AY87" s="344">
        <v>0</v>
      </c>
      <c r="AZ87" s="344">
        <v>27314.39</v>
      </c>
      <c r="BA87" s="344">
        <v>43633.13</v>
      </c>
      <c r="BB87" s="344">
        <v>0</v>
      </c>
      <c r="BC87" s="297">
        <v>396023.09</v>
      </c>
      <c r="BD87" s="297"/>
      <c r="BE87" s="297"/>
      <c r="BF87" s="297">
        <v>707167.52</v>
      </c>
      <c r="BG87" s="297"/>
      <c r="BH87" s="295">
        <f t="shared" si="5"/>
        <v>60215.479999999996</v>
      </c>
      <c r="BI87" s="297"/>
    </row>
    <row r="88" spans="1:61" s="293" customFormat="1" ht="30" hidden="1" customHeight="1" x14ac:dyDescent="0.25">
      <c r="A88" s="449">
        <v>85</v>
      </c>
      <c r="B88" s="307" t="s">
        <v>11</v>
      </c>
      <c r="C88" s="307" t="s">
        <v>2427</v>
      </c>
      <c r="D88" s="307">
        <v>10</v>
      </c>
      <c r="E88" s="307" t="s">
        <v>2087</v>
      </c>
      <c r="F88" s="420" t="s">
        <v>3017</v>
      </c>
      <c r="G88" s="307" t="s">
        <v>2766</v>
      </c>
      <c r="H88" s="307"/>
      <c r="I88" s="307"/>
      <c r="J88" s="307"/>
      <c r="K88" s="322">
        <f>1551098.2+AZ88</f>
        <v>1573510.13</v>
      </c>
      <c r="L88" s="342"/>
      <c r="M88" s="342"/>
      <c r="N88" s="342"/>
      <c r="O88" s="342"/>
      <c r="P88" s="342"/>
      <c r="Q88" s="344"/>
      <c r="R88" s="344"/>
      <c r="S88" s="342"/>
      <c r="T88" s="342"/>
      <c r="U88" s="342"/>
      <c r="V88" s="342"/>
      <c r="W88" s="344"/>
      <c r="X88" s="344"/>
      <c r="Y88" s="342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>
        <v>22411.93</v>
      </c>
      <c r="AO88" s="344">
        <v>27548.3</v>
      </c>
      <c r="AP88" s="344"/>
      <c r="AQ88" s="344">
        <v>26961.919999999998</v>
      </c>
      <c r="AR88" s="344">
        <v>36127.839999999997</v>
      </c>
      <c r="AS88" s="344"/>
      <c r="AT88" s="344"/>
      <c r="AU88" s="344"/>
      <c r="AV88" s="344"/>
      <c r="AW88" s="344">
        <v>22411.93</v>
      </c>
      <c r="AX88" s="345">
        <v>43857.120000000003</v>
      </c>
      <c r="AY88" s="344">
        <v>0</v>
      </c>
      <c r="AZ88" s="344">
        <v>22411.93</v>
      </c>
      <c r="BA88" s="344">
        <v>22193.82</v>
      </c>
      <c r="BB88" s="344">
        <v>0</v>
      </c>
      <c r="BC88" s="297">
        <v>321055.96999999997</v>
      </c>
      <c r="BD88" s="297"/>
      <c r="BE88" s="297"/>
      <c r="BF88" s="297">
        <v>497628.45</v>
      </c>
      <c r="BG88" s="297"/>
      <c r="BH88" s="295">
        <f t="shared" si="5"/>
        <v>66050.94</v>
      </c>
      <c r="BI88" s="297"/>
    </row>
    <row r="89" spans="1:61" s="293" customFormat="1" ht="45.75" hidden="1" thickBot="1" x14ac:dyDescent="0.3">
      <c r="A89" s="450">
        <v>86</v>
      </c>
      <c r="B89" s="307" t="s">
        <v>11</v>
      </c>
      <c r="C89" s="307" t="s">
        <v>2427</v>
      </c>
      <c r="D89" s="307">
        <v>17</v>
      </c>
      <c r="E89" s="307" t="s">
        <v>2087</v>
      </c>
      <c r="F89" s="420" t="s">
        <v>3020</v>
      </c>
      <c r="G89" s="307" t="s">
        <v>2766</v>
      </c>
      <c r="H89" s="307"/>
      <c r="I89" s="307"/>
      <c r="J89" s="307"/>
      <c r="K89" s="322">
        <f>1159191.51+AZ89</f>
        <v>1175685.48</v>
      </c>
      <c r="L89" s="342"/>
      <c r="M89" s="342"/>
      <c r="N89" s="342"/>
      <c r="O89" s="342"/>
      <c r="P89" s="342"/>
      <c r="Q89" s="344"/>
      <c r="R89" s="344"/>
      <c r="S89" s="342"/>
      <c r="T89" s="342"/>
      <c r="U89" s="342"/>
      <c r="V89" s="342"/>
      <c r="W89" s="344"/>
      <c r="X89" s="344"/>
      <c r="Y89" s="342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>
        <v>16493.97</v>
      </c>
      <c r="AO89" s="344">
        <v>14149.88</v>
      </c>
      <c r="AP89" s="344"/>
      <c r="AQ89" s="344">
        <v>16493.97</v>
      </c>
      <c r="AR89" s="344">
        <v>9834.67</v>
      </c>
      <c r="AS89" s="344"/>
      <c r="AT89" s="344"/>
      <c r="AU89" s="344"/>
      <c r="AV89" s="344"/>
      <c r="AW89" s="344">
        <v>16493.97</v>
      </c>
      <c r="AX89" s="345">
        <v>22718.71</v>
      </c>
      <c r="AY89" s="344">
        <v>0</v>
      </c>
      <c r="AZ89" s="344">
        <v>16493.97</v>
      </c>
      <c r="BA89" s="344">
        <v>19492.97</v>
      </c>
      <c r="BB89" s="344">
        <v>0</v>
      </c>
      <c r="BC89" s="297">
        <v>212200.08</v>
      </c>
      <c r="BD89" s="297"/>
      <c r="BE89" s="297"/>
      <c r="BF89" s="297">
        <v>787031.35</v>
      </c>
      <c r="BG89" s="297"/>
      <c r="BH89" s="295">
        <f t="shared" si="5"/>
        <v>42211.68</v>
      </c>
      <c r="BI89" s="297"/>
    </row>
    <row r="90" spans="1:61" s="293" customFormat="1" ht="45" hidden="1" customHeight="1" thickBot="1" x14ac:dyDescent="0.3">
      <c r="A90" s="450">
        <v>87</v>
      </c>
      <c r="B90" s="307" t="s">
        <v>11</v>
      </c>
      <c r="C90" s="307" t="s">
        <v>2427</v>
      </c>
      <c r="D90" s="307">
        <v>25</v>
      </c>
      <c r="E90" s="307" t="s">
        <v>2087</v>
      </c>
      <c r="F90" s="420" t="s">
        <v>3024</v>
      </c>
      <c r="G90" s="307" t="s">
        <v>2766</v>
      </c>
      <c r="H90" s="307"/>
      <c r="I90" s="307"/>
      <c r="J90" s="307"/>
      <c r="K90" s="322">
        <f>1569634.64+AZ90</f>
        <v>1592397.64</v>
      </c>
      <c r="L90" s="338"/>
      <c r="M90" s="338"/>
      <c r="N90" s="338"/>
      <c r="O90" s="338" t="s">
        <v>2328</v>
      </c>
      <c r="P90" s="342"/>
      <c r="Q90" s="344"/>
      <c r="R90" s="344"/>
      <c r="S90" s="342"/>
      <c r="T90" s="342"/>
      <c r="U90" s="342"/>
      <c r="V90" s="342"/>
      <c r="W90" s="344"/>
      <c r="X90" s="344"/>
      <c r="Y90" s="342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>
        <v>22763</v>
      </c>
      <c r="AO90" s="344">
        <v>23526.77</v>
      </c>
      <c r="AP90" s="344"/>
      <c r="AQ90" s="344">
        <v>22763</v>
      </c>
      <c r="AR90" s="344">
        <v>27410.82</v>
      </c>
      <c r="AS90" s="344"/>
      <c r="AT90" s="344"/>
      <c r="AU90" s="344"/>
      <c r="AV90" s="344"/>
      <c r="AW90" s="344">
        <v>22763</v>
      </c>
      <c r="AX90" s="345">
        <v>24999.38</v>
      </c>
      <c r="AY90" s="344">
        <v>0</v>
      </c>
      <c r="AZ90" s="344">
        <v>22763</v>
      </c>
      <c r="BA90" s="344">
        <v>25068.880000000001</v>
      </c>
      <c r="BB90" s="344">
        <v>0</v>
      </c>
      <c r="BC90" s="297">
        <v>354154.65</v>
      </c>
      <c r="BD90" s="297"/>
      <c r="BE90" s="297"/>
      <c r="BF90" s="297">
        <v>492097.9</v>
      </c>
      <c r="BG90" s="297"/>
      <c r="BH90" s="295">
        <f t="shared" si="5"/>
        <v>50068.26</v>
      </c>
      <c r="BI90" s="297"/>
    </row>
    <row r="91" spans="1:61" s="293" customFormat="1" ht="30" hidden="1" customHeight="1" x14ac:dyDescent="0.25">
      <c r="A91" s="449">
        <v>88</v>
      </c>
      <c r="B91" s="307" t="s">
        <v>11</v>
      </c>
      <c r="C91" s="307" t="s">
        <v>2427</v>
      </c>
      <c r="D91" s="307">
        <v>12</v>
      </c>
      <c r="E91" s="307" t="s">
        <v>2087</v>
      </c>
      <c r="F91" s="420" t="s">
        <v>3018</v>
      </c>
      <c r="G91" s="307" t="s">
        <v>2766</v>
      </c>
      <c r="H91" s="307"/>
      <c r="I91" s="307"/>
      <c r="J91" s="307"/>
      <c r="K91" s="322">
        <f>1187733.31+AZ91</f>
        <v>1204163.75</v>
      </c>
      <c r="L91" s="338"/>
      <c r="M91" s="342"/>
      <c r="N91" s="342"/>
      <c r="O91" s="342"/>
      <c r="P91" s="342"/>
      <c r="Q91" s="344"/>
      <c r="R91" s="344"/>
      <c r="S91" s="342"/>
      <c r="T91" s="342"/>
      <c r="U91" s="342"/>
      <c r="V91" s="342"/>
      <c r="W91" s="344"/>
      <c r="X91" s="344"/>
      <c r="Y91" s="342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>
        <v>16430.439999999999</v>
      </c>
      <c r="AO91" s="344">
        <v>10951.61</v>
      </c>
      <c r="AP91" s="344"/>
      <c r="AQ91" s="344">
        <v>16430.439999999999</v>
      </c>
      <c r="AR91" s="344">
        <v>42372.61</v>
      </c>
      <c r="AS91" s="344"/>
      <c r="AT91" s="344"/>
      <c r="AU91" s="344"/>
      <c r="AV91" s="344"/>
      <c r="AW91" s="344">
        <v>16430.439999999999</v>
      </c>
      <c r="AX91" s="345">
        <v>14949.52</v>
      </c>
      <c r="AY91" s="344">
        <v>0</v>
      </c>
      <c r="AZ91" s="344">
        <v>16430.439999999999</v>
      </c>
      <c r="BA91" s="344">
        <v>20948.54</v>
      </c>
      <c r="BB91" s="344">
        <v>0</v>
      </c>
      <c r="BC91" s="297">
        <v>191568.61</v>
      </c>
      <c r="BD91" s="297"/>
      <c r="BE91" s="297"/>
      <c r="BF91" s="297">
        <v>291668.96999999997</v>
      </c>
      <c r="BG91" s="297"/>
      <c r="BH91" s="295">
        <f t="shared" si="5"/>
        <v>35898.06</v>
      </c>
      <c r="BI91" s="297"/>
    </row>
    <row r="92" spans="1:61" s="293" customFormat="1" ht="45" hidden="1" customHeight="1" x14ac:dyDescent="0.25">
      <c r="A92" s="450">
        <v>89</v>
      </c>
      <c r="B92" s="307" t="s">
        <v>11</v>
      </c>
      <c r="C92" s="307" t="s">
        <v>2427</v>
      </c>
      <c r="D92" s="307">
        <v>24</v>
      </c>
      <c r="E92" s="307" t="s">
        <v>2087</v>
      </c>
      <c r="F92" s="420" t="s">
        <v>3023</v>
      </c>
      <c r="G92" s="307" t="s">
        <v>2766</v>
      </c>
      <c r="H92" s="307"/>
      <c r="I92" s="307"/>
      <c r="J92" s="307"/>
      <c r="K92" s="322">
        <f>2457565.58+AZ92</f>
        <v>2489846.14</v>
      </c>
      <c r="L92" s="342"/>
      <c r="M92" s="342"/>
      <c r="N92" s="342"/>
      <c r="O92" s="342"/>
      <c r="P92" s="342"/>
      <c r="Q92" s="344"/>
      <c r="R92" s="344"/>
      <c r="S92" s="342"/>
      <c r="T92" s="342"/>
      <c r="U92" s="342"/>
      <c r="V92" s="342"/>
      <c r="W92" s="344"/>
      <c r="X92" s="344"/>
      <c r="Y92" s="342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>
        <v>32280.560000000001</v>
      </c>
      <c r="AO92" s="344">
        <v>49588.51</v>
      </c>
      <c r="AP92" s="344"/>
      <c r="AQ92" s="344">
        <v>32280.560000000001</v>
      </c>
      <c r="AR92" s="344">
        <v>52944.81</v>
      </c>
      <c r="AS92" s="344"/>
      <c r="AT92" s="344"/>
      <c r="AU92" s="344"/>
      <c r="AV92" s="344"/>
      <c r="AW92" s="344">
        <v>32280.560000000001</v>
      </c>
      <c r="AX92" s="345">
        <v>32104.05</v>
      </c>
      <c r="AY92" s="344">
        <v>0</v>
      </c>
      <c r="AZ92" s="344">
        <v>32280.560000000001</v>
      </c>
      <c r="BA92" s="344">
        <v>56873.85</v>
      </c>
      <c r="BB92" s="344">
        <v>0</v>
      </c>
      <c r="BC92" s="297">
        <v>436657.09</v>
      </c>
      <c r="BD92" s="297"/>
      <c r="BE92" s="297"/>
      <c r="BF92" s="297">
        <v>580315.48</v>
      </c>
      <c r="BG92" s="297"/>
      <c r="BH92" s="295">
        <f t="shared" si="5"/>
        <v>88977.9</v>
      </c>
      <c r="BI92" s="297"/>
    </row>
    <row r="93" spans="1:61" s="293" customFormat="1" ht="45" hidden="1" customHeight="1" thickBot="1" x14ac:dyDescent="0.3">
      <c r="A93" s="450">
        <v>90</v>
      </c>
      <c r="B93" s="307" t="s">
        <v>11</v>
      </c>
      <c r="C93" s="307" t="s">
        <v>2427</v>
      </c>
      <c r="D93" s="307">
        <v>3</v>
      </c>
      <c r="E93" s="307" t="s">
        <v>2087</v>
      </c>
      <c r="F93" s="420" t="s">
        <v>3026</v>
      </c>
      <c r="G93" s="307" t="s">
        <v>2766</v>
      </c>
      <c r="H93" s="307"/>
      <c r="I93" s="307"/>
      <c r="J93" s="307"/>
      <c r="K93" s="322">
        <f>1622598.48+AZ93</f>
        <v>1645984.1199999999</v>
      </c>
      <c r="L93" s="338"/>
      <c r="M93" s="338"/>
      <c r="N93" s="338"/>
      <c r="O93" s="338" t="s">
        <v>2331</v>
      </c>
      <c r="P93" s="342"/>
      <c r="Q93" s="344"/>
      <c r="R93" s="344"/>
      <c r="S93" s="342"/>
      <c r="T93" s="342"/>
      <c r="U93" s="342"/>
      <c r="V93" s="342"/>
      <c r="W93" s="344"/>
      <c r="X93" s="344"/>
      <c r="Y93" s="342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>
        <v>23385.64</v>
      </c>
      <c r="AO93" s="344">
        <v>17994.560000000001</v>
      </c>
      <c r="AP93" s="344"/>
      <c r="AQ93" s="344">
        <v>23385.64</v>
      </c>
      <c r="AR93" s="344">
        <v>15546.68</v>
      </c>
      <c r="AS93" s="344"/>
      <c r="AT93" s="344"/>
      <c r="AU93" s="344"/>
      <c r="AV93" s="344"/>
      <c r="AW93" s="344">
        <v>23385.64</v>
      </c>
      <c r="AX93" s="345">
        <v>22731.4</v>
      </c>
      <c r="AY93" s="344">
        <v>0</v>
      </c>
      <c r="AZ93" s="344">
        <v>23385.64</v>
      </c>
      <c r="BA93" s="344">
        <v>26325.279999999999</v>
      </c>
      <c r="BB93" s="344">
        <v>0</v>
      </c>
      <c r="BC93" s="297">
        <v>456658.02</v>
      </c>
      <c r="BD93" s="297"/>
      <c r="BE93" s="297"/>
      <c r="BF93" s="297">
        <v>502613.35</v>
      </c>
      <c r="BG93" s="297"/>
      <c r="BH93" s="295">
        <f t="shared" si="5"/>
        <v>49056.68</v>
      </c>
      <c r="BI93" s="297"/>
    </row>
    <row r="94" spans="1:61" s="293" customFormat="1" ht="30" hidden="1" customHeight="1" x14ac:dyDescent="0.25">
      <c r="A94" s="449">
        <v>91</v>
      </c>
      <c r="B94" s="307" t="s">
        <v>11</v>
      </c>
      <c r="C94" s="307" t="s">
        <v>2427</v>
      </c>
      <c r="D94" s="307">
        <v>15</v>
      </c>
      <c r="E94" s="307" t="s">
        <v>2087</v>
      </c>
      <c r="F94" s="420" t="s">
        <v>3019</v>
      </c>
      <c r="G94" s="307" t="s">
        <v>2766</v>
      </c>
      <c r="H94" s="307"/>
      <c r="I94" s="307"/>
      <c r="J94" s="307"/>
      <c r="K94" s="322">
        <f>2621414.61+AZ94</f>
        <v>2659326.6599999997</v>
      </c>
      <c r="L94" s="342"/>
      <c r="M94" s="342"/>
      <c r="N94" s="342"/>
      <c r="O94" s="342"/>
      <c r="P94" s="342"/>
      <c r="Q94" s="344"/>
      <c r="R94" s="344"/>
      <c r="S94" s="342"/>
      <c r="T94" s="342"/>
      <c r="U94" s="342"/>
      <c r="V94" s="342"/>
      <c r="W94" s="344"/>
      <c r="X94" s="344"/>
      <c r="Y94" s="342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>
        <v>37912.050000000003</v>
      </c>
      <c r="AO94" s="344">
        <v>38993.71</v>
      </c>
      <c r="AP94" s="344"/>
      <c r="AQ94" s="344">
        <v>37912.050000000003</v>
      </c>
      <c r="AR94" s="344">
        <v>37080.78</v>
      </c>
      <c r="AS94" s="344"/>
      <c r="AT94" s="344"/>
      <c r="AU94" s="344"/>
      <c r="AV94" s="344"/>
      <c r="AW94" s="344">
        <v>37912.050000000003</v>
      </c>
      <c r="AX94" s="345">
        <v>33049.85</v>
      </c>
      <c r="AY94" s="344">
        <v>0</v>
      </c>
      <c r="AZ94" s="344">
        <v>37912.050000000003</v>
      </c>
      <c r="BA94" s="344">
        <v>48837.04</v>
      </c>
      <c r="BB94" s="344">
        <v>0</v>
      </c>
      <c r="BC94" s="297">
        <v>454851.81</v>
      </c>
      <c r="BD94" s="297"/>
      <c r="BE94" s="297"/>
      <c r="BF94" s="297">
        <v>611753.06000000006</v>
      </c>
      <c r="BG94" s="297"/>
      <c r="BH94" s="295">
        <f t="shared" si="5"/>
        <v>81886.89</v>
      </c>
      <c r="BI94" s="297"/>
    </row>
    <row r="95" spans="1:61" s="293" customFormat="1" ht="45" hidden="1" customHeight="1" x14ac:dyDescent="0.25">
      <c r="A95" s="450">
        <v>92</v>
      </c>
      <c r="B95" s="307" t="s">
        <v>11</v>
      </c>
      <c r="C95" s="307" t="s">
        <v>83</v>
      </c>
      <c r="D95" s="307">
        <v>123</v>
      </c>
      <c r="E95" s="307" t="s">
        <v>2087</v>
      </c>
      <c r="F95" s="420" t="s">
        <v>3041</v>
      </c>
      <c r="G95" s="307" t="s">
        <v>2766</v>
      </c>
      <c r="H95" s="307"/>
      <c r="I95" s="307"/>
      <c r="J95" s="307"/>
      <c r="K95" s="322">
        <f>2302602.38+AZ95</f>
        <v>2335497.83</v>
      </c>
      <c r="L95" s="342"/>
      <c r="M95" s="342"/>
      <c r="N95" s="342"/>
      <c r="O95" s="342"/>
      <c r="P95" s="342"/>
      <c r="Q95" s="344"/>
      <c r="R95" s="344"/>
      <c r="S95" s="342"/>
      <c r="T95" s="342"/>
      <c r="U95" s="342"/>
      <c r="V95" s="342"/>
      <c r="W95" s="344"/>
      <c r="X95" s="344"/>
      <c r="Y95" s="342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>
        <v>32896.519999999997</v>
      </c>
      <c r="AO95" s="344">
        <v>31591.599999999999</v>
      </c>
      <c r="AP95" s="344"/>
      <c r="AQ95" s="344">
        <v>32895.449999999997</v>
      </c>
      <c r="AR95" s="344">
        <v>37142.61</v>
      </c>
      <c r="AS95" s="344"/>
      <c r="AT95" s="344"/>
      <c r="AU95" s="344"/>
      <c r="AV95" s="344"/>
      <c r="AW95" s="344">
        <v>32895.449999999997</v>
      </c>
      <c r="AX95" s="345">
        <v>29719.15</v>
      </c>
      <c r="AY95" s="344">
        <v>0</v>
      </c>
      <c r="AZ95" s="344">
        <v>32895.449999999997</v>
      </c>
      <c r="BA95" s="344">
        <v>31142.51</v>
      </c>
      <c r="BB95" s="344">
        <v>0</v>
      </c>
      <c r="BC95" s="297">
        <v>315348</v>
      </c>
      <c r="BD95" s="297"/>
      <c r="BE95" s="297"/>
      <c r="BF95" s="297">
        <v>1143977.71</v>
      </c>
      <c r="BG95" s="297"/>
      <c r="BH95" s="295">
        <f t="shared" si="5"/>
        <v>60861.66</v>
      </c>
      <c r="BI95" s="297"/>
    </row>
    <row r="96" spans="1:61" s="293" customFormat="1" ht="45" hidden="1" customHeight="1" thickBot="1" x14ac:dyDescent="0.3">
      <c r="A96" s="450">
        <v>93</v>
      </c>
      <c r="B96" s="307" t="s">
        <v>11</v>
      </c>
      <c r="C96" s="307" t="s">
        <v>956</v>
      </c>
      <c r="D96" s="307">
        <v>31</v>
      </c>
      <c r="E96" s="307" t="s">
        <v>2087</v>
      </c>
      <c r="F96" s="420" t="s">
        <v>3029</v>
      </c>
      <c r="G96" s="307" t="s">
        <v>2766</v>
      </c>
      <c r="H96" s="307"/>
      <c r="I96" s="307"/>
      <c r="J96" s="307"/>
      <c r="K96" s="322">
        <f>1856837.3+AZ96</f>
        <v>1883799.22</v>
      </c>
      <c r="L96" s="338"/>
      <c r="M96" s="342"/>
      <c r="N96" s="342"/>
      <c r="O96" s="342"/>
      <c r="P96" s="342"/>
      <c r="Q96" s="344"/>
      <c r="R96" s="344"/>
      <c r="S96" s="342"/>
      <c r="T96" s="342"/>
      <c r="U96" s="342"/>
      <c r="V96" s="342"/>
      <c r="W96" s="344"/>
      <c r="X96" s="344"/>
      <c r="Y96" s="342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>
        <v>26961.919999999998</v>
      </c>
      <c r="AO96" s="344">
        <v>21751.82</v>
      </c>
      <c r="AP96" s="344"/>
      <c r="AQ96" s="344">
        <v>26961.919999999998</v>
      </c>
      <c r="AR96" s="344">
        <v>36127.839999999997</v>
      </c>
      <c r="AS96" s="344"/>
      <c r="AT96" s="344"/>
      <c r="AU96" s="344"/>
      <c r="AV96" s="344"/>
      <c r="AW96" s="344">
        <v>26961.919999999998</v>
      </c>
      <c r="AX96" s="345">
        <v>37166.980000000003</v>
      </c>
      <c r="AY96" s="344">
        <v>0</v>
      </c>
      <c r="AZ96" s="344">
        <v>26961.919999999998</v>
      </c>
      <c r="BA96" s="344">
        <v>30304</v>
      </c>
      <c r="BB96" s="344">
        <v>0</v>
      </c>
      <c r="BC96" s="297">
        <v>362051.67</v>
      </c>
      <c r="BD96" s="297"/>
      <c r="BE96" s="297"/>
      <c r="BF96" s="297">
        <v>640583</v>
      </c>
      <c r="BG96" s="297"/>
      <c r="BH96" s="295">
        <f t="shared" si="5"/>
        <v>67470.98000000001</v>
      </c>
      <c r="BI96" s="297"/>
    </row>
    <row r="97" spans="1:61" s="293" customFormat="1" ht="45" hidden="1" customHeight="1" x14ac:dyDescent="0.25">
      <c r="A97" s="449">
        <v>94</v>
      </c>
      <c r="B97" s="307" t="s">
        <v>11</v>
      </c>
      <c r="C97" s="307" t="s">
        <v>406</v>
      </c>
      <c r="D97" s="307">
        <v>31</v>
      </c>
      <c r="E97" s="355" t="s">
        <v>2087</v>
      </c>
      <c r="F97" s="420" t="s">
        <v>3034</v>
      </c>
      <c r="G97" s="307" t="s">
        <v>2766</v>
      </c>
      <c r="H97" s="307"/>
      <c r="I97" s="307"/>
      <c r="J97" s="307"/>
      <c r="K97" s="322">
        <f>1985184.91+AZ97</f>
        <v>2013653.14</v>
      </c>
      <c r="L97" s="342"/>
      <c r="M97" s="342"/>
      <c r="N97" s="342"/>
      <c r="O97" s="342"/>
      <c r="P97" s="342"/>
      <c r="Q97" s="344"/>
      <c r="R97" s="344"/>
      <c r="S97" s="342"/>
      <c r="T97" s="342"/>
      <c r="U97" s="342"/>
      <c r="V97" s="342"/>
      <c r="W97" s="344"/>
      <c r="X97" s="344"/>
      <c r="Y97" s="342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>
        <v>28468.23</v>
      </c>
      <c r="AO97" s="344">
        <v>25147.52</v>
      </c>
      <c r="AP97" s="344"/>
      <c r="AQ97" s="344">
        <v>28468.23</v>
      </c>
      <c r="AR97" s="344">
        <v>27493.15</v>
      </c>
      <c r="AS97" s="344"/>
      <c r="AT97" s="344"/>
      <c r="AU97" s="344"/>
      <c r="AV97" s="344"/>
      <c r="AW97" s="344">
        <v>28468.23</v>
      </c>
      <c r="AX97" s="345">
        <v>30206.29</v>
      </c>
      <c r="AY97" s="344">
        <v>0</v>
      </c>
      <c r="AZ97" s="344">
        <v>28468.23</v>
      </c>
      <c r="BA97" s="344">
        <v>29285.49</v>
      </c>
      <c r="BB97" s="344">
        <v>0</v>
      </c>
      <c r="BC97" s="297">
        <v>242388.84</v>
      </c>
      <c r="BD97" s="297"/>
      <c r="BE97" s="297"/>
      <c r="BF97" s="297">
        <v>1339564.55</v>
      </c>
      <c r="BG97" s="297"/>
      <c r="BH97" s="295">
        <f t="shared" si="5"/>
        <v>59491.78</v>
      </c>
      <c r="BI97" s="297"/>
    </row>
    <row r="98" spans="1:61" s="293" customFormat="1" ht="30" hidden="1" customHeight="1" x14ac:dyDescent="0.25">
      <c r="A98" s="450">
        <v>95</v>
      </c>
      <c r="B98" s="307" t="s">
        <v>11</v>
      </c>
      <c r="C98" s="307" t="s">
        <v>78</v>
      </c>
      <c r="D98" s="307">
        <v>40</v>
      </c>
      <c r="E98" s="307" t="s">
        <v>2207</v>
      </c>
      <c r="F98" s="421" t="s">
        <v>2952</v>
      </c>
      <c r="G98" s="402" t="s">
        <v>2668</v>
      </c>
      <c r="H98" s="324">
        <v>42236</v>
      </c>
      <c r="I98" s="422" t="s">
        <v>2953</v>
      </c>
      <c r="J98" s="307"/>
      <c r="K98" s="322">
        <v>1774810.88</v>
      </c>
      <c r="L98" s="338"/>
      <c r="M98" s="338"/>
      <c r="N98" s="342"/>
      <c r="O98" s="342"/>
      <c r="P98" s="342"/>
      <c r="Q98" s="344"/>
      <c r="R98" s="344"/>
      <c r="S98" s="342"/>
      <c r="T98" s="342"/>
      <c r="U98" s="342"/>
      <c r="V98" s="342"/>
      <c r="W98" s="344"/>
      <c r="X98" s="344"/>
      <c r="Y98" s="342"/>
      <c r="Z98" s="344"/>
      <c r="AA98" s="344"/>
      <c r="AB98" s="342"/>
      <c r="AC98" s="344"/>
      <c r="AD98" s="344"/>
      <c r="AE98" s="342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>
        <v>24634.66</v>
      </c>
      <c r="AR98" s="344">
        <v>20227.41</v>
      </c>
      <c r="AS98" s="344"/>
      <c r="AT98" s="344">
        <v>24634.66</v>
      </c>
      <c r="AU98" s="344">
        <v>18206.46</v>
      </c>
      <c r="AV98" s="344"/>
      <c r="AW98" s="344">
        <v>24634.66</v>
      </c>
      <c r="AX98" s="345">
        <v>20340.07</v>
      </c>
      <c r="AY98" s="344">
        <v>0</v>
      </c>
      <c r="AZ98" s="344">
        <v>24634.66</v>
      </c>
      <c r="BA98" s="345">
        <v>24278.95</v>
      </c>
      <c r="BB98" s="344">
        <v>0</v>
      </c>
      <c r="BC98" s="297">
        <v>296397.38</v>
      </c>
      <c r="BD98" s="297"/>
      <c r="BE98" s="297"/>
      <c r="BF98" s="297">
        <v>704239.42</v>
      </c>
      <c r="BG98" s="297"/>
      <c r="BH98" s="295">
        <f t="shared" si="5"/>
        <v>44619.020000000004</v>
      </c>
      <c r="BI98" s="297"/>
    </row>
    <row r="99" spans="1:61" s="293" customFormat="1" ht="30" hidden="1" customHeight="1" thickBot="1" x14ac:dyDescent="0.3">
      <c r="A99" s="450">
        <v>96</v>
      </c>
      <c r="B99" s="307" t="s">
        <v>11</v>
      </c>
      <c r="C99" s="309" t="s">
        <v>78</v>
      </c>
      <c r="D99" s="309">
        <v>93</v>
      </c>
      <c r="E99" s="338" t="s">
        <v>2200</v>
      </c>
      <c r="F99" s="404" t="s">
        <v>2733</v>
      </c>
      <c r="G99" s="402" t="s">
        <v>2668</v>
      </c>
      <c r="H99" s="324">
        <v>43647</v>
      </c>
      <c r="I99" s="402" t="s">
        <v>2734</v>
      </c>
      <c r="J99" s="307"/>
      <c r="K99" s="322">
        <v>702704.45</v>
      </c>
      <c r="L99" s="342"/>
      <c r="M99" s="342"/>
      <c r="N99" s="342"/>
      <c r="O99" s="342"/>
      <c r="P99" s="342"/>
      <c r="Q99" s="344"/>
      <c r="R99" s="344"/>
      <c r="S99" s="342"/>
      <c r="T99" s="342"/>
      <c r="U99" s="342"/>
      <c r="V99" s="342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>
        <v>40859.9</v>
      </c>
      <c r="AR99" s="344">
        <v>40123.17</v>
      </c>
      <c r="AS99" s="344"/>
      <c r="AT99" s="344">
        <v>40859.9</v>
      </c>
      <c r="AU99" s="344">
        <v>58074.84</v>
      </c>
      <c r="AV99" s="344"/>
      <c r="AW99" s="344">
        <v>40859.9</v>
      </c>
      <c r="AX99" s="345">
        <v>39291.51</v>
      </c>
      <c r="AY99" s="344">
        <v>0</v>
      </c>
      <c r="AZ99" s="344">
        <v>40859.9</v>
      </c>
      <c r="BA99" s="345">
        <v>77527.850000000006</v>
      </c>
      <c r="BB99" s="344">
        <v>0</v>
      </c>
      <c r="BC99" s="297">
        <v>538919.87</v>
      </c>
      <c r="BD99" s="297"/>
      <c r="BE99" s="297"/>
      <c r="BF99" s="297">
        <v>1588023.65</v>
      </c>
      <c r="BG99" s="297"/>
      <c r="BH99" s="295">
        <f t="shared" si="5"/>
        <v>116819.36000000002</v>
      </c>
      <c r="BI99" s="297"/>
    </row>
    <row r="100" spans="1:61" s="94" customFormat="1" ht="60" hidden="1" customHeight="1" x14ac:dyDescent="0.25">
      <c r="A100" s="449">
        <v>97</v>
      </c>
      <c r="B100" s="352" t="s">
        <v>11</v>
      </c>
      <c r="C100" s="352" t="s">
        <v>78</v>
      </c>
      <c r="D100" s="352">
        <v>12</v>
      </c>
      <c r="E100" s="352" t="s">
        <v>2497</v>
      </c>
      <c r="F100" s="404" t="s">
        <v>2924</v>
      </c>
      <c r="G100" s="406" t="s">
        <v>2917</v>
      </c>
      <c r="H100" s="407">
        <v>42415</v>
      </c>
      <c r="I100" s="406" t="s">
        <v>2925</v>
      </c>
      <c r="J100" s="306"/>
      <c r="K100" s="323">
        <v>1379645.62</v>
      </c>
      <c r="L100" s="341"/>
      <c r="M100" s="341"/>
      <c r="N100" s="341"/>
      <c r="O100" s="340" t="s">
        <v>2341</v>
      </c>
      <c r="P100" s="337"/>
      <c r="Q100" s="336"/>
      <c r="R100" s="336"/>
      <c r="S100" s="336"/>
      <c r="T100" s="337">
        <v>12890.6</v>
      </c>
      <c r="U100" s="337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46"/>
      <c r="AF100" s="346"/>
      <c r="AG100" s="346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  <c r="AS100" s="346"/>
      <c r="AT100" s="346"/>
      <c r="AU100" s="336"/>
      <c r="AV100" s="336"/>
      <c r="AW100" s="336"/>
      <c r="AX100" s="336"/>
      <c r="AY100" s="336"/>
      <c r="AZ100" s="336"/>
      <c r="BA100" s="336"/>
      <c r="BB100" s="336"/>
      <c r="BC100" s="285"/>
      <c r="BD100" s="285"/>
      <c r="BE100" s="285"/>
      <c r="BF100" s="285"/>
      <c r="BG100" s="285"/>
      <c r="BH100" s="299"/>
      <c r="BI100" s="285"/>
    </row>
    <row r="101" spans="1:61" s="94" customFormat="1" ht="45" hidden="1" customHeight="1" x14ac:dyDescent="0.25">
      <c r="A101" s="450">
        <v>98</v>
      </c>
      <c r="B101" s="406" t="s">
        <v>2847</v>
      </c>
      <c r="C101" s="352" t="s">
        <v>824</v>
      </c>
      <c r="D101" s="352">
        <v>11</v>
      </c>
      <c r="E101" s="352" t="s">
        <v>1645</v>
      </c>
      <c r="F101" s="353" t="s">
        <v>1747</v>
      </c>
      <c r="G101" s="352" t="s">
        <v>1601</v>
      </c>
      <c r="H101" s="352">
        <v>42513</v>
      </c>
      <c r="I101" s="352" t="s">
        <v>1715</v>
      </c>
      <c r="J101" s="306">
        <v>264.52199999999999</v>
      </c>
      <c r="K101" s="323">
        <v>1088636.1499999999</v>
      </c>
      <c r="L101" s="341"/>
      <c r="M101" s="341"/>
      <c r="N101" s="341"/>
      <c r="O101" s="340" t="s">
        <v>2339</v>
      </c>
      <c r="P101" s="337"/>
      <c r="Q101" s="336"/>
      <c r="R101" s="336"/>
      <c r="S101" s="337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46"/>
      <c r="AJ101" s="346"/>
      <c r="AK101" s="336"/>
      <c r="AL101" s="346"/>
      <c r="AM101" s="34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285"/>
      <c r="BD101" s="285"/>
      <c r="BE101" s="285"/>
      <c r="BF101" s="285"/>
      <c r="BG101" s="285"/>
      <c r="BH101" s="299"/>
      <c r="BI101" s="285"/>
    </row>
    <row r="102" spans="1:61" s="94" customFormat="1" ht="30.75" hidden="1" thickBot="1" x14ac:dyDescent="0.3">
      <c r="A102" s="450">
        <v>99</v>
      </c>
      <c r="B102" s="385" t="s">
        <v>1748</v>
      </c>
      <c r="C102" s="429" t="s">
        <v>3066</v>
      </c>
      <c r="D102" s="325">
        <v>808</v>
      </c>
      <c r="E102" s="311" t="s">
        <v>1749</v>
      </c>
      <c r="F102" s="440" t="s">
        <v>3218</v>
      </c>
      <c r="G102" s="429" t="s">
        <v>2668</v>
      </c>
      <c r="H102" s="419">
        <v>42431</v>
      </c>
      <c r="I102" s="311"/>
      <c r="J102" s="306"/>
      <c r="K102" s="462"/>
      <c r="L102" s="386"/>
      <c r="M102" s="387"/>
      <c r="N102" s="387"/>
      <c r="O102" s="388"/>
      <c r="P102" s="389"/>
      <c r="Q102" s="350"/>
      <c r="R102" s="350"/>
      <c r="S102" s="389"/>
      <c r="T102" s="389"/>
      <c r="U102" s="389"/>
      <c r="V102" s="389"/>
      <c r="W102" s="350"/>
      <c r="X102" s="350"/>
      <c r="Y102" s="350"/>
      <c r="Z102" s="350"/>
      <c r="AA102" s="350"/>
      <c r="AB102" s="389"/>
      <c r="AC102" s="350"/>
      <c r="AD102" s="350"/>
      <c r="AE102" s="350"/>
      <c r="AF102" s="350"/>
      <c r="AG102" s="350"/>
      <c r="AH102" s="350"/>
      <c r="AI102" s="350"/>
      <c r="AJ102" s="350"/>
      <c r="AK102" s="350"/>
      <c r="AL102" s="350"/>
      <c r="AM102" s="350"/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285"/>
      <c r="BD102" s="285"/>
      <c r="BE102" s="285"/>
      <c r="BF102" s="285"/>
      <c r="BG102" s="285"/>
      <c r="BH102" s="299"/>
      <c r="BI102" s="285"/>
    </row>
    <row r="103" spans="1:61" s="94" customFormat="1" ht="30" hidden="1" customHeight="1" x14ac:dyDescent="0.25">
      <c r="A103" s="449">
        <v>100</v>
      </c>
      <c r="B103" s="306" t="s">
        <v>1748</v>
      </c>
      <c r="C103" s="429" t="s">
        <v>3052</v>
      </c>
      <c r="D103" s="325">
        <v>629</v>
      </c>
      <c r="E103" s="311" t="s">
        <v>1749</v>
      </c>
      <c r="F103" s="440" t="s">
        <v>3110</v>
      </c>
      <c r="G103" s="429" t="s">
        <v>2668</v>
      </c>
      <c r="H103" s="419">
        <v>42439</v>
      </c>
      <c r="I103" s="311"/>
      <c r="J103" s="306"/>
      <c r="K103" s="462"/>
      <c r="L103" s="386"/>
      <c r="M103" s="387"/>
      <c r="N103" s="387"/>
      <c r="O103" s="388"/>
      <c r="P103" s="389"/>
      <c r="Q103" s="350"/>
      <c r="R103" s="350"/>
      <c r="S103" s="389"/>
      <c r="T103" s="389"/>
      <c r="U103" s="389"/>
      <c r="V103" s="389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285"/>
      <c r="BD103" s="285"/>
      <c r="BE103" s="285"/>
      <c r="BF103" s="285"/>
      <c r="BG103" s="285"/>
      <c r="BH103" s="299"/>
      <c r="BI103" s="285"/>
    </row>
    <row r="104" spans="1:61" s="94" customFormat="1" ht="30" hidden="1" customHeight="1" x14ac:dyDescent="0.25">
      <c r="A104" s="450">
        <v>101</v>
      </c>
      <c r="B104" s="306" t="s">
        <v>1748</v>
      </c>
      <c r="C104" s="429" t="s">
        <v>3104</v>
      </c>
      <c r="D104" s="325">
        <v>525</v>
      </c>
      <c r="E104" s="311" t="s">
        <v>1749</v>
      </c>
      <c r="F104" s="440" t="s">
        <v>3188</v>
      </c>
      <c r="G104" s="429" t="s">
        <v>2668</v>
      </c>
      <c r="H104" s="419">
        <v>42431</v>
      </c>
      <c r="I104" s="311"/>
      <c r="J104" s="306"/>
      <c r="K104" s="462"/>
      <c r="L104" s="386"/>
      <c r="M104" s="387"/>
      <c r="N104" s="387"/>
      <c r="O104" s="388"/>
      <c r="P104" s="389"/>
      <c r="Q104" s="350"/>
      <c r="R104" s="350"/>
      <c r="S104" s="389"/>
      <c r="T104" s="389"/>
      <c r="U104" s="389"/>
      <c r="V104" s="389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285"/>
      <c r="BD104" s="285"/>
      <c r="BE104" s="285"/>
      <c r="BF104" s="285"/>
      <c r="BG104" s="285"/>
      <c r="BH104" s="299"/>
      <c r="BI104" s="285"/>
    </row>
    <row r="105" spans="1:61" s="94" customFormat="1" ht="30" hidden="1" customHeight="1" thickBot="1" x14ac:dyDescent="0.3">
      <c r="A105" s="450">
        <v>102</v>
      </c>
      <c r="B105" s="306" t="s">
        <v>1748</v>
      </c>
      <c r="C105" s="429" t="s">
        <v>3104</v>
      </c>
      <c r="D105" s="325">
        <v>523</v>
      </c>
      <c r="E105" s="311" t="s">
        <v>1749</v>
      </c>
      <c r="F105" s="440" t="s">
        <v>3164</v>
      </c>
      <c r="G105" s="429" t="s">
        <v>2668</v>
      </c>
      <c r="H105" s="419">
        <v>42431</v>
      </c>
      <c r="I105" s="311"/>
      <c r="J105" s="306"/>
      <c r="K105" s="462"/>
      <c r="L105" s="386"/>
      <c r="M105" s="387"/>
      <c r="N105" s="387"/>
      <c r="O105" s="388"/>
      <c r="P105" s="389"/>
      <c r="Q105" s="350"/>
      <c r="R105" s="350"/>
      <c r="S105" s="389"/>
      <c r="T105" s="389"/>
      <c r="U105" s="389"/>
      <c r="V105" s="389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285"/>
      <c r="BD105" s="285"/>
      <c r="BE105" s="285"/>
      <c r="BF105" s="285"/>
      <c r="BG105" s="285"/>
      <c r="BH105" s="299"/>
      <c r="BI105" s="285"/>
    </row>
    <row r="106" spans="1:61" s="94" customFormat="1" ht="30" hidden="1" customHeight="1" x14ac:dyDescent="0.25">
      <c r="A106" s="449">
        <v>103</v>
      </c>
      <c r="B106" s="306" t="s">
        <v>1748</v>
      </c>
      <c r="C106" s="429" t="s">
        <v>3104</v>
      </c>
      <c r="D106" s="325">
        <v>517</v>
      </c>
      <c r="E106" s="311" t="s">
        <v>1749</v>
      </c>
      <c r="F106" s="440" t="s">
        <v>3252</v>
      </c>
      <c r="G106" s="429" t="s">
        <v>2668</v>
      </c>
      <c r="H106" s="419">
        <v>42431</v>
      </c>
      <c r="I106" s="311"/>
      <c r="J106" s="306"/>
      <c r="K106" s="462"/>
      <c r="L106" s="386"/>
      <c r="M106" s="387"/>
      <c r="N106" s="387"/>
      <c r="O106" s="388"/>
      <c r="P106" s="389"/>
      <c r="Q106" s="350"/>
      <c r="R106" s="350"/>
      <c r="S106" s="389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285"/>
      <c r="BD106" s="285"/>
      <c r="BE106" s="285"/>
      <c r="BF106" s="285"/>
      <c r="BG106" s="285"/>
      <c r="BH106" s="299"/>
      <c r="BI106" s="285"/>
    </row>
    <row r="107" spans="1:61" s="94" customFormat="1" ht="30" hidden="1" customHeight="1" x14ac:dyDescent="0.25">
      <c r="A107" s="450">
        <v>104</v>
      </c>
      <c r="B107" s="306" t="s">
        <v>1748</v>
      </c>
      <c r="C107" s="429" t="s">
        <v>3104</v>
      </c>
      <c r="D107" s="325">
        <v>504</v>
      </c>
      <c r="E107" s="311" t="s">
        <v>1749</v>
      </c>
      <c r="F107" s="440" t="s">
        <v>3211</v>
      </c>
      <c r="G107" s="429" t="s">
        <v>2668</v>
      </c>
      <c r="H107" s="419">
        <v>42431</v>
      </c>
      <c r="I107" s="311"/>
      <c r="J107" s="306"/>
      <c r="K107" s="462"/>
      <c r="L107" s="386"/>
      <c r="M107" s="387"/>
      <c r="N107" s="387"/>
      <c r="O107" s="388"/>
      <c r="P107" s="389"/>
      <c r="Q107" s="350"/>
      <c r="R107" s="350"/>
      <c r="S107" s="389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0"/>
      <c r="AL107" s="350"/>
      <c r="AM107" s="350"/>
      <c r="AN107" s="350"/>
      <c r="AO107" s="350"/>
      <c r="AP107" s="350"/>
      <c r="AQ107" s="350"/>
      <c r="AR107" s="350"/>
      <c r="AS107" s="350"/>
      <c r="AT107" s="350"/>
      <c r="AU107" s="350"/>
      <c r="AV107" s="350"/>
      <c r="AW107" s="350"/>
      <c r="AX107" s="350"/>
      <c r="AY107" s="350"/>
      <c r="AZ107" s="350"/>
      <c r="BA107" s="350"/>
      <c r="BB107" s="350"/>
      <c r="BC107" s="285"/>
      <c r="BD107" s="285"/>
      <c r="BE107" s="285"/>
      <c r="BF107" s="285"/>
      <c r="BG107" s="285"/>
      <c r="BH107" s="299"/>
      <c r="BI107" s="285"/>
    </row>
    <row r="108" spans="1:61" s="94" customFormat="1" ht="30" hidden="1" customHeight="1" thickBot="1" x14ac:dyDescent="0.3">
      <c r="A108" s="450">
        <v>105</v>
      </c>
      <c r="B108" s="306" t="s">
        <v>1748</v>
      </c>
      <c r="C108" s="429" t="s">
        <v>3061</v>
      </c>
      <c r="D108" s="325">
        <v>474</v>
      </c>
      <c r="E108" s="311" t="s">
        <v>1749</v>
      </c>
      <c r="F108" s="440" t="s">
        <v>3151</v>
      </c>
      <c r="G108" s="429" t="s">
        <v>2668</v>
      </c>
      <c r="H108" s="419">
        <v>41700</v>
      </c>
      <c r="I108" s="311"/>
      <c r="J108" s="306"/>
      <c r="K108" s="462"/>
      <c r="L108" s="386"/>
      <c r="M108" s="387"/>
      <c r="N108" s="387"/>
      <c r="O108" s="388"/>
      <c r="P108" s="389"/>
      <c r="Q108" s="350"/>
      <c r="R108" s="350"/>
      <c r="S108" s="389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0"/>
      <c r="AL108" s="350"/>
      <c r="AM108" s="350"/>
      <c r="AN108" s="350"/>
      <c r="AO108" s="350"/>
      <c r="AP108" s="350"/>
      <c r="AQ108" s="350"/>
      <c r="AR108" s="350"/>
      <c r="AS108" s="350"/>
      <c r="AT108" s="350"/>
      <c r="AU108" s="350"/>
      <c r="AV108" s="350"/>
      <c r="AW108" s="350"/>
      <c r="AX108" s="350"/>
      <c r="AY108" s="350"/>
      <c r="AZ108" s="350"/>
      <c r="BA108" s="350"/>
      <c r="BB108" s="350"/>
      <c r="BC108" s="285"/>
      <c r="BD108" s="285"/>
      <c r="BE108" s="285"/>
      <c r="BF108" s="285"/>
      <c r="BG108" s="285"/>
      <c r="BH108" s="299"/>
      <c r="BI108" s="285"/>
    </row>
    <row r="109" spans="1:61" s="94" customFormat="1" ht="30" hidden="1" customHeight="1" x14ac:dyDescent="0.25">
      <c r="A109" s="449">
        <v>106</v>
      </c>
      <c r="B109" s="306" t="s">
        <v>1748</v>
      </c>
      <c r="C109" s="429" t="s">
        <v>3061</v>
      </c>
      <c r="D109" s="325">
        <v>409</v>
      </c>
      <c r="E109" s="311" t="s">
        <v>1749</v>
      </c>
      <c r="F109" s="440" t="s">
        <v>3161</v>
      </c>
      <c r="G109" s="429" t="s">
        <v>2668</v>
      </c>
      <c r="H109" s="419">
        <v>41700</v>
      </c>
      <c r="I109" s="311"/>
      <c r="J109" s="306"/>
      <c r="K109" s="462"/>
      <c r="L109" s="386"/>
      <c r="M109" s="387"/>
      <c r="N109" s="387"/>
      <c r="O109" s="388"/>
      <c r="P109" s="389"/>
      <c r="Q109" s="350"/>
      <c r="R109" s="350"/>
      <c r="S109" s="389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0"/>
      <c r="AL109" s="350"/>
      <c r="AM109" s="350"/>
      <c r="AN109" s="350"/>
      <c r="AO109" s="350"/>
      <c r="AP109" s="350"/>
      <c r="AQ109" s="350"/>
      <c r="AR109" s="350"/>
      <c r="AS109" s="350"/>
      <c r="AT109" s="350"/>
      <c r="AU109" s="350"/>
      <c r="AV109" s="350"/>
      <c r="AW109" s="350"/>
      <c r="AX109" s="350"/>
      <c r="AY109" s="350"/>
      <c r="AZ109" s="350"/>
      <c r="BA109" s="350"/>
      <c r="BB109" s="350"/>
      <c r="BC109" s="285"/>
      <c r="BD109" s="285"/>
      <c r="BE109" s="285"/>
      <c r="BF109" s="285"/>
      <c r="BG109" s="285"/>
      <c r="BH109" s="299"/>
      <c r="BI109" s="285"/>
    </row>
    <row r="110" spans="1:61" s="94" customFormat="1" ht="30" hidden="1" customHeight="1" x14ac:dyDescent="0.25">
      <c r="A110" s="450">
        <v>107</v>
      </c>
      <c r="B110" s="306" t="s">
        <v>1748</v>
      </c>
      <c r="C110" s="429" t="s">
        <v>3061</v>
      </c>
      <c r="D110" s="325">
        <v>406</v>
      </c>
      <c r="E110" s="311" t="s">
        <v>1749</v>
      </c>
      <c r="F110" s="440" t="s">
        <v>3243</v>
      </c>
      <c r="G110" s="429" t="s">
        <v>2668</v>
      </c>
      <c r="H110" s="419">
        <v>41700</v>
      </c>
      <c r="I110" s="311"/>
      <c r="J110" s="306"/>
      <c r="K110" s="462"/>
      <c r="L110" s="386"/>
      <c r="M110" s="387"/>
      <c r="N110" s="387"/>
      <c r="O110" s="388"/>
      <c r="P110" s="389"/>
      <c r="Q110" s="350"/>
      <c r="R110" s="350"/>
      <c r="S110" s="389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0"/>
      <c r="AR110" s="350"/>
      <c r="AS110" s="350"/>
      <c r="AT110" s="350"/>
      <c r="AU110" s="350"/>
      <c r="AV110" s="350"/>
      <c r="AW110" s="350"/>
      <c r="AX110" s="350"/>
      <c r="AY110" s="350"/>
      <c r="AZ110" s="350"/>
      <c r="BA110" s="350"/>
      <c r="BB110" s="350"/>
      <c r="BC110" s="285"/>
      <c r="BD110" s="285"/>
      <c r="BE110" s="285"/>
      <c r="BF110" s="285"/>
      <c r="BG110" s="285"/>
      <c r="BH110" s="299"/>
      <c r="BI110" s="285"/>
    </row>
    <row r="111" spans="1:61" s="290" customFormat="1" ht="30" hidden="1" customHeight="1" thickBot="1" x14ac:dyDescent="0.3">
      <c r="A111" s="450">
        <v>108</v>
      </c>
      <c r="B111" s="305" t="s">
        <v>1748</v>
      </c>
      <c r="C111" s="465" t="s">
        <v>2254</v>
      </c>
      <c r="D111" s="460" t="s">
        <v>2666</v>
      </c>
      <c r="E111" s="465" t="s">
        <v>1749</v>
      </c>
      <c r="F111" s="440" t="s">
        <v>3128</v>
      </c>
      <c r="G111" s="305" t="s">
        <v>2668</v>
      </c>
      <c r="H111" s="461">
        <v>42431</v>
      </c>
      <c r="I111" s="450"/>
      <c r="J111" s="306"/>
      <c r="K111" s="462"/>
      <c r="L111" s="463"/>
      <c r="M111" s="388"/>
      <c r="N111" s="388"/>
      <c r="O111" s="388"/>
      <c r="P111" s="388"/>
      <c r="Q111" s="463"/>
      <c r="R111" s="463"/>
      <c r="S111" s="388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296"/>
      <c r="BD111" s="296"/>
      <c r="BE111" s="296"/>
      <c r="BF111" s="296"/>
      <c r="BG111" s="296"/>
      <c r="BH111" s="296"/>
      <c r="BI111" s="296"/>
    </row>
    <row r="112" spans="1:61" s="290" customFormat="1" ht="30" hidden="1" customHeight="1" x14ac:dyDescent="0.25">
      <c r="A112" s="449">
        <v>109</v>
      </c>
      <c r="B112" s="305" t="s">
        <v>1748</v>
      </c>
      <c r="C112" s="465" t="s">
        <v>2254</v>
      </c>
      <c r="D112" s="460" t="s">
        <v>2665</v>
      </c>
      <c r="E112" s="450" t="s">
        <v>1749</v>
      </c>
      <c r="F112" s="440" t="s">
        <v>3113</v>
      </c>
      <c r="G112" s="430" t="s">
        <v>2668</v>
      </c>
      <c r="H112" s="461">
        <v>42431</v>
      </c>
      <c r="I112" s="450"/>
      <c r="J112" s="306"/>
      <c r="K112" s="462"/>
      <c r="L112" s="463"/>
      <c r="M112" s="388"/>
      <c r="N112" s="388"/>
      <c r="O112" s="388"/>
      <c r="P112" s="388"/>
      <c r="Q112" s="463"/>
      <c r="R112" s="463"/>
      <c r="S112" s="388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3"/>
      <c r="AK112" s="463"/>
      <c r="AL112" s="463"/>
      <c r="AM112" s="463"/>
      <c r="AN112" s="463"/>
      <c r="AO112" s="463"/>
      <c r="AP112" s="463"/>
      <c r="AQ112" s="463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463"/>
      <c r="BC112" s="296"/>
      <c r="BD112" s="296"/>
      <c r="BE112" s="296"/>
      <c r="BF112" s="296"/>
      <c r="BG112" s="296"/>
      <c r="BH112" s="296"/>
      <c r="BI112" s="296"/>
    </row>
    <row r="113" spans="1:61" s="290" customFormat="1" ht="30" hidden="1" customHeight="1" x14ac:dyDescent="0.25">
      <c r="A113" s="450">
        <v>110</v>
      </c>
      <c r="B113" s="305" t="s">
        <v>1748</v>
      </c>
      <c r="C113" s="430" t="s">
        <v>2254</v>
      </c>
      <c r="D113" s="464" t="s">
        <v>1763</v>
      </c>
      <c r="E113" s="450" t="s">
        <v>1749</v>
      </c>
      <c r="F113" s="440" t="s">
        <v>3133</v>
      </c>
      <c r="G113" s="305" t="s">
        <v>2668</v>
      </c>
      <c r="H113" s="461">
        <v>42431</v>
      </c>
      <c r="I113" s="450"/>
      <c r="J113" s="306"/>
      <c r="K113" s="462"/>
      <c r="L113" s="463"/>
      <c r="M113" s="388"/>
      <c r="N113" s="388"/>
      <c r="O113" s="388"/>
      <c r="P113" s="388"/>
      <c r="Q113" s="463"/>
      <c r="R113" s="463"/>
      <c r="S113" s="388"/>
      <c r="T113" s="463"/>
      <c r="U113" s="463"/>
      <c r="V113" s="463"/>
      <c r="W113" s="463"/>
      <c r="X113" s="463"/>
      <c r="Y113" s="463"/>
      <c r="Z113" s="463"/>
      <c r="AA113" s="463"/>
      <c r="AB113" s="463"/>
      <c r="AC113" s="463"/>
      <c r="AD113" s="463"/>
      <c r="AE113" s="463"/>
      <c r="AF113" s="463"/>
      <c r="AG113" s="463"/>
      <c r="AH113" s="463"/>
      <c r="AI113" s="463"/>
      <c r="AJ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296"/>
      <c r="BD113" s="296"/>
      <c r="BE113" s="296"/>
      <c r="BF113" s="296"/>
      <c r="BG113" s="296"/>
      <c r="BH113" s="296"/>
      <c r="BI113" s="296"/>
    </row>
    <row r="114" spans="1:61" s="290" customFormat="1" ht="30" hidden="1" customHeight="1" thickBot="1" x14ac:dyDescent="0.3">
      <c r="A114" s="450">
        <v>111</v>
      </c>
      <c r="B114" s="305" t="s">
        <v>1748</v>
      </c>
      <c r="C114" s="430" t="s">
        <v>2254</v>
      </c>
      <c r="D114" s="464" t="s">
        <v>1765</v>
      </c>
      <c r="E114" s="450" t="s">
        <v>1749</v>
      </c>
      <c r="F114" s="440" t="s">
        <v>3090</v>
      </c>
      <c r="G114" s="305" t="s">
        <v>2668</v>
      </c>
      <c r="H114" s="461">
        <v>42431</v>
      </c>
      <c r="I114" s="450"/>
      <c r="J114" s="306"/>
      <c r="K114" s="462"/>
      <c r="L114" s="463"/>
      <c r="M114" s="388"/>
      <c r="N114" s="388"/>
      <c r="O114" s="388"/>
      <c r="P114" s="388"/>
      <c r="Q114" s="463"/>
      <c r="R114" s="463"/>
      <c r="S114" s="388"/>
      <c r="T114" s="463"/>
      <c r="U114" s="463"/>
      <c r="V114" s="463"/>
      <c r="W114" s="463"/>
      <c r="X114" s="463"/>
      <c r="Y114" s="463"/>
      <c r="Z114" s="463"/>
      <c r="AA114" s="463"/>
      <c r="AB114" s="463"/>
      <c r="AC114" s="463"/>
      <c r="AD114" s="463"/>
      <c r="AE114" s="463"/>
      <c r="AF114" s="463"/>
      <c r="AG114" s="463"/>
      <c r="AH114" s="463"/>
      <c r="AI114" s="463"/>
      <c r="AJ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296"/>
      <c r="BD114" s="296"/>
      <c r="BE114" s="296"/>
      <c r="BF114" s="296"/>
      <c r="BG114" s="296"/>
      <c r="BH114" s="296"/>
      <c r="BI114" s="296"/>
    </row>
    <row r="115" spans="1:61" s="290" customFormat="1" ht="30" hidden="1" customHeight="1" x14ac:dyDescent="0.25">
      <c r="A115" s="449">
        <v>112</v>
      </c>
      <c r="B115" s="305" t="s">
        <v>1748</v>
      </c>
      <c r="C115" s="430" t="s">
        <v>2254</v>
      </c>
      <c r="D115" s="464" t="s">
        <v>1767</v>
      </c>
      <c r="E115" s="450" t="s">
        <v>1749</v>
      </c>
      <c r="F115" s="440" t="s">
        <v>3091</v>
      </c>
      <c r="G115" s="305" t="s">
        <v>2668</v>
      </c>
      <c r="H115" s="461">
        <v>42431</v>
      </c>
      <c r="I115" s="450"/>
      <c r="J115" s="306"/>
      <c r="K115" s="462"/>
      <c r="L115" s="463"/>
      <c r="M115" s="388"/>
      <c r="N115" s="388"/>
      <c r="O115" s="388"/>
      <c r="P115" s="388"/>
      <c r="Q115" s="463"/>
      <c r="R115" s="463"/>
      <c r="S115" s="388"/>
      <c r="T115" s="463"/>
      <c r="U115" s="463"/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463"/>
      <c r="AF115" s="463"/>
      <c r="AG115" s="463"/>
      <c r="AH115" s="463"/>
      <c r="AI115" s="463"/>
      <c r="AJ115" s="463"/>
      <c r="AK115" s="463"/>
      <c r="AL115" s="463"/>
      <c r="AM115" s="463"/>
      <c r="AN115" s="463"/>
      <c r="AO115" s="463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463"/>
      <c r="BC115" s="296"/>
      <c r="BD115" s="296"/>
      <c r="BE115" s="296"/>
      <c r="BF115" s="296"/>
      <c r="BG115" s="296"/>
      <c r="BH115" s="296"/>
      <c r="BI115" s="296"/>
    </row>
    <row r="116" spans="1:61" s="290" customFormat="1" ht="30" hidden="1" customHeight="1" x14ac:dyDescent="0.25">
      <c r="A116" s="450">
        <v>113</v>
      </c>
      <c r="B116" s="305" t="s">
        <v>1748</v>
      </c>
      <c r="C116" s="465" t="s">
        <v>2254</v>
      </c>
      <c r="D116" s="460" t="s">
        <v>2661</v>
      </c>
      <c r="E116" s="450" t="s">
        <v>1749</v>
      </c>
      <c r="F116" s="440" t="s">
        <v>3102</v>
      </c>
      <c r="G116" s="305" t="s">
        <v>2668</v>
      </c>
      <c r="H116" s="461">
        <v>42431</v>
      </c>
      <c r="I116" s="450"/>
      <c r="J116" s="306"/>
      <c r="K116" s="462"/>
      <c r="L116" s="463"/>
      <c r="M116" s="388"/>
      <c r="N116" s="388"/>
      <c r="O116" s="388"/>
      <c r="P116" s="388"/>
      <c r="Q116" s="463"/>
      <c r="R116" s="463"/>
      <c r="S116" s="388"/>
      <c r="T116" s="463"/>
      <c r="U116" s="463"/>
      <c r="V116" s="463"/>
      <c r="W116" s="463"/>
      <c r="X116" s="463"/>
      <c r="Y116" s="463"/>
      <c r="Z116" s="463"/>
      <c r="AA116" s="463"/>
      <c r="AB116" s="463"/>
      <c r="AC116" s="463"/>
      <c r="AD116" s="463"/>
      <c r="AE116" s="463"/>
      <c r="AF116" s="463"/>
      <c r="AG116" s="463"/>
      <c r="AH116" s="463"/>
      <c r="AI116" s="463"/>
      <c r="AJ116" s="463"/>
      <c r="AK116" s="463"/>
      <c r="AL116" s="463"/>
      <c r="AM116" s="463"/>
      <c r="AN116" s="463"/>
      <c r="AO116" s="463"/>
      <c r="AP116" s="463"/>
      <c r="AQ116" s="463"/>
      <c r="AR116" s="463"/>
      <c r="AS116" s="463"/>
      <c r="AT116" s="463"/>
      <c r="AU116" s="463"/>
      <c r="AV116" s="463"/>
      <c r="AW116" s="463"/>
      <c r="AX116" s="463"/>
      <c r="AY116" s="463"/>
      <c r="AZ116" s="463"/>
      <c r="BA116" s="463"/>
      <c r="BB116" s="463"/>
      <c r="BC116" s="296"/>
      <c r="BD116" s="296"/>
      <c r="BE116" s="296"/>
      <c r="BF116" s="296"/>
      <c r="BG116" s="296"/>
      <c r="BH116" s="296"/>
      <c r="BI116" s="296"/>
    </row>
    <row r="117" spans="1:61" s="290" customFormat="1" ht="30" hidden="1" customHeight="1" thickBot="1" x14ac:dyDescent="0.3">
      <c r="A117" s="450">
        <v>114</v>
      </c>
      <c r="B117" s="466" t="s">
        <v>1748</v>
      </c>
      <c r="C117" s="465" t="s">
        <v>2254</v>
      </c>
      <c r="D117" s="460" t="s">
        <v>2660</v>
      </c>
      <c r="E117" s="450" t="s">
        <v>1749</v>
      </c>
      <c r="F117" s="440" t="s">
        <v>3244</v>
      </c>
      <c r="G117" s="305" t="s">
        <v>2668</v>
      </c>
      <c r="H117" s="461">
        <v>42431</v>
      </c>
      <c r="I117" s="450"/>
      <c r="J117" s="306"/>
      <c r="K117" s="462"/>
      <c r="L117" s="463"/>
      <c r="M117" s="388"/>
      <c r="N117" s="388"/>
      <c r="O117" s="388"/>
      <c r="P117" s="388"/>
      <c r="Q117" s="463"/>
      <c r="R117" s="463"/>
      <c r="S117" s="388"/>
      <c r="T117" s="463"/>
      <c r="U117" s="463"/>
      <c r="V117" s="463"/>
      <c r="W117" s="463"/>
      <c r="X117" s="463"/>
      <c r="Y117" s="463"/>
      <c r="Z117" s="463"/>
      <c r="AA117" s="463"/>
      <c r="AB117" s="463"/>
      <c r="AC117" s="463"/>
      <c r="AD117" s="463"/>
      <c r="AE117" s="463"/>
      <c r="AF117" s="463"/>
      <c r="AG117" s="463"/>
      <c r="AH117" s="463"/>
      <c r="AI117" s="463"/>
      <c r="AJ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296"/>
      <c r="BD117" s="296"/>
      <c r="BE117" s="296"/>
      <c r="BF117" s="296"/>
      <c r="BG117" s="296"/>
      <c r="BH117" s="296"/>
      <c r="BI117" s="296"/>
    </row>
    <row r="118" spans="1:61" s="94" customFormat="1" ht="30" hidden="1" customHeight="1" x14ac:dyDescent="0.25">
      <c r="A118" s="449">
        <v>115</v>
      </c>
      <c r="B118" s="306" t="s">
        <v>1748</v>
      </c>
      <c r="C118" s="429" t="s">
        <v>3048</v>
      </c>
      <c r="D118" s="325">
        <v>326</v>
      </c>
      <c r="E118" s="311" t="s">
        <v>1749</v>
      </c>
      <c r="F118" s="440" t="s">
        <v>3190</v>
      </c>
      <c r="G118" s="306" t="s">
        <v>2668</v>
      </c>
      <c r="H118" s="419">
        <v>42431</v>
      </c>
      <c r="I118" s="311"/>
      <c r="J118" s="306"/>
      <c r="K118" s="462"/>
      <c r="L118" s="386"/>
      <c r="M118" s="387"/>
      <c r="N118" s="387"/>
      <c r="O118" s="388"/>
      <c r="P118" s="389"/>
      <c r="Q118" s="350"/>
      <c r="R118" s="350"/>
      <c r="S118" s="389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0"/>
      <c r="AJ118" s="350"/>
      <c r="AK118" s="350"/>
      <c r="AL118" s="350"/>
      <c r="AM118" s="350"/>
      <c r="AN118" s="350"/>
      <c r="AO118" s="350"/>
      <c r="AP118" s="350"/>
      <c r="AQ118" s="350"/>
      <c r="AR118" s="350"/>
      <c r="AS118" s="350"/>
      <c r="AT118" s="350"/>
      <c r="AU118" s="350"/>
      <c r="AV118" s="350"/>
      <c r="AW118" s="350"/>
      <c r="AX118" s="350"/>
      <c r="AY118" s="350"/>
      <c r="AZ118" s="350"/>
      <c r="BA118" s="350"/>
      <c r="BB118" s="350"/>
      <c r="BC118" s="285"/>
      <c r="BD118" s="285"/>
      <c r="BE118" s="285"/>
      <c r="BF118" s="285"/>
      <c r="BG118" s="285"/>
      <c r="BH118" s="299"/>
      <c r="BI118" s="285"/>
    </row>
    <row r="119" spans="1:61" s="94" customFormat="1" ht="30" hidden="1" customHeight="1" x14ac:dyDescent="0.25">
      <c r="A119" s="450">
        <v>116</v>
      </c>
      <c r="B119" s="306" t="s">
        <v>1748</v>
      </c>
      <c r="C119" s="429" t="s">
        <v>3048</v>
      </c>
      <c r="D119" s="325">
        <v>325</v>
      </c>
      <c r="E119" s="311" t="s">
        <v>1749</v>
      </c>
      <c r="F119" s="440" t="s">
        <v>3238</v>
      </c>
      <c r="G119" s="306" t="s">
        <v>2668</v>
      </c>
      <c r="H119" s="419">
        <v>42431</v>
      </c>
      <c r="I119" s="311"/>
      <c r="J119" s="306"/>
      <c r="K119" s="462"/>
      <c r="L119" s="386"/>
      <c r="M119" s="387"/>
      <c r="N119" s="387"/>
      <c r="O119" s="388"/>
      <c r="P119" s="389"/>
      <c r="Q119" s="350"/>
      <c r="R119" s="350"/>
      <c r="S119" s="389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0"/>
      <c r="AQ119" s="350"/>
      <c r="AR119" s="350"/>
      <c r="AS119" s="350"/>
      <c r="AT119" s="350"/>
      <c r="AU119" s="350"/>
      <c r="AV119" s="350"/>
      <c r="AW119" s="350"/>
      <c r="AX119" s="350"/>
      <c r="AY119" s="350"/>
      <c r="AZ119" s="350"/>
      <c r="BA119" s="350"/>
      <c r="BB119" s="350"/>
      <c r="BC119" s="285"/>
      <c r="BD119" s="285"/>
      <c r="BE119" s="285"/>
      <c r="BF119" s="285"/>
      <c r="BG119" s="285"/>
      <c r="BH119" s="299"/>
      <c r="BI119" s="285"/>
    </row>
    <row r="120" spans="1:61" s="94" customFormat="1" ht="30" hidden="1" customHeight="1" thickBot="1" x14ac:dyDescent="0.3">
      <c r="A120" s="450">
        <v>117</v>
      </c>
      <c r="B120" s="306" t="s">
        <v>1748</v>
      </c>
      <c r="C120" s="429" t="s">
        <v>3048</v>
      </c>
      <c r="D120" s="325">
        <v>324</v>
      </c>
      <c r="E120" s="311" t="s">
        <v>1749</v>
      </c>
      <c r="F120" s="440" t="s">
        <v>3227</v>
      </c>
      <c r="G120" s="306" t="s">
        <v>2668</v>
      </c>
      <c r="H120" s="419">
        <v>42431</v>
      </c>
      <c r="I120" s="311"/>
      <c r="J120" s="306"/>
      <c r="K120" s="462"/>
      <c r="L120" s="386"/>
      <c r="M120" s="387"/>
      <c r="N120" s="387"/>
      <c r="O120" s="388"/>
      <c r="P120" s="389"/>
      <c r="Q120" s="350"/>
      <c r="R120" s="350"/>
      <c r="S120" s="389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0"/>
      <c r="AQ120" s="350"/>
      <c r="AR120" s="350"/>
      <c r="AS120" s="350"/>
      <c r="AT120" s="350"/>
      <c r="AU120" s="350"/>
      <c r="AV120" s="350"/>
      <c r="AW120" s="350"/>
      <c r="AX120" s="350"/>
      <c r="AY120" s="350"/>
      <c r="AZ120" s="350"/>
      <c r="BA120" s="350"/>
      <c r="BB120" s="350"/>
      <c r="BC120" s="285"/>
      <c r="BD120" s="285"/>
      <c r="BE120" s="285"/>
      <c r="BF120" s="285"/>
      <c r="BG120" s="285"/>
      <c r="BH120" s="299"/>
      <c r="BI120" s="285"/>
    </row>
    <row r="121" spans="1:61" s="94" customFormat="1" ht="30" hidden="1" customHeight="1" x14ac:dyDescent="0.25">
      <c r="A121" s="449">
        <v>118</v>
      </c>
      <c r="B121" s="306" t="s">
        <v>1748</v>
      </c>
      <c r="C121" s="429" t="s">
        <v>3048</v>
      </c>
      <c r="D121" s="325">
        <v>323</v>
      </c>
      <c r="E121" s="311" t="s">
        <v>1749</v>
      </c>
      <c r="F121" s="440" t="s">
        <v>3169</v>
      </c>
      <c r="G121" s="306" t="s">
        <v>2668</v>
      </c>
      <c r="H121" s="419">
        <v>43526</v>
      </c>
      <c r="I121" s="311"/>
      <c r="J121" s="306"/>
      <c r="K121" s="462"/>
      <c r="L121" s="386"/>
      <c r="M121" s="387"/>
      <c r="N121" s="387"/>
      <c r="O121" s="388"/>
      <c r="P121" s="389"/>
      <c r="Q121" s="350"/>
      <c r="R121" s="350"/>
      <c r="S121" s="389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0"/>
      <c r="AH121" s="350"/>
      <c r="AI121" s="350"/>
      <c r="AJ121" s="350"/>
      <c r="AK121" s="350"/>
      <c r="AL121" s="350"/>
      <c r="AM121" s="350"/>
      <c r="AN121" s="350"/>
      <c r="AO121" s="350"/>
      <c r="AP121" s="350"/>
      <c r="AQ121" s="350"/>
      <c r="AR121" s="350"/>
      <c r="AS121" s="350"/>
      <c r="AT121" s="350"/>
      <c r="AU121" s="350"/>
      <c r="AV121" s="350"/>
      <c r="AW121" s="350"/>
      <c r="AX121" s="350"/>
      <c r="AY121" s="350"/>
      <c r="AZ121" s="350"/>
      <c r="BA121" s="350"/>
      <c r="BB121" s="350"/>
      <c r="BC121" s="285"/>
      <c r="BD121" s="285"/>
      <c r="BE121" s="285"/>
      <c r="BF121" s="285"/>
      <c r="BG121" s="285"/>
      <c r="BH121" s="299"/>
      <c r="BI121" s="285"/>
    </row>
    <row r="122" spans="1:61" s="94" customFormat="1" ht="30" hidden="1" customHeight="1" x14ac:dyDescent="0.25">
      <c r="A122" s="450">
        <v>119</v>
      </c>
      <c r="B122" s="306" t="s">
        <v>1748</v>
      </c>
      <c r="C122" s="429" t="s">
        <v>3048</v>
      </c>
      <c r="D122" s="325">
        <v>322</v>
      </c>
      <c r="E122" s="311" t="s">
        <v>1749</v>
      </c>
      <c r="F122" s="440" t="s">
        <v>3209</v>
      </c>
      <c r="G122" s="306" t="s">
        <v>2668</v>
      </c>
      <c r="H122" s="419">
        <v>42431</v>
      </c>
      <c r="I122" s="311"/>
      <c r="J122" s="306"/>
      <c r="K122" s="462"/>
      <c r="L122" s="386"/>
      <c r="M122" s="387"/>
      <c r="N122" s="387"/>
      <c r="O122" s="388"/>
      <c r="P122" s="389"/>
      <c r="Q122" s="350"/>
      <c r="R122" s="350"/>
      <c r="S122" s="389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0"/>
      <c r="AR122" s="350"/>
      <c r="AS122" s="350"/>
      <c r="AT122" s="350"/>
      <c r="AU122" s="350"/>
      <c r="AV122" s="350"/>
      <c r="AW122" s="350"/>
      <c r="AX122" s="350"/>
      <c r="AY122" s="350"/>
      <c r="AZ122" s="350"/>
      <c r="BA122" s="350"/>
      <c r="BB122" s="350"/>
      <c r="BC122" s="285"/>
      <c r="BD122" s="285"/>
      <c r="BE122" s="285"/>
      <c r="BF122" s="285"/>
      <c r="BG122" s="285"/>
      <c r="BH122" s="299"/>
      <c r="BI122" s="285"/>
    </row>
    <row r="123" spans="1:61" s="94" customFormat="1" ht="30" hidden="1" customHeight="1" thickBot="1" x14ac:dyDescent="0.3">
      <c r="A123" s="450">
        <v>120</v>
      </c>
      <c r="B123" s="306" t="s">
        <v>1748</v>
      </c>
      <c r="C123" s="429" t="s">
        <v>3048</v>
      </c>
      <c r="D123" s="325">
        <v>321</v>
      </c>
      <c r="E123" s="311" t="s">
        <v>1749</v>
      </c>
      <c r="F123" s="440" t="s">
        <v>3082</v>
      </c>
      <c r="G123" s="306" t="s">
        <v>2668</v>
      </c>
      <c r="H123" s="419">
        <v>42431</v>
      </c>
      <c r="I123" s="311"/>
      <c r="J123" s="306"/>
      <c r="K123" s="462"/>
      <c r="L123" s="386"/>
      <c r="M123" s="387"/>
      <c r="N123" s="387"/>
      <c r="O123" s="388"/>
      <c r="P123" s="389"/>
      <c r="Q123" s="350"/>
      <c r="R123" s="350"/>
      <c r="S123" s="389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350"/>
      <c r="AT123" s="350"/>
      <c r="AU123" s="350"/>
      <c r="AV123" s="350"/>
      <c r="AW123" s="350"/>
      <c r="AX123" s="350"/>
      <c r="AY123" s="350"/>
      <c r="AZ123" s="350"/>
      <c r="BA123" s="350"/>
      <c r="BB123" s="350"/>
      <c r="BC123" s="285"/>
      <c r="BD123" s="285"/>
      <c r="BE123" s="285"/>
      <c r="BF123" s="285"/>
      <c r="BG123" s="285"/>
      <c r="BH123" s="299"/>
      <c r="BI123" s="285"/>
    </row>
    <row r="124" spans="1:61" s="94" customFormat="1" ht="30" hidden="1" customHeight="1" x14ac:dyDescent="0.25">
      <c r="A124" s="449">
        <v>121</v>
      </c>
      <c r="B124" s="429" t="s">
        <v>1748</v>
      </c>
      <c r="C124" s="429" t="s">
        <v>3048</v>
      </c>
      <c r="D124" s="325">
        <v>320</v>
      </c>
      <c r="E124" s="311" t="s">
        <v>1749</v>
      </c>
      <c r="F124" s="440" t="s">
        <v>3049</v>
      </c>
      <c r="G124" s="306" t="s">
        <v>2668</v>
      </c>
      <c r="H124" s="419">
        <v>42431</v>
      </c>
      <c r="I124" s="311"/>
      <c r="J124" s="306"/>
      <c r="K124" s="462"/>
      <c r="L124" s="386"/>
      <c r="M124" s="387"/>
      <c r="N124" s="387"/>
      <c r="O124" s="388"/>
      <c r="P124" s="389"/>
      <c r="Q124" s="350"/>
      <c r="R124" s="350"/>
      <c r="S124" s="389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285"/>
      <c r="BD124" s="285"/>
      <c r="BE124" s="285"/>
      <c r="BF124" s="285"/>
      <c r="BG124" s="285"/>
      <c r="BH124" s="299"/>
      <c r="BI124" s="285"/>
    </row>
    <row r="125" spans="1:61" s="94" customFormat="1" ht="30" hidden="1" customHeight="1" x14ac:dyDescent="0.25">
      <c r="A125" s="450">
        <v>122</v>
      </c>
      <c r="B125" s="306" t="s">
        <v>1748</v>
      </c>
      <c r="C125" s="429" t="s">
        <v>3048</v>
      </c>
      <c r="D125" s="325">
        <v>319</v>
      </c>
      <c r="E125" s="311" t="s">
        <v>1749</v>
      </c>
      <c r="F125" s="440" t="s">
        <v>3138</v>
      </c>
      <c r="G125" s="306" t="s">
        <v>2668</v>
      </c>
      <c r="H125" s="419">
        <v>42431</v>
      </c>
      <c r="I125" s="311"/>
      <c r="J125" s="306"/>
      <c r="K125" s="462"/>
      <c r="L125" s="386"/>
      <c r="M125" s="387"/>
      <c r="N125" s="387"/>
      <c r="O125" s="388"/>
      <c r="P125" s="389"/>
      <c r="Q125" s="350"/>
      <c r="R125" s="350"/>
      <c r="S125" s="389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350"/>
      <c r="AF125" s="350"/>
      <c r="AG125" s="350"/>
      <c r="AH125" s="350"/>
      <c r="AI125" s="350"/>
      <c r="AJ125" s="350"/>
      <c r="AK125" s="350"/>
      <c r="AL125" s="350"/>
      <c r="AM125" s="350"/>
      <c r="AN125" s="350"/>
      <c r="AO125" s="350"/>
      <c r="AP125" s="350"/>
      <c r="AQ125" s="350"/>
      <c r="AR125" s="350"/>
      <c r="AS125" s="350"/>
      <c r="AT125" s="350"/>
      <c r="AU125" s="350"/>
      <c r="AV125" s="350"/>
      <c r="AW125" s="350"/>
      <c r="AX125" s="350"/>
      <c r="AY125" s="350"/>
      <c r="AZ125" s="350"/>
      <c r="BA125" s="350"/>
      <c r="BB125" s="350"/>
      <c r="BC125" s="285"/>
      <c r="BD125" s="285"/>
      <c r="BE125" s="285"/>
      <c r="BF125" s="285"/>
      <c r="BG125" s="285"/>
      <c r="BH125" s="299"/>
      <c r="BI125" s="285"/>
    </row>
    <row r="126" spans="1:61" s="94" customFormat="1" ht="30" hidden="1" customHeight="1" thickBot="1" x14ac:dyDescent="0.3">
      <c r="A126" s="450">
        <v>123</v>
      </c>
      <c r="B126" s="306" t="s">
        <v>1748</v>
      </c>
      <c r="C126" s="429" t="s">
        <v>3048</v>
      </c>
      <c r="D126" s="325">
        <v>314</v>
      </c>
      <c r="E126" s="311" t="s">
        <v>1749</v>
      </c>
      <c r="F126" s="440" t="s">
        <v>3065</v>
      </c>
      <c r="G126" s="306" t="s">
        <v>2668</v>
      </c>
      <c r="H126" s="419">
        <v>42431</v>
      </c>
      <c r="I126" s="311"/>
      <c r="J126" s="306"/>
      <c r="K126" s="462"/>
      <c r="L126" s="386"/>
      <c r="M126" s="387"/>
      <c r="N126" s="387"/>
      <c r="O126" s="388"/>
      <c r="P126" s="389"/>
      <c r="Q126" s="350"/>
      <c r="R126" s="350"/>
      <c r="S126" s="389"/>
      <c r="T126" s="350"/>
      <c r="U126" s="350"/>
      <c r="V126" s="389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50"/>
      <c r="AP126" s="350"/>
      <c r="AQ126" s="350"/>
      <c r="AR126" s="350"/>
      <c r="AS126" s="350"/>
      <c r="AT126" s="350"/>
      <c r="AU126" s="350"/>
      <c r="AV126" s="350"/>
      <c r="AW126" s="350"/>
      <c r="AX126" s="350"/>
      <c r="AY126" s="350"/>
      <c r="AZ126" s="350"/>
      <c r="BA126" s="350"/>
      <c r="BB126" s="350"/>
      <c r="BC126" s="285"/>
      <c r="BD126" s="285"/>
      <c r="BE126" s="285"/>
      <c r="BF126" s="285"/>
      <c r="BG126" s="285"/>
      <c r="BH126" s="299"/>
      <c r="BI126" s="285"/>
    </row>
    <row r="127" spans="1:61" s="94" customFormat="1" ht="30" hidden="1" customHeight="1" x14ac:dyDescent="0.25">
      <c r="A127" s="449">
        <v>124</v>
      </c>
      <c r="B127" s="306" t="s">
        <v>1748</v>
      </c>
      <c r="C127" s="429" t="s">
        <v>3048</v>
      </c>
      <c r="D127" s="325">
        <v>313</v>
      </c>
      <c r="E127" s="311" t="s">
        <v>1749</v>
      </c>
      <c r="F127" s="440" t="s">
        <v>3071</v>
      </c>
      <c r="G127" s="306" t="s">
        <v>2668</v>
      </c>
      <c r="H127" s="419">
        <v>42431</v>
      </c>
      <c r="I127" s="311"/>
      <c r="J127" s="306"/>
      <c r="K127" s="462"/>
      <c r="L127" s="386"/>
      <c r="M127" s="387"/>
      <c r="N127" s="387"/>
      <c r="O127" s="388"/>
      <c r="P127" s="389"/>
      <c r="Q127" s="350"/>
      <c r="R127" s="350"/>
      <c r="S127" s="389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350"/>
      <c r="AT127" s="350"/>
      <c r="AU127" s="350"/>
      <c r="AV127" s="350"/>
      <c r="AW127" s="350"/>
      <c r="AX127" s="350"/>
      <c r="AY127" s="350"/>
      <c r="AZ127" s="350"/>
      <c r="BA127" s="350"/>
      <c r="BB127" s="350"/>
      <c r="BC127" s="285"/>
      <c r="BD127" s="285"/>
      <c r="BE127" s="285"/>
      <c r="BF127" s="285"/>
      <c r="BG127" s="285"/>
      <c r="BH127" s="299"/>
      <c r="BI127" s="285"/>
    </row>
    <row r="128" spans="1:61" s="94" customFormat="1" ht="30" hidden="1" customHeight="1" x14ac:dyDescent="0.25">
      <c r="A128" s="450">
        <v>125</v>
      </c>
      <c r="B128" s="306" t="s">
        <v>1748</v>
      </c>
      <c r="C128" s="429" t="s">
        <v>3048</v>
      </c>
      <c r="D128" s="325">
        <v>312</v>
      </c>
      <c r="E128" s="311" t="s">
        <v>1749</v>
      </c>
      <c r="F128" s="440" t="s">
        <v>3112</v>
      </c>
      <c r="G128" s="306" t="s">
        <v>2668</v>
      </c>
      <c r="H128" s="419">
        <v>42431</v>
      </c>
      <c r="I128" s="311"/>
      <c r="J128" s="306"/>
      <c r="K128" s="462"/>
      <c r="L128" s="386"/>
      <c r="M128" s="387"/>
      <c r="N128" s="387"/>
      <c r="O128" s="388"/>
      <c r="P128" s="389"/>
      <c r="Q128" s="350"/>
      <c r="R128" s="350"/>
      <c r="S128" s="389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0"/>
      <c r="AS128" s="350"/>
      <c r="AT128" s="350"/>
      <c r="AU128" s="350"/>
      <c r="AV128" s="350"/>
      <c r="AW128" s="350"/>
      <c r="AX128" s="350"/>
      <c r="AY128" s="350"/>
      <c r="AZ128" s="350"/>
      <c r="BA128" s="350"/>
      <c r="BB128" s="350"/>
      <c r="BC128" s="285"/>
      <c r="BD128" s="285"/>
      <c r="BE128" s="285"/>
      <c r="BF128" s="285"/>
      <c r="BG128" s="285"/>
      <c r="BH128" s="299"/>
      <c r="BI128" s="285"/>
    </row>
    <row r="129" spans="1:61" s="94" customFormat="1" ht="30" hidden="1" customHeight="1" thickBot="1" x14ac:dyDescent="0.3">
      <c r="A129" s="450">
        <v>126</v>
      </c>
      <c r="B129" s="306" t="s">
        <v>1748</v>
      </c>
      <c r="C129" s="429" t="s">
        <v>3048</v>
      </c>
      <c r="D129" s="325">
        <v>311</v>
      </c>
      <c r="E129" s="311" t="s">
        <v>1749</v>
      </c>
      <c r="F129" s="440" t="s">
        <v>3088</v>
      </c>
      <c r="G129" s="306" t="s">
        <v>2668</v>
      </c>
      <c r="H129" s="419">
        <v>42431</v>
      </c>
      <c r="I129" s="311"/>
      <c r="J129" s="306"/>
      <c r="K129" s="462"/>
      <c r="L129" s="350"/>
      <c r="M129" s="387"/>
      <c r="N129" s="387"/>
      <c r="O129" s="388"/>
      <c r="P129" s="389"/>
      <c r="Q129" s="387"/>
      <c r="R129" s="350"/>
      <c r="S129" s="389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350"/>
      <c r="AT129" s="350"/>
      <c r="AU129" s="350"/>
      <c r="AV129" s="350"/>
      <c r="AW129" s="350"/>
      <c r="AX129" s="350"/>
      <c r="AY129" s="350"/>
      <c r="AZ129" s="350"/>
      <c r="BA129" s="350"/>
      <c r="BB129" s="350"/>
      <c r="BC129" s="285"/>
      <c r="BD129" s="285"/>
      <c r="BE129" s="285"/>
      <c r="BF129" s="285"/>
      <c r="BG129" s="285"/>
      <c r="BH129" s="299"/>
      <c r="BI129" s="285"/>
    </row>
    <row r="130" spans="1:61" s="94" customFormat="1" ht="30" hidden="1" customHeight="1" x14ac:dyDescent="0.25">
      <c r="A130" s="449">
        <v>127</v>
      </c>
      <c r="B130" s="306" t="s">
        <v>1748</v>
      </c>
      <c r="C130" s="429" t="s">
        <v>3048</v>
      </c>
      <c r="D130" s="325">
        <v>310</v>
      </c>
      <c r="E130" s="311" t="s">
        <v>1749</v>
      </c>
      <c r="F130" s="440" t="s">
        <v>3195</v>
      </c>
      <c r="G130" s="306" t="s">
        <v>2668</v>
      </c>
      <c r="H130" s="419">
        <v>42431</v>
      </c>
      <c r="I130" s="311"/>
      <c r="J130" s="306"/>
      <c r="K130" s="462"/>
      <c r="L130" s="386"/>
      <c r="M130" s="387"/>
      <c r="N130" s="387"/>
      <c r="O130" s="388"/>
      <c r="P130" s="389"/>
      <c r="Q130" s="350"/>
      <c r="R130" s="350"/>
      <c r="S130" s="389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0"/>
      <c r="AR130" s="350"/>
      <c r="AS130" s="350"/>
      <c r="AT130" s="350"/>
      <c r="AU130" s="350"/>
      <c r="AV130" s="350"/>
      <c r="AW130" s="350"/>
      <c r="AX130" s="350"/>
      <c r="AY130" s="350"/>
      <c r="AZ130" s="350"/>
      <c r="BA130" s="350"/>
      <c r="BB130" s="350"/>
      <c r="BC130" s="285"/>
      <c r="BD130" s="285"/>
      <c r="BE130" s="285"/>
      <c r="BF130" s="285"/>
      <c r="BG130" s="285"/>
      <c r="BH130" s="299"/>
      <c r="BI130" s="285"/>
    </row>
    <row r="131" spans="1:61" s="94" customFormat="1" ht="30" hidden="1" customHeight="1" x14ac:dyDescent="0.25">
      <c r="A131" s="450">
        <v>128</v>
      </c>
      <c r="B131" s="306" t="s">
        <v>1748</v>
      </c>
      <c r="C131" s="429" t="s">
        <v>3048</v>
      </c>
      <c r="D131" s="325">
        <v>309</v>
      </c>
      <c r="E131" s="311" t="s">
        <v>1749</v>
      </c>
      <c r="F131" s="440" t="s">
        <v>3132</v>
      </c>
      <c r="G131" s="306" t="s">
        <v>2668</v>
      </c>
      <c r="H131" s="419">
        <v>42431</v>
      </c>
      <c r="I131" s="311"/>
      <c r="J131" s="306"/>
      <c r="K131" s="462"/>
      <c r="L131" s="350"/>
      <c r="M131" s="387"/>
      <c r="N131" s="387"/>
      <c r="O131" s="388"/>
      <c r="P131" s="389"/>
      <c r="Q131" s="387"/>
      <c r="R131" s="350"/>
      <c r="S131" s="389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350"/>
      <c r="AT131" s="350"/>
      <c r="AU131" s="350"/>
      <c r="AV131" s="350"/>
      <c r="AW131" s="350"/>
      <c r="AX131" s="350"/>
      <c r="AY131" s="350"/>
      <c r="AZ131" s="350"/>
      <c r="BA131" s="350"/>
      <c r="BB131" s="350"/>
      <c r="BC131" s="285"/>
      <c r="BD131" s="285"/>
      <c r="BE131" s="285"/>
      <c r="BF131" s="285"/>
      <c r="BG131" s="285"/>
      <c r="BH131" s="299"/>
      <c r="BI131" s="285"/>
    </row>
    <row r="132" spans="1:61" s="94" customFormat="1" ht="30" hidden="1" customHeight="1" thickBot="1" x14ac:dyDescent="0.3">
      <c r="A132" s="450">
        <v>129</v>
      </c>
      <c r="B132" s="306" t="s">
        <v>1748</v>
      </c>
      <c r="C132" s="429" t="s">
        <v>3048</v>
      </c>
      <c r="D132" s="325">
        <v>308</v>
      </c>
      <c r="E132" s="311" t="s">
        <v>1749</v>
      </c>
      <c r="F132" s="440" t="s">
        <v>3179</v>
      </c>
      <c r="G132" s="306" t="s">
        <v>2668</v>
      </c>
      <c r="H132" s="419">
        <v>42431</v>
      </c>
      <c r="I132" s="311"/>
      <c r="J132" s="306"/>
      <c r="K132" s="462"/>
      <c r="L132" s="386"/>
      <c r="M132" s="387"/>
      <c r="N132" s="387"/>
      <c r="O132" s="388"/>
      <c r="P132" s="389"/>
      <c r="Q132" s="350"/>
      <c r="R132" s="350"/>
      <c r="S132" s="389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350"/>
      <c r="AS132" s="350"/>
      <c r="AT132" s="350"/>
      <c r="AU132" s="350"/>
      <c r="AV132" s="350"/>
      <c r="AW132" s="350"/>
      <c r="AX132" s="350"/>
      <c r="AY132" s="350"/>
      <c r="AZ132" s="350"/>
      <c r="BA132" s="350"/>
      <c r="BB132" s="350"/>
      <c r="BC132" s="285"/>
      <c r="BD132" s="285"/>
      <c r="BE132" s="285"/>
      <c r="BF132" s="285"/>
      <c r="BG132" s="285"/>
      <c r="BH132" s="299"/>
      <c r="BI132" s="285"/>
    </row>
    <row r="133" spans="1:61" s="94" customFormat="1" ht="30" hidden="1" customHeight="1" x14ac:dyDescent="0.25">
      <c r="A133" s="449">
        <v>130</v>
      </c>
      <c r="B133" s="306" t="s">
        <v>1748</v>
      </c>
      <c r="C133" s="429" t="s">
        <v>3048</v>
      </c>
      <c r="D133" s="325">
        <v>307</v>
      </c>
      <c r="E133" s="311" t="s">
        <v>1749</v>
      </c>
      <c r="F133" s="440" t="s">
        <v>3157</v>
      </c>
      <c r="G133" s="306" t="s">
        <v>2668</v>
      </c>
      <c r="H133" s="419">
        <v>42431</v>
      </c>
      <c r="I133" s="311"/>
      <c r="J133" s="306"/>
      <c r="K133" s="462"/>
      <c r="L133" s="386"/>
      <c r="M133" s="387"/>
      <c r="N133" s="387"/>
      <c r="O133" s="388"/>
      <c r="P133" s="389"/>
      <c r="Q133" s="350"/>
      <c r="R133" s="350"/>
      <c r="S133" s="389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0"/>
      <c r="AL133" s="350"/>
      <c r="AM133" s="350"/>
      <c r="AN133" s="350"/>
      <c r="AO133" s="350"/>
      <c r="AP133" s="350"/>
      <c r="AQ133" s="350"/>
      <c r="AR133" s="350"/>
      <c r="AS133" s="350"/>
      <c r="AT133" s="350"/>
      <c r="AU133" s="350"/>
      <c r="AV133" s="350"/>
      <c r="AW133" s="350"/>
      <c r="AX133" s="350"/>
      <c r="AY133" s="350"/>
      <c r="AZ133" s="350"/>
      <c r="BA133" s="350"/>
      <c r="BB133" s="350"/>
      <c r="BC133" s="285"/>
      <c r="BD133" s="285"/>
      <c r="BE133" s="285"/>
      <c r="BF133" s="285"/>
      <c r="BG133" s="285"/>
      <c r="BH133" s="299"/>
      <c r="BI133" s="285"/>
    </row>
    <row r="134" spans="1:61" s="94" customFormat="1" ht="30" hidden="1" customHeight="1" x14ac:dyDescent="0.25">
      <c r="A134" s="450">
        <v>131</v>
      </c>
      <c r="B134" s="306" t="s">
        <v>1748</v>
      </c>
      <c r="C134" s="429" t="s">
        <v>3048</v>
      </c>
      <c r="D134" s="325">
        <v>306</v>
      </c>
      <c r="E134" s="311" t="s">
        <v>1749</v>
      </c>
      <c r="F134" s="440" t="s">
        <v>3148</v>
      </c>
      <c r="G134" s="306" t="s">
        <v>2668</v>
      </c>
      <c r="H134" s="419">
        <v>42431</v>
      </c>
      <c r="I134" s="311"/>
      <c r="J134" s="306"/>
      <c r="K134" s="462"/>
      <c r="L134" s="386"/>
      <c r="M134" s="387"/>
      <c r="N134" s="387"/>
      <c r="O134" s="388"/>
      <c r="P134" s="389"/>
      <c r="Q134" s="350"/>
      <c r="R134" s="350"/>
      <c r="S134" s="389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0"/>
      <c r="AL134" s="350"/>
      <c r="AM134" s="350"/>
      <c r="AN134" s="350"/>
      <c r="AO134" s="350"/>
      <c r="AP134" s="350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50"/>
      <c r="BB134" s="350"/>
      <c r="BC134" s="285"/>
      <c r="BD134" s="285"/>
      <c r="BE134" s="285"/>
      <c r="BF134" s="285"/>
      <c r="BG134" s="285"/>
      <c r="BH134" s="299"/>
      <c r="BI134" s="285"/>
    </row>
    <row r="135" spans="1:61" s="94" customFormat="1" ht="30" hidden="1" customHeight="1" thickBot="1" x14ac:dyDescent="0.3">
      <c r="A135" s="450">
        <v>132</v>
      </c>
      <c r="B135" s="306" t="s">
        <v>1748</v>
      </c>
      <c r="C135" s="429" t="s">
        <v>3048</v>
      </c>
      <c r="D135" s="325">
        <v>305</v>
      </c>
      <c r="E135" s="311" t="s">
        <v>1749</v>
      </c>
      <c r="F135" s="440" t="s">
        <v>3192</v>
      </c>
      <c r="G135" s="306" t="s">
        <v>2668</v>
      </c>
      <c r="H135" s="419">
        <v>42431</v>
      </c>
      <c r="I135" s="311"/>
      <c r="J135" s="306"/>
      <c r="K135" s="462"/>
      <c r="L135" s="386"/>
      <c r="M135" s="387"/>
      <c r="N135" s="387"/>
      <c r="O135" s="388"/>
      <c r="P135" s="389"/>
      <c r="Q135" s="350"/>
      <c r="R135" s="350"/>
      <c r="S135" s="389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0"/>
      <c r="AL135" s="350"/>
      <c r="AM135" s="350"/>
      <c r="AN135" s="350"/>
      <c r="AO135" s="350"/>
      <c r="AP135" s="350"/>
      <c r="AQ135" s="350"/>
      <c r="AR135" s="350"/>
      <c r="AS135" s="350"/>
      <c r="AT135" s="350"/>
      <c r="AU135" s="350"/>
      <c r="AV135" s="350"/>
      <c r="AW135" s="350"/>
      <c r="AX135" s="350"/>
      <c r="AY135" s="350"/>
      <c r="AZ135" s="350"/>
      <c r="BA135" s="350"/>
      <c r="BB135" s="350"/>
      <c r="BC135" s="285"/>
      <c r="BD135" s="285"/>
      <c r="BE135" s="285"/>
      <c r="BF135" s="285"/>
      <c r="BG135" s="285"/>
      <c r="BH135" s="299"/>
      <c r="BI135" s="285"/>
    </row>
    <row r="136" spans="1:61" s="94" customFormat="1" ht="30" hidden="1" customHeight="1" x14ac:dyDescent="0.25">
      <c r="A136" s="449">
        <v>133</v>
      </c>
      <c r="B136" s="306" t="s">
        <v>1748</v>
      </c>
      <c r="C136" s="429" t="s">
        <v>3048</v>
      </c>
      <c r="D136" s="325">
        <v>303</v>
      </c>
      <c r="E136" s="311" t="s">
        <v>1749</v>
      </c>
      <c r="F136" s="440" t="s">
        <v>3183</v>
      </c>
      <c r="G136" s="306" t="s">
        <v>2668</v>
      </c>
      <c r="H136" s="419">
        <v>42431</v>
      </c>
      <c r="I136" s="311"/>
      <c r="J136" s="306"/>
      <c r="K136" s="462"/>
      <c r="L136" s="386"/>
      <c r="M136" s="387"/>
      <c r="N136" s="387"/>
      <c r="O136" s="388"/>
      <c r="P136" s="389"/>
      <c r="Q136" s="350"/>
      <c r="R136" s="350"/>
      <c r="S136" s="389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50"/>
      <c r="AE136" s="350"/>
      <c r="AF136" s="350"/>
      <c r="AG136" s="350"/>
      <c r="AH136" s="350"/>
      <c r="AI136" s="350"/>
      <c r="AJ136" s="350"/>
      <c r="AK136" s="350"/>
      <c r="AL136" s="350"/>
      <c r="AM136" s="350"/>
      <c r="AN136" s="350"/>
      <c r="AO136" s="350"/>
      <c r="AP136" s="350"/>
      <c r="AQ136" s="350"/>
      <c r="AR136" s="350"/>
      <c r="AS136" s="350"/>
      <c r="AT136" s="350"/>
      <c r="AU136" s="350"/>
      <c r="AV136" s="350"/>
      <c r="AW136" s="350"/>
      <c r="AX136" s="350"/>
      <c r="AY136" s="350"/>
      <c r="AZ136" s="350"/>
      <c r="BA136" s="350"/>
      <c r="BB136" s="350"/>
      <c r="BC136" s="285"/>
      <c r="BD136" s="285"/>
      <c r="BE136" s="285"/>
      <c r="BF136" s="285"/>
      <c r="BG136" s="285"/>
      <c r="BH136" s="299"/>
      <c r="BI136" s="285"/>
    </row>
    <row r="137" spans="1:61" s="94" customFormat="1" ht="30" hidden="1" customHeight="1" x14ac:dyDescent="0.25">
      <c r="A137" s="450">
        <v>134</v>
      </c>
      <c r="B137" s="306" t="s">
        <v>1748</v>
      </c>
      <c r="C137" s="429" t="s">
        <v>3048</v>
      </c>
      <c r="D137" s="325">
        <v>302</v>
      </c>
      <c r="E137" s="311" t="s">
        <v>1749</v>
      </c>
      <c r="F137" s="440" t="s">
        <v>3177</v>
      </c>
      <c r="G137" s="306" t="s">
        <v>2668</v>
      </c>
      <c r="H137" s="419">
        <v>42431</v>
      </c>
      <c r="I137" s="311"/>
      <c r="J137" s="306"/>
      <c r="K137" s="462"/>
      <c r="L137" s="386"/>
      <c r="M137" s="387"/>
      <c r="N137" s="387"/>
      <c r="O137" s="388"/>
      <c r="P137" s="389"/>
      <c r="Q137" s="350"/>
      <c r="R137" s="350"/>
      <c r="S137" s="389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0"/>
      <c r="AK137" s="350"/>
      <c r="AL137" s="350"/>
      <c r="AM137" s="350"/>
      <c r="AN137" s="350"/>
      <c r="AO137" s="350"/>
      <c r="AP137" s="350"/>
      <c r="AQ137" s="350"/>
      <c r="AR137" s="350"/>
      <c r="AS137" s="350"/>
      <c r="AT137" s="350"/>
      <c r="AU137" s="350"/>
      <c r="AV137" s="350"/>
      <c r="AW137" s="350"/>
      <c r="AX137" s="350"/>
      <c r="AY137" s="350"/>
      <c r="AZ137" s="350"/>
      <c r="BA137" s="350"/>
      <c r="BB137" s="350"/>
      <c r="BC137" s="285"/>
      <c r="BD137" s="285"/>
      <c r="BE137" s="285"/>
      <c r="BF137" s="285"/>
      <c r="BG137" s="285"/>
      <c r="BH137" s="299"/>
      <c r="BI137" s="285"/>
    </row>
    <row r="138" spans="1:61" s="94" customFormat="1" ht="30" hidden="1" customHeight="1" thickBot="1" x14ac:dyDescent="0.3">
      <c r="A138" s="450">
        <v>135</v>
      </c>
      <c r="B138" s="306" t="s">
        <v>1748</v>
      </c>
      <c r="C138" s="429" t="s">
        <v>3048</v>
      </c>
      <c r="D138" s="325">
        <v>301</v>
      </c>
      <c r="E138" s="311" t="s">
        <v>1749</v>
      </c>
      <c r="F138" s="440" t="s">
        <v>3141</v>
      </c>
      <c r="G138" s="306" t="s">
        <v>2668</v>
      </c>
      <c r="H138" s="419">
        <v>42431</v>
      </c>
      <c r="I138" s="311"/>
      <c r="J138" s="306"/>
      <c r="K138" s="462"/>
      <c r="L138" s="386"/>
      <c r="M138" s="387"/>
      <c r="N138" s="387"/>
      <c r="O138" s="388"/>
      <c r="P138" s="389"/>
      <c r="Q138" s="350"/>
      <c r="R138" s="350"/>
      <c r="S138" s="389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0"/>
      <c r="AR138" s="350"/>
      <c r="AS138" s="350"/>
      <c r="AT138" s="350"/>
      <c r="AU138" s="350"/>
      <c r="AV138" s="350"/>
      <c r="AW138" s="350"/>
      <c r="AX138" s="350"/>
      <c r="AY138" s="350"/>
      <c r="AZ138" s="350"/>
      <c r="BA138" s="350"/>
      <c r="BB138" s="350"/>
      <c r="BC138" s="285"/>
      <c r="BD138" s="285"/>
      <c r="BE138" s="285"/>
      <c r="BF138" s="285"/>
      <c r="BG138" s="285"/>
      <c r="BH138" s="299"/>
      <c r="BI138" s="285"/>
    </row>
    <row r="139" spans="1:61" s="290" customFormat="1" ht="30" hidden="1" customHeight="1" x14ac:dyDescent="0.25">
      <c r="A139" s="449">
        <v>136</v>
      </c>
      <c r="B139" s="305" t="s">
        <v>1748</v>
      </c>
      <c r="C139" s="430" t="s">
        <v>3058</v>
      </c>
      <c r="D139" s="464">
        <v>101</v>
      </c>
      <c r="E139" s="450" t="s">
        <v>1749</v>
      </c>
      <c r="F139" s="440" t="s">
        <v>3207</v>
      </c>
      <c r="G139" s="305" t="s">
        <v>2668</v>
      </c>
      <c r="H139" s="461">
        <v>42430</v>
      </c>
      <c r="I139" s="450"/>
      <c r="J139" s="306"/>
      <c r="K139" s="462"/>
      <c r="L139" s="463"/>
      <c r="M139" s="388"/>
      <c r="N139" s="388"/>
      <c r="O139" s="388"/>
      <c r="P139" s="388"/>
      <c r="Q139" s="463"/>
      <c r="R139" s="463"/>
      <c r="S139" s="388"/>
      <c r="T139" s="463"/>
      <c r="U139" s="463"/>
      <c r="V139" s="463"/>
      <c r="W139" s="463"/>
      <c r="X139" s="463"/>
      <c r="Y139" s="463"/>
      <c r="Z139" s="463"/>
      <c r="AA139" s="463"/>
      <c r="AB139" s="463"/>
      <c r="AC139" s="463"/>
      <c r="AD139" s="463"/>
      <c r="AE139" s="463"/>
      <c r="AF139" s="463"/>
      <c r="AG139" s="463"/>
      <c r="AH139" s="463"/>
      <c r="AI139" s="463"/>
      <c r="AJ139" s="463"/>
      <c r="AK139" s="463"/>
      <c r="AL139" s="463"/>
      <c r="AM139" s="463"/>
      <c r="AN139" s="463"/>
      <c r="AO139" s="463"/>
      <c r="AP139" s="463"/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3"/>
      <c r="BB139" s="463"/>
      <c r="BC139" s="296"/>
      <c r="BD139" s="296"/>
      <c r="BE139" s="296"/>
      <c r="BF139" s="296"/>
      <c r="BG139" s="296"/>
      <c r="BH139" s="296"/>
      <c r="BI139" s="296"/>
    </row>
    <row r="140" spans="1:61" s="290" customFormat="1" ht="30" hidden="1" customHeight="1" x14ac:dyDescent="0.25">
      <c r="A140" s="450">
        <v>137</v>
      </c>
      <c r="B140" s="305" t="s">
        <v>1748</v>
      </c>
      <c r="C140" s="430" t="s">
        <v>3058</v>
      </c>
      <c r="D140" s="464">
        <v>102</v>
      </c>
      <c r="E140" s="450" t="s">
        <v>1749</v>
      </c>
      <c r="F140" s="440" t="s">
        <v>3145</v>
      </c>
      <c r="G140" s="305" t="s">
        <v>2668</v>
      </c>
      <c r="H140" s="461">
        <v>42430</v>
      </c>
      <c r="I140" s="450"/>
      <c r="J140" s="306"/>
      <c r="K140" s="462"/>
      <c r="L140" s="463"/>
      <c r="M140" s="388"/>
      <c r="N140" s="388"/>
      <c r="O140" s="388"/>
      <c r="P140" s="388"/>
      <c r="Q140" s="463"/>
      <c r="R140" s="463"/>
      <c r="S140" s="388"/>
      <c r="T140" s="463"/>
      <c r="U140" s="463"/>
      <c r="V140" s="463"/>
      <c r="W140" s="463"/>
      <c r="X140" s="463"/>
      <c r="Y140" s="463"/>
      <c r="Z140" s="463"/>
      <c r="AA140" s="463"/>
      <c r="AB140" s="463"/>
      <c r="AC140" s="463"/>
      <c r="AD140" s="463"/>
      <c r="AE140" s="463"/>
      <c r="AF140" s="463"/>
      <c r="AG140" s="463"/>
      <c r="AH140" s="463"/>
      <c r="AI140" s="463"/>
      <c r="AJ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296"/>
      <c r="BD140" s="296"/>
      <c r="BE140" s="296"/>
      <c r="BF140" s="296"/>
      <c r="BG140" s="296"/>
      <c r="BH140" s="296"/>
      <c r="BI140" s="296"/>
    </row>
    <row r="141" spans="1:61" s="290" customFormat="1" ht="30" hidden="1" customHeight="1" thickBot="1" x14ac:dyDescent="0.3">
      <c r="A141" s="450">
        <v>138</v>
      </c>
      <c r="B141" s="305" t="s">
        <v>1748</v>
      </c>
      <c r="C141" s="430" t="s">
        <v>3058</v>
      </c>
      <c r="D141" s="464">
        <v>103</v>
      </c>
      <c r="E141" s="450" t="s">
        <v>1749</v>
      </c>
      <c r="F141" s="440" t="s">
        <v>3215</v>
      </c>
      <c r="G141" s="305" t="s">
        <v>2668</v>
      </c>
      <c r="H141" s="461">
        <v>42430</v>
      </c>
      <c r="I141" s="450"/>
      <c r="J141" s="306"/>
      <c r="K141" s="462"/>
      <c r="L141" s="463"/>
      <c r="M141" s="388"/>
      <c r="N141" s="388"/>
      <c r="O141" s="388"/>
      <c r="P141" s="388"/>
      <c r="Q141" s="463"/>
      <c r="R141" s="463"/>
      <c r="S141" s="388"/>
      <c r="T141" s="463"/>
      <c r="U141" s="463"/>
      <c r="V141" s="463"/>
      <c r="W141" s="463"/>
      <c r="X141" s="463"/>
      <c r="Y141" s="463"/>
      <c r="Z141" s="463"/>
      <c r="AA141" s="463"/>
      <c r="AB141" s="463"/>
      <c r="AC141" s="463"/>
      <c r="AD141" s="463"/>
      <c r="AE141" s="463"/>
      <c r="AF141" s="463"/>
      <c r="AG141" s="463"/>
      <c r="AH141" s="463"/>
      <c r="AI141" s="463"/>
      <c r="AJ141" s="463"/>
      <c r="AK141" s="463"/>
      <c r="AL141" s="463"/>
      <c r="AM141" s="463"/>
      <c r="AN141" s="463"/>
      <c r="AO141" s="463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3"/>
      <c r="BB141" s="463"/>
      <c r="BC141" s="296"/>
      <c r="BD141" s="296"/>
      <c r="BE141" s="296"/>
      <c r="BF141" s="296"/>
      <c r="BG141" s="296"/>
      <c r="BH141" s="296"/>
      <c r="BI141" s="296"/>
    </row>
    <row r="142" spans="1:61" s="290" customFormat="1" ht="30" hidden="1" customHeight="1" x14ac:dyDescent="0.25">
      <c r="A142" s="449">
        <v>139</v>
      </c>
      <c r="B142" s="305" t="s">
        <v>1748</v>
      </c>
      <c r="C142" s="430" t="s">
        <v>3058</v>
      </c>
      <c r="D142" s="464">
        <v>104</v>
      </c>
      <c r="E142" s="450" t="s">
        <v>1749</v>
      </c>
      <c r="F142" s="440" t="s">
        <v>3223</v>
      </c>
      <c r="G142" s="305" t="s">
        <v>2668</v>
      </c>
      <c r="H142" s="461">
        <v>42430</v>
      </c>
      <c r="I142" s="450"/>
      <c r="J142" s="306"/>
      <c r="K142" s="462"/>
      <c r="L142" s="463"/>
      <c r="M142" s="388"/>
      <c r="N142" s="388"/>
      <c r="O142" s="388"/>
      <c r="P142" s="388"/>
      <c r="Q142" s="463"/>
      <c r="R142" s="463"/>
      <c r="S142" s="388"/>
      <c r="T142" s="463"/>
      <c r="U142" s="463"/>
      <c r="V142" s="463"/>
      <c r="W142" s="463"/>
      <c r="X142" s="463"/>
      <c r="Y142" s="463"/>
      <c r="Z142" s="463"/>
      <c r="AA142" s="463"/>
      <c r="AB142" s="463"/>
      <c r="AC142" s="463"/>
      <c r="AD142" s="463"/>
      <c r="AE142" s="463"/>
      <c r="AF142" s="463"/>
      <c r="AG142" s="463"/>
      <c r="AH142" s="463"/>
      <c r="AI142" s="463"/>
      <c r="AJ142" s="463"/>
      <c r="AK142" s="463"/>
      <c r="AL142" s="463"/>
      <c r="AM142" s="463"/>
      <c r="AN142" s="463"/>
      <c r="AO142" s="463"/>
      <c r="AP142" s="463"/>
      <c r="AQ142" s="463"/>
      <c r="AR142" s="463"/>
      <c r="AS142" s="463"/>
      <c r="AT142" s="463"/>
      <c r="AU142" s="463"/>
      <c r="AV142" s="463"/>
      <c r="AW142" s="463"/>
      <c r="AX142" s="463"/>
      <c r="AY142" s="463"/>
      <c r="AZ142" s="463"/>
      <c r="BA142" s="463"/>
      <c r="BB142" s="463"/>
      <c r="BC142" s="296"/>
      <c r="BD142" s="296"/>
      <c r="BE142" s="296"/>
      <c r="BF142" s="296"/>
      <c r="BG142" s="296"/>
      <c r="BH142" s="296"/>
      <c r="BI142" s="296"/>
    </row>
    <row r="143" spans="1:61" s="94" customFormat="1" ht="30" hidden="1" customHeight="1" x14ac:dyDescent="0.25">
      <c r="A143" s="450">
        <v>140</v>
      </c>
      <c r="B143" s="306" t="s">
        <v>1748</v>
      </c>
      <c r="C143" s="429" t="s">
        <v>3058</v>
      </c>
      <c r="D143" s="325">
        <v>105</v>
      </c>
      <c r="E143" s="311" t="s">
        <v>1749</v>
      </c>
      <c r="F143" s="440" t="s">
        <v>3239</v>
      </c>
      <c r="G143" s="306" t="s">
        <v>2668</v>
      </c>
      <c r="H143" s="419">
        <v>42430</v>
      </c>
      <c r="I143" s="311"/>
      <c r="J143" s="306"/>
      <c r="K143" s="462"/>
      <c r="L143" s="386"/>
      <c r="M143" s="387"/>
      <c r="N143" s="387"/>
      <c r="O143" s="388"/>
      <c r="P143" s="389"/>
      <c r="Q143" s="350"/>
      <c r="R143" s="350"/>
      <c r="S143" s="389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  <c r="AH143" s="350"/>
      <c r="AI143" s="350"/>
      <c r="AJ143" s="350"/>
      <c r="AK143" s="350"/>
      <c r="AL143" s="350"/>
      <c r="AM143" s="350"/>
      <c r="AN143" s="350"/>
      <c r="AO143" s="350"/>
      <c r="AP143" s="350"/>
      <c r="AQ143" s="350"/>
      <c r="AR143" s="350"/>
      <c r="AS143" s="350"/>
      <c r="AT143" s="350"/>
      <c r="AU143" s="350"/>
      <c r="AV143" s="350"/>
      <c r="AW143" s="350"/>
      <c r="AX143" s="350"/>
      <c r="AY143" s="350"/>
      <c r="AZ143" s="350"/>
      <c r="BA143" s="350"/>
      <c r="BB143" s="350"/>
      <c r="BC143" s="285"/>
      <c r="BD143" s="285"/>
      <c r="BE143" s="285"/>
      <c r="BF143" s="285"/>
      <c r="BG143" s="285"/>
      <c r="BH143" s="299"/>
      <c r="BI143" s="285"/>
    </row>
    <row r="144" spans="1:61" s="94" customFormat="1" ht="30" hidden="1" customHeight="1" thickBot="1" x14ac:dyDescent="0.3">
      <c r="A144" s="450">
        <v>141</v>
      </c>
      <c r="B144" s="306" t="s">
        <v>1748</v>
      </c>
      <c r="C144" s="429" t="s">
        <v>3058</v>
      </c>
      <c r="D144" s="325">
        <v>106</v>
      </c>
      <c r="E144" s="311" t="s">
        <v>1749</v>
      </c>
      <c r="F144" s="440" t="s">
        <v>3225</v>
      </c>
      <c r="G144" s="306" t="s">
        <v>2668</v>
      </c>
      <c r="H144" s="419">
        <v>42430</v>
      </c>
      <c r="I144" s="311"/>
      <c r="J144" s="306"/>
      <c r="K144" s="462"/>
      <c r="L144" s="386"/>
      <c r="M144" s="387"/>
      <c r="N144" s="387"/>
      <c r="O144" s="388"/>
      <c r="P144" s="389"/>
      <c r="Q144" s="350"/>
      <c r="R144" s="350"/>
      <c r="S144" s="389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  <c r="AH144" s="350"/>
      <c r="AI144" s="350"/>
      <c r="AJ144" s="350"/>
      <c r="AK144" s="350"/>
      <c r="AL144" s="350"/>
      <c r="AM144" s="350"/>
      <c r="AN144" s="350"/>
      <c r="AO144" s="350"/>
      <c r="AP144" s="350"/>
      <c r="AQ144" s="350"/>
      <c r="AR144" s="350"/>
      <c r="AS144" s="350"/>
      <c r="AT144" s="350"/>
      <c r="AU144" s="350"/>
      <c r="AV144" s="350"/>
      <c r="AW144" s="350"/>
      <c r="AX144" s="350"/>
      <c r="AY144" s="350"/>
      <c r="AZ144" s="350"/>
      <c r="BA144" s="350"/>
      <c r="BB144" s="350"/>
      <c r="BC144" s="285"/>
      <c r="BD144" s="285"/>
      <c r="BE144" s="285"/>
      <c r="BF144" s="285"/>
      <c r="BG144" s="285"/>
      <c r="BH144" s="299"/>
      <c r="BI144" s="285"/>
    </row>
    <row r="145" spans="1:61" s="94" customFormat="1" ht="30" hidden="1" customHeight="1" x14ac:dyDescent="0.25">
      <c r="A145" s="449">
        <v>142</v>
      </c>
      <c r="B145" s="306" t="s">
        <v>1748</v>
      </c>
      <c r="C145" s="429" t="s">
        <v>3058</v>
      </c>
      <c r="D145" s="325">
        <v>107</v>
      </c>
      <c r="E145" s="311" t="s">
        <v>1749</v>
      </c>
      <c r="F145" s="440" t="s">
        <v>3201</v>
      </c>
      <c r="G145" s="306" t="s">
        <v>2668</v>
      </c>
      <c r="H145" s="419">
        <v>42430</v>
      </c>
      <c r="I145" s="311"/>
      <c r="J145" s="306"/>
      <c r="K145" s="462"/>
      <c r="L145" s="386"/>
      <c r="M145" s="387"/>
      <c r="N145" s="387"/>
      <c r="O145" s="388"/>
      <c r="P145" s="389"/>
      <c r="Q145" s="350"/>
      <c r="R145" s="350"/>
      <c r="S145" s="389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  <c r="AP145" s="350"/>
      <c r="AQ145" s="350"/>
      <c r="AR145" s="350"/>
      <c r="AS145" s="350"/>
      <c r="AT145" s="350"/>
      <c r="AU145" s="350"/>
      <c r="AV145" s="350"/>
      <c r="AW145" s="350"/>
      <c r="AX145" s="350"/>
      <c r="AY145" s="350"/>
      <c r="AZ145" s="350"/>
      <c r="BA145" s="350"/>
      <c r="BB145" s="350"/>
      <c r="BC145" s="285"/>
      <c r="BD145" s="285"/>
      <c r="BE145" s="285"/>
      <c r="BF145" s="285"/>
      <c r="BG145" s="285"/>
      <c r="BH145" s="299"/>
      <c r="BI145" s="285"/>
    </row>
    <row r="146" spans="1:61" s="94" customFormat="1" ht="30" hidden="1" customHeight="1" x14ac:dyDescent="0.25">
      <c r="A146" s="450">
        <v>143</v>
      </c>
      <c r="B146" s="306" t="s">
        <v>1748</v>
      </c>
      <c r="C146" s="429" t="s">
        <v>3058</v>
      </c>
      <c r="D146" s="325">
        <v>108</v>
      </c>
      <c r="E146" s="311" t="s">
        <v>1749</v>
      </c>
      <c r="F146" s="440" t="s">
        <v>3219</v>
      </c>
      <c r="G146" s="306" t="s">
        <v>2668</v>
      </c>
      <c r="H146" s="419">
        <v>42430</v>
      </c>
      <c r="I146" s="311"/>
      <c r="J146" s="306"/>
      <c r="K146" s="462"/>
      <c r="L146" s="386"/>
      <c r="M146" s="387"/>
      <c r="N146" s="387"/>
      <c r="O146" s="388"/>
      <c r="P146" s="389"/>
      <c r="Q146" s="350"/>
      <c r="R146" s="350"/>
      <c r="S146" s="389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0"/>
      <c r="AR146" s="350"/>
      <c r="AS146" s="350"/>
      <c r="AT146" s="350"/>
      <c r="AU146" s="350"/>
      <c r="AV146" s="350"/>
      <c r="AW146" s="350"/>
      <c r="AX146" s="350"/>
      <c r="AY146" s="350"/>
      <c r="AZ146" s="350"/>
      <c r="BA146" s="350"/>
      <c r="BB146" s="350"/>
      <c r="BC146" s="285"/>
      <c r="BD146" s="285"/>
      <c r="BE146" s="285"/>
      <c r="BF146" s="285"/>
      <c r="BG146" s="285"/>
      <c r="BH146" s="299"/>
      <c r="BI146" s="285"/>
    </row>
    <row r="147" spans="1:61" s="94" customFormat="1" ht="30" hidden="1" customHeight="1" thickBot="1" x14ac:dyDescent="0.3">
      <c r="A147" s="450">
        <v>144</v>
      </c>
      <c r="B147" s="306" t="s">
        <v>1748</v>
      </c>
      <c r="C147" s="429" t="s">
        <v>3058</v>
      </c>
      <c r="D147" s="325">
        <v>109</v>
      </c>
      <c r="E147" s="311" t="s">
        <v>1749</v>
      </c>
      <c r="F147" s="440" t="s">
        <v>3135</v>
      </c>
      <c r="G147" s="306" t="s">
        <v>2668</v>
      </c>
      <c r="H147" s="419">
        <v>42430</v>
      </c>
      <c r="I147" s="311"/>
      <c r="J147" s="306"/>
      <c r="K147" s="469"/>
      <c r="L147" s="386"/>
      <c r="M147" s="387"/>
      <c r="N147" s="387"/>
      <c r="O147" s="388"/>
      <c r="P147" s="389"/>
      <c r="Q147" s="350"/>
      <c r="R147" s="350"/>
      <c r="S147" s="387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  <c r="AP147" s="350"/>
      <c r="AQ147" s="350"/>
      <c r="AR147" s="350"/>
      <c r="AS147" s="350"/>
      <c r="AT147" s="350"/>
      <c r="AU147" s="350"/>
      <c r="AV147" s="350"/>
      <c r="AW147" s="350"/>
      <c r="AX147" s="350"/>
      <c r="AY147" s="350"/>
      <c r="AZ147" s="350"/>
      <c r="BA147" s="350"/>
      <c r="BB147" s="350"/>
      <c r="BC147" s="285"/>
      <c r="BD147" s="285"/>
      <c r="BE147" s="285"/>
      <c r="BF147" s="285"/>
      <c r="BG147" s="285"/>
      <c r="BH147" s="299"/>
      <c r="BI147" s="285"/>
    </row>
    <row r="148" spans="1:61" s="94" customFormat="1" ht="30" hidden="1" customHeight="1" x14ac:dyDescent="0.25">
      <c r="A148" s="449">
        <v>145</v>
      </c>
      <c r="B148" s="306" t="s">
        <v>1748</v>
      </c>
      <c r="C148" s="429" t="s">
        <v>3058</v>
      </c>
      <c r="D148" s="325">
        <v>110</v>
      </c>
      <c r="E148" s="311" t="s">
        <v>1749</v>
      </c>
      <c r="F148" s="440" t="s">
        <v>3119</v>
      </c>
      <c r="G148" s="306" t="s">
        <v>2668</v>
      </c>
      <c r="H148" s="419">
        <v>42430</v>
      </c>
      <c r="I148" s="311"/>
      <c r="J148" s="306"/>
      <c r="K148" s="469"/>
      <c r="L148" s="386"/>
      <c r="M148" s="387"/>
      <c r="N148" s="387"/>
      <c r="O148" s="388"/>
      <c r="P148" s="389"/>
      <c r="Q148" s="350"/>
      <c r="R148" s="350"/>
      <c r="S148" s="389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  <c r="AP148" s="350"/>
      <c r="AQ148" s="350"/>
      <c r="AR148" s="350"/>
      <c r="AS148" s="350"/>
      <c r="AT148" s="350"/>
      <c r="AU148" s="350"/>
      <c r="AV148" s="350"/>
      <c r="AW148" s="350"/>
      <c r="AX148" s="350"/>
      <c r="AY148" s="350"/>
      <c r="AZ148" s="350"/>
      <c r="BA148" s="350"/>
      <c r="BB148" s="350"/>
      <c r="BC148" s="285"/>
      <c r="BD148" s="285"/>
      <c r="BE148" s="285"/>
      <c r="BF148" s="285"/>
      <c r="BG148" s="285"/>
      <c r="BH148" s="299"/>
      <c r="BI148" s="285"/>
    </row>
    <row r="149" spans="1:61" s="293" customFormat="1" ht="30" hidden="1" customHeight="1" x14ac:dyDescent="0.25">
      <c r="A149" s="309">
        <v>146</v>
      </c>
      <c r="B149" s="307" t="s">
        <v>1748</v>
      </c>
      <c r="C149" s="422" t="s">
        <v>3058</v>
      </c>
      <c r="D149" s="441">
        <v>113</v>
      </c>
      <c r="E149" s="309" t="s">
        <v>1749</v>
      </c>
      <c r="F149" s="440" t="s">
        <v>3059</v>
      </c>
      <c r="G149" s="307" t="s">
        <v>2668</v>
      </c>
      <c r="H149" s="395">
        <v>42430</v>
      </c>
      <c r="I149" s="309"/>
      <c r="J149" s="312">
        <v>89975.013000000006</v>
      </c>
      <c r="K149" s="321">
        <v>466624759.75</v>
      </c>
      <c r="L149" s="344"/>
      <c r="M149" s="342"/>
      <c r="N149" s="342"/>
      <c r="O149" s="342"/>
      <c r="P149" s="342"/>
      <c r="Q149" s="344"/>
      <c r="R149" s="344"/>
      <c r="S149" s="342"/>
      <c r="T149" s="344">
        <v>8849299.3100000005</v>
      </c>
      <c r="U149" s="344"/>
      <c r="V149" s="344"/>
      <c r="W149" s="344">
        <v>210775</v>
      </c>
      <c r="X149" s="344"/>
      <c r="Y149" s="344"/>
      <c r="Z149" s="344">
        <v>8410391.5399999991</v>
      </c>
      <c r="AA149" s="344"/>
      <c r="AB149" s="344"/>
      <c r="AC149" s="344">
        <v>1092473.3600000001</v>
      </c>
      <c r="AD149" s="344"/>
      <c r="AE149" s="344"/>
      <c r="AF149" s="344">
        <v>8038319.4299999997</v>
      </c>
      <c r="AG149" s="344"/>
      <c r="AH149" s="344"/>
      <c r="AI149" s="344">
        <v>4522609.96</v>
      </c>
      <c r="AJ149" s="344"/>
      <c r="AK149" s="344"/>
      <c r="AL149" s="344"/>
      <c r="AM149" s="344"/>
      <c r="AN149" s="344">
        <v>8720012.3699999992</v>
      </c>
      <c r="AO149" s="344">
        <v>8329440.3499999996</v>
      </c>
      <c r="AP149" s="344"/>
      <c r="AQ149" s="344">
        <v>8711563.4100000001</v>
      </c>
      <c r="AR149" s="344">
        <v>6742406.8200000003</v>
      </c>
      <c r="AS149" s="344"/>
      <c r="AT149" s="344">
        <v>8718856.7699999996</v>
      </c>
      <c r="AU149" s="344">
        <v>6858202.79</v>
      </c>
      <c r="AV149" s="344"/>
      <c r="AW149" s="344">
        <v>8759612.3900000006</v>
      </c>
      <c r="AX149" s="344">
        <v>4483791.83</v>
      </c>
      <c r="AY149" s="344">
        <v>0</v>
      </c>
      <c r="AZ149" s="344">
        <v>8695455.1799999997</v>
      </c>
      <c r="BA149" s="344">
        <v>1828253.54</v>
      </c>
      <c r="BB149" s="344"/>
      <c r="BC149" s="297"/>
      <c r="BD149" s="297"/>
      <c r="BE149" s="297">
        <f>BG149-BF149</f>
        <v>146970517.53999999</v>
      </c>
      <c r="BF149" s="297">
        <v>184620251.96000001</v>
      </c>
      <c r="BG149" s="297">
        <v>331590769.5</v>
      </c>
      <c r="BH149" s="297">
        <f>BA149</f>
        <v>1828253.54</v>
      </c>
      <c r="BI149" s="297"/>
    </row>
    <row r="150" spans="1:61" s="94" customFormat="1" ht="30" hidden="1" customHeight="1" thickBot="1" x14ac:dyDescent="0.3">
      <c r="A150" s="450">
        <v>147</v>
      </c>
      <c r="B150" s="306" t="s">
        <v>1748</v>
      </c>
      <c r="C150" s="429" t="s">
        <v>3058</v>
      </c>
      <c r="D150" s="325">
        <v>114</v>
      </c>
      <c r="E150" s="311" t="s">
        <v>1749</v>
      </c>
      <c r="F150" s="440" t="s">
        <v>3116</v>
      </c>
      <c r="G150" s="306" t="s">
        <v>2668</v>
      </c>
      <c r="H150" s="419">
        <v>42430</v>
      </c>
      <c r="I150" s="311"/>
      <c r="J150" s="306"/>
      <c r="K150" s="462"/>
      <c r="L150" s="386"/>
      <c r="M150" s="387"/>
      <c r="N150" s="387"/>
      <c r="O150" s="388"/>
      <c r="P150" s="389"/>
      <c r="Q150" s="350"/>
      <c r="R150" s="350"/>
      <c r="S150" s="389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  <c r="AP150" s="350"/>
      <c r="AQ150" s="350"/>
      <c r="AR150" s="350"/>
      <c r="AS150" s="350"/>
      <c r="AT150" s="350"/>
      <c r="AU150" s="350"/>
      <c r="AV150" s="350"/>
      <c r="AW150" s="350"/>
      <c r="AX150" s="350"/>
      <c r="AY150" s="350"/>
      <c r="AZ150" s="350"/>
      <c r="BA150" s="350"/>
      <c r="BB150" s="350"/>
      <c r="BC150" s="285"/>
      <c r="BD150" s="285"/>
      <c r="BE150" s="285"/>
      <c r="BF150" s="285"/>
      <c r="BG150" s="285"/>
      <c r="BH150" s="299"/>
      <c r="BI150" s="285"/>
    </row>
    <row r="151" spans="1:61" s="94" customFormat="1" ht="30" hidden="1" customHeight="1" x14ac:dyDescent="0.25">
      <c r="A151" s="449">
        <v>148</v>
      </c>
      <c r="B151" s="306" t="s">
        <v>1748</v>
      </c>
      <c r="C151" s="429" t="s">
        <v>3058</v>
      </c>
      <c r="D151" s="325">
        <v>116</v>
      </c>
      <c r="E151" s="311" t="s">
        <v>1749</v>
      </c>
      <c r="F151" s="440" t="s">
        <v>3198</v>
      </c>
      <c r="G151" s="306" t="s">
        <v>2668</v>
      </c>
      <c r="H151" s="419">
        <v>42430</v>
      </c>
      <c r="I151" s="311"/>
      <c r="J151" s="306"/>
      <c r="K151" s="462"/>
      <c r="L151" s="386"/>
      <c r="M151" s="387"/>
      <c r="N151" s="387"/>
      <c r="O151" s="388"/>
      <c r="P151" s="389"/>
      <c r="Q151" s="350"/>
      <c r="R151" s="350"/>
      <c r="S151" s="389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  <c r="AP151" s="350"/>
      <c r="AQ151" s="350"/>
      <c r="AR151" s="350"/>
      <c r="AS151" s="350"/>
      <c r="AT151" s="350"/>
      <c r="AU151" s="350"/>
      <c r="AV151" s="350"/>
      <c r="AW151" s="350"/>
      <c r="AX151" s="350"/>
      <c r="AY151" s="350"/>
      <c r="AZ151" s="350"/>
      <c r="BA151" s="350"/>
      <c r="BB151" s="350"/>
      <c r="BC151" s="285"/>
      <c r="BD151" s="285"/>
      <c r="BE151" s="285"/>
      <c r="BF151" s="285"/>
      <c r="BG151" s="285"/>
      <c r="BH151" s="299"/>
      <c r="BI151" s="285"/>
    </row>
    <row r="152" spans="1:61" s="94" customFormat="1" ht="30" hidden="1" customHeight="1" x14ac:dyDescent="0.25">
      <c r="A152" s="450">
        <v>149</v>
      </c>
      <c r="B152" s="306" t="s">
        <v>1748</v>
      </c>
      <c r="C152" s="429" t="s">
        <v>3058</v>
      </c>
      <c r="D152" s="325">
        <v>117</v>
      </c>
      <c r="E152" s="311" t="s">
        <v>1749</v>
      </c>
      <c r="F152" s="440" t="s">
        <v>3111</v>
      </c>
      <c r="G152" s="306" t="s">
        <v>2668</v>
      </c>
      <c r="H152" s="419">
        <v>42430</v>
      </c>
      <c r="I152" s="311"/>
      <c r="J152" s="306"/>
      <c r="K152" s="462"/>
      <c r="L152" s="386"/>
      <c r="M152" s="387"/>
      <c r="N152" s="387"/>
      <c r="O152" s="388"/>
      <c r="P152" s="389"/>
      <c r="Q152" s="350"/>
      <c r="R152" s="350"/>
      <c r="S152" s="389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  <c r="AP152" s="350"/>
      <c r="AQ152" s="350"/>
      <c r="AR152" s="350"/>
      <c r="AS152" s="350"/>
      <c r="AT152" s="350"/>
      <c r="AU152" s="350"/>
      <c r="AV152" s="350"/>
      <c r="AW152" s="350"/>
      <c r="AX152" s="350"/>
      <c r="AY152" s="350"/>
      <c r="AZ152" s="350"/>
      <c r="BA152" s="350"/>
      <c r="BB152" s="350"/>
      <c r="BC152" s="285"/>
      <c r="BD152" s="285"/>
      <c r="BE152" s="285"/>
      <c r="BF152" s="285"/>
      <c r="BG152" s="285"/>
      <c r="BH152" s="299"/>
      <c r="BI152" s="285"/>
    </row>
    <row r="153" spans="1:61" s="94" customFormat="1" ht="30" hidden="1" customHeight="1" thickBot="1" x14ac:dyDescent="0.3">
      <c r="A153" s="450">
        <v>150</v>
      </c>
      <c r="B153" s="306" t="s">
        <v>1748</v>
      </c>
      <c r="C153" s="429" t="s">
        <v>3058</v>
      </c>
      <c r="D153" s="325">
        <v>118</v>
      </c>
      <c r="E153" s="311" t="s">
        <v>1749</v>
      </c>
      <c r="F153" s="440" t="s">
        <v>3189</v>
      </c>
      <c r="G153" s="306" t="s">
        <v>2668</v>
      </c>
      <c r="H153" s="419">
        <v>42430</v>
      </c>
      <c r="I153" s="311"/>
      <c r="J153" s="306"/>
      <c r="K153" s="462"/>
      <c r="L153" s="386"/>
      <c r="M153" s="387"/>
      <c r="N153" s="387"/>
      <c r="O153" s="388"/>
      <c r="P153" s="389"/>
      <c r="Q153" s="350"/>
      <c r="R153" s="350"/>
      <c r="S153" s="389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  <c r="AP153" s="350"/>
      <c r="AQ153" s="350"/>
      <c r="AR153" s="350"/>
      <c r="AS153" s="350"/>
      <c r="AT153" s="350"/>
      <c r="AU153" s="350"/>
      <c r="AV153" s="350"/>
      <c r="AW153" s="350"/>
      <c r="AX153" s="350"/>
      <c r="AY153" s="350"/>
      <c r="AZ153" s="350"/>
      <c r="BA153" s="350"/>
      <c r="BB153" s="350"/>
      <c r="BC153" s="285"/>
      <c r="BD153" s="285"/>
      <c r="BE153" s="285"/>
      <c r="BF153" s="285"/>
      <c r="BG153" s="285"/>
      <c r="BH153" s="299"/>
      <c r="BI153" s="285"/>
    </row>
    <row r="154" spans="1:61" s="94" customFormat="1" ht="30" hidden="1" customHeight="1" x14ac:dyDescent="0.25">
      <c r="A154" s="449">
        <v>151</v>
      </c>
      <c r="B154" s="306" t="s">
        <v>1748</v>
      </c>
      <c r="C154" s="429" t="s">
        <v>3058</v>
      </c>
      <c r="D154" s="325">
        <v>119</v>
      </c>
      <c r="E154" s="311" t="s">
        <v>1749</v>
      </c>
      <c r="F154" s="440" t="s">
        <v>3124</v>
      </c>
      <c r="G154" s="306" t="s">
        <v>2668</v>
      </c>
      <c r="H154" s="419">
        <v>42430</v>
      </c>
      <c r="I154" s="311"/>
      <c r="J154" s="306"/>
      <c r="K154" s="462"/>
      <c r="L154" s="386"/>
      <c r="M154" s="387"/>
      <c r="N154" s="387"/>
      <c r="O154" s="388"/>
      <c r="P154" s="389"/>
      <c r="Q154" s="350"/>
      <c r="R154" s="350"/>
      <c r="S154" s="389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  <c r="AP154" s="350"/>
      <c r="AQ154" s="350"/>
      <c r="AR154" s="350"/>
      <c r="AS154" s="350"/>
      <c r="AT154" s="350"/>
      <c r="AU154" s="350"/>
      <c r="AV154" s="350"/>
      <c r="AW154" s="350"/>
      <c r="AX154" s="350"/>
      <c r="AY154" s="350"/>
      <c r="AZ154" s="350"/>
      <c r="BA154" s="350"/>
      <c r="BB154" s="350"/>
      <c r="BC154" s="285"/>
      <c r="BD154" s="285"/>
      <c r="BE154" s="285"/>
      <c r="BF154" s="285"/>
      <c r="BG154" s="285"/>
      <c r="BH154" s="299"/>
      <c r="BI154" s="285"/>
    </row>
    <row r="155" spans="1:61" s="94" customFormat="1" ht="30" hidden="1" customHeight="1" x14ac:dyDescent="0.25">
      <c r="A155" s="450">
        <v>152</v>
      </c>
      <c r="B155" s="306" t="s">
        <v>1748</v>
      </c>
      <c r="C155" s="429" t="s">
        <v>3058</v>
      </c>
      <c r="D155" s="325">
        <v>120</v>
      </c>
      <c r="E155" s="311" t="s">
        <v>1749</v>
      </c>
      <c r="F155" s="440" t="s">
        <v>3077</v>
      </c>
      <c r="G155" s="306" t="s">
        <v>2668</v>
      </c>
      <c r="H155" s="419">
        <v>42430</v>
      </c>
      <c r="I155" s="311"/>
      <c r="J155" s="306"/>
      <c r="K155" s="462"/>
      <c r="L155" s="386"/>
      <c r="M155" s="387"/>
      <c r="N155" s="387"/>
      <c r="O155" s="388"/>
      <c r="P155" s="389"/>
      <c r="Q155" s="350"/>
      <c r="R155" s="350"/>
      <c r="S155" s="389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  <c r="AP155" s="350"/>
      <c r="AQ155" s="350"/>
      <c r="AR155" s="350"/>
      <c r="AS155" s="350"/>
      <c r="AT155" s="350"/>
      <c r="AU155" s="350"/>
      <c r="AV155" s="350"/>
      <c r="AW155" s="350"/>
      <c r="AX155" s="350"/>
      <c r="AY155" s="350"/>
      <c r="AZ155" s="350"/>
      <c r="BA155" s="350"/>
      <c r="BB155" s="350"/>
      <c r="BC155" s="285"/>
      <c r="BD155" s="285"/>
      <c r="BE155" s="285"/>
      <c r="BF155" s="285"/>
      <c r="BG155" s="285"/>
      <c r="BH155" s="299"/>
      <c r="BI155" s="285"/>
    </row>
    <row r="156" spans="1:61" s="94" customFormat="1" ht="30" hidden="1" customHeight="1" thickBot="1" x14ac:dyDescent="0.3">
      <c r="A156" s="450">
        <v>153</v>
      </c>
      <c r="B156" s="306" t="s">
        <v>1748</v>
      </c>
      <c r="C156" s="429" t="s">
        <v>3058</v>
      </c>
      <c r="D156" s="325">
        <v>121</v>
      </c>
      <c r="E156" s="311" t="s">
        <v>1749</v>
      </c>
      <c r="F156" s="440" t="s">
        <v>3120</v>
      </c>
      <c r="G156" s="306" t="s">
        <v>2668</v>
      </c>
      <c r="H156" s="419">
        <v>42430</v>
      </c>
      <c r="I156" s="311"/>
      <c r="J156" s="306"/>
      <c r="K156" s="462"/>
      <c r="L156" s="386"/>
      <c r="M156" s="387"/>
      <c r="N156" s="387"/>
      <c r="O156" s="388"/>
      <c r="P156" s="389"/>
      <c r="Q156" s="350"/>
      <c r="R156" s="350"/>
      <c r="S156" s="389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  <c r="AP156" s="350"/>
      <c r="AQ156" s="350"/>
      <c r="AR156" s="350"/>
      <c r="AS156" s="350"/>
      <c r="AT156" s="350"/>
      <c r="AU156" s="350"/>
      <c r="AV156" s="350"/>
      <c r="AW156" s="350"/>
      <c r="AX156" s="350"/>
      <c r="AY156" s="350"/>
      <c r="AZ156" s="350"/>
      <c r="BA156" s="350"/>
      <c r="BB156" s="350"/>
      <c r="BC156" s="285"/>
      <c r="BD156" s="285"/>
      <c r="BE156" s="285"/>
      <c r="BF156" s="285"/>
      <c r="BG156" s="285"/>
      <c r="BH156" s="299"/>
      <c r="BI156" s="285"/>
    </row>
    <row r="157" spans="1:61" s="94" customFormat="1" ht="30" hidden="1" customHeight="1" x14ac:dyDescent="0.25">
      <c r="A157" s="449">
        <v>154</v>
      </c>
      <c r="B157" s="306" t="s">
        <v>1748</v>
      </c>
      <c r="C157" s="429" t="s">
        <v>3058</v>
      </c>
      <c r="D157" s="325">
        <v>122</v>
      </c>
      <c r="E157" s="311" t="s">
        <v>1749</v>
      </c>
      <c r="F157" s="440" t="s">
        <v>3143</v>
      </c>
      <c r="G157" s="306" t="s">
        <v>2668</v>
      </c>
      <c r="H157" s="419">
        <v>42430</v>
      </c>
      <c r="I157" s="311"/>
      <c r="J157" s="306"/>
      <c r="K157" s="462"/>
      <c r="L157" s="386"/>
      <c r="M157" s="387"/>
      <c r="N157" s="387"/>
      <c r="O157" s="388"/>
      <c r="P157" s="389"/>
      <c r="Q157" s="350"/>
      <c r="R157" s="350"/>
      <c r="S157" s="389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350"/>
      <c r="AP157" s="350"/>
      <c r="AQ157" s="350"/>
      <c r="AR157" s="350"/>
      <c r="AS157" s="350"/>
      <c r="AT157" s="350"/>
      <c r="AU157" s="350"/>
      <c r="AV157" s="350"/>
      <c r="AW157" s="350"/>
      <c r="AX157" s="350"/>
      <c r="AY157" s="350"/>
      <c r="AZ157" s="350"/>
      <c r="BA157" s="350"/>
      <c r="BB157" s="350"/>
      <c r="BC157" s="285"/>
      <c r="BD157" s="285"/>
      <c r="BE157" s="285"/>
      <c r="BF157" s="285"/>
      <c r="BG157" s="285"/>
      <c r="BH157" s="299"/>
      <c r="BI157" s="285"/>
    </row>
    <row r="158" spans="1:61" s="94" customFormat="1" ht="30" hidden="1" customHeight="1" x14ac:dyDescent="0.25">
      <c r="A158" s="450">
        <v>155</v>
      </c>
      <c r="B158" s="306" t="s">
        <v>1748</v>
      </c>
      <c r="C158" s="429" t="s">
        <v>3058</v>
      </c>
      <c r="D158" s="325">
        <v>123</v>
      </c>
      <c r="E158" s="311" t="s">
        <v>1749</v>
      </c>
      <c r="F158" s="440" t="s">
        <v>3245</v>
      </c>
      <c r="G158" s="306" t="s">
        <v>2668</v>
      </c>
      <c r="H158" s="419">
        <v>42432</v>
      </c>
      <c r="I158" s="311"/>
      <c r="J158" s="306"/>
      <c r="K158" s="462"/>
      <c r="L158" s="386"/>
      <c r="M158" s="387"/>
      <c r="N158" s="387"/>
      <c r="O158" s="388"/>
      <c r="P158" s="389"/>
      <c r="Q158" s="350"/>
      <c r="R158" s="350"/>
      <c r="S158" s="389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350"/>
      <c r="AP158" s="350"/>
      <c r="AQ158" s="350"/>
      <c r="AR158" s="350"/>
      <c r="AS158" s="350"/>
      <c r="AT158" s="350"/>
      <c r="AU158" s="350"/>
      <c r="AV158" s="350"/>
      <c r="AW158" s="350"/>
      <c r="AX158" s="350"/>
      <c r="AY158" s="350"/>
      <c r="AZ158" s="350"/>
      <c r="BA158" s="350"/>
      <c r="BB158" s="350"/>
      <c r="BC158" s="285"/>
      <c r="BD158" s="285"/>
      <c r="BE158" s="285"/>
      <c r="BF158" s="285"/>
      <c r="BG158" s="285"/>
      <c r="BH158" s="299"/>
      <c r="BI158" s="285"/>
    </row>
    <row r="159" spans="1:61" s="94" customFormat="1" ht="30" hidden="1" customHeight="1" thickBot="1" x14ac:dyDescent="0.3">
      <c r="A159" s="450">
        <v>156</v>
      </c>
      <c r="B159" s="306" t="s">
        <v>1748</v>
      </c>
      <c r="C159" s="429" t="s">
        <v>3058</v>
      </c>
      <c r="D159" s="325">
        <v>124</v>
      </c>
      <c r="E159" s="311" t="s">
        <v>1749</v>
      </c>
      <c r="F159" s="440" t="s">
        <v>3076</v>
      </c>
      <c r="G159" s="306" t="s">
        <v>2668</v>
      </c>
      <c r="H159" s="419">
        <v>42430</v>
      </c>
      <c r="I159" s="311"/>
      <c r="J159" s="306"/>
      <c r="K159" s="462"/>
      <c r="L159" s="386"/>
      <c r="M159" s="387"/>
      <c r="N159" s="387"/>
      <c r="O159" s="388"/>
      <c r="P159" s="389"/>
      <c r="Q159" s="350"/>
      <c r="R159" s="350"/>
      <c r="S159" s="389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350"/>
      <c r="AP159" s="350"/>
      <c r="AQ159" s="350"/>
      <c r="AR159" s="350"/>
      <c r="AS159" s="350"/>
      <c r="AT159" s="350"/>
      <c r="AU159" s="350"/>
      <c r="AV159" s="350"/>
      <c r="AW159" s="350"/>
      <c r="AX159" s="350"/>
      <c r="AY159" s="350"/>
      <c r="AZ159" s="350"/>
      <c r="BA159" s="350"/>
      <c r="BB159" s="350"/>
      <c r="BC159" s="285"/>
      <c r="BD159" s="285"/>
      <c r="BE159" s="285"/>
      <c r="BF159" s="285"/>
      <c r="BG159" s="285"/>
      <c r="BH159" s="299"/>
      <c r="BI159" s="285"/>
    </row>
    <row r="160" spans="1:61" s="94" customFormat="1" ht="30" hidden="1" customHeight="1" x14ac:dyDescent="0.25">
      <c r="A160" s="449">
        <v>157</v>
      </c>
      <c r="B160" s="306" t="s">
        <v>1748</v>
      </c>
      <c r="C160" s="429" t="s">
        <v>3058</v>
      </c>
      <c r="D160" s="325">
        <v>125</v>
      </c>
      <c r="E160" s="311" t="s">
        <v>1749</v>
      </c>
      <c r="F160" s="440" t="s">
        <v>3100</v>
      </c>
      <c r="G160" s="306" t="s">
        <v>2668</v>
      </c>
      <c r="H160" s="419">
        <v>42430</v>
      </c>
      <c r="I160" s="311"/>
      <c r="J160" s="306"/>
      <c r="K160" s="462"/>
      <c r="L160" s="386"/>
      <c r="M160" s="387"/>
      <c r="N160" s="387"/>
      <c r="O160" s="388"/>
      <c r="P160" s="389"/>
      <c r="Q160" s="350"/>
      <c r="R160" s="350"/>
      <c r="S160" s="389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350"/>
      <c r="AP160" s="350"/>
      <c r="AQ160" s="350"/>
      <c r="AR160" s="350"/>
      <c r="AS160" s="350"/>
      <c r="AT160" s="350"/>
      <c r="AU160" s="350"/>
      <c r="AV160" s="350"/>
      <c r="AW160" s="350"/>
      <c r="AX160" s="350"/>
      <c r="AY160" s="350"/>
      <c r="AZ160" s="350"/>
      <c r="BA160" s="350"/>
      <c r="BB160" s="350"/>
      <c r="BC160" s="285"/>
      <c r="BD160" s="285"/>
      <c r="BE160" s="285"/>
      <c r="BF160" s="285"/>
      <c r="BG160" s="285"/>
      <c r="BH160" s="299"/>
      <c r="BI160" s="285"/>
    </row>
    <row r="161" spans="1:61" s="94" customFormat="1" ht="30" hidden="1" customHeight="1" x14ac:dyDescent="0.25">
      <c r="A161" s="450">
        <v>158</v>
      </c>
      <c r="B161" s="306" t="s">
        <v>1748</v>
      </c>
      <c r="C161" s="429" t="s">
        <v>3058</v>
      </c>
      <c r="D161" s="325">
        <v>126</v>
      </c>
      <c r="E161" s="311" t="s">
        <v>1749</v>
      </c>
      <c r="F161" s="440" t="s">
        <v>3197</v>
      </c>
      <c r="G161" s="306" t="s">
        <v>2668</v>
      </c>
      <c r="H161" s="419">
        <v>42430</v>
      </c>
      <c r="I161" s="311"/>
      <c r="J161" s="306"/>
      <c r="K161" s="462"/>
      <c r="L161" s="386"/>
      <c r="M161" s="387"/>
      <c r="N161" s="387"/>
      <c r="O161" s="388"/>
      <c r="P161" s="389"/>
      <c r="Q161" s="350"/>
      <c r="R161" s="350"/>
      <c r="S161" s="389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350"/>
      <c r="AP161" s="350"/>
      <c r="AQ161" s="350"/>
      <c r="AR161" s="350"/>
      <c r="AS161" s="350"/>
      <c r="AT161" s="350"/>
      <c r="AU161" s="350"/>
      <c r="AV161" s="350"/>
      <c r="AW161" s="350"/>
      <c r="AX161" s="350"/>
      <c r="AY161" s="350"/>
      <c r="AZ161" s="350"/>
      <c r="BA161" s="350"/>
      <c r="BB161" s="350"/>
      <c r="BC161" s="285"/>
      <c r="BD161" s="285"/>
      <c r="BE161" s="285"/>
      <c r="BF161" s="285"/>
      <c r="BG161" s="285"/>
      <c r="BH161" s="299"/>
      <c r="BI161" s="285"/>
    </row>
    <row r="162" spans="1:61" s="94" customFormat="1" ht="30" hidden="1" customHeight="1" thickBot="1" x14ac:dyDescent="0.3">
      <c r="A162" s="450">
        <v>159</v>
      </c>
      <c r="B162" s="306" t="s">
        <v>1748</v>
      </c>
      <c r="C162" s="429" t="s">
        <v>3058</v>
      </c>
      <c r="D162" s="325">
        <v>127</v>
      </c>
      <c r="E162" s="311" t="s">
        <v>1749</v>
      </c>
      <c r="F162" s="440" t="s">
        <v>3230</v>
      </c>
      <c r="G162" s="306" t="s">
        <v>2668</v>
      </c>
      <c r="H162" s="419">
        <v>42430</v>
      </c>
      <c r="I162" s="311"/>
      <c r="J162" s="306"/>
      <c r="K162" s="462"/>
      <c r="L162" s="386"/>
      <c r="M162" s="387"/>
      <c r="N162" s="387"/>
      <c r="O162" s="388"/>
      <c r="P162" s="389"/>
      <c r="Q162" s="350"/>
      <c r="R162" s="350"/>
      <c r="S162" s="389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350"/>
      <c r="AT162" s="350"/>
      <c r="AU162" s="350"/>
      <c r="AV162" s="350"/>
      <c r="AW162" s="350"/>
      <c r="AX162" s="350"/>
      <c r="AY162" s="350"/>
      <c r="AZ162" s="350"/>
      <c r="BA162" s="350"/>
      <c r="BB162" s="350"/>
      <c r="BC162" s="285"/>
      <c r="BD162" s="285"/>
      <c r="BE162" s="285"/>
      <c r="BF162" s="285"/>
      <c r="BG162" s="285"/>
      <c r="BH162" s="299"/>
      <c r="BI162" s="285"/>
    </row>
    <row r="163" spans="1:61" s="94" customFormat="1" ht="30" hidden="1" customHeight="1" x14ac:dyDescent="0.25">
      <c r="A163" s="449">
        <v>160</v>
      </c>
      <c r="B163" s="306" t="s">
        <v>1748</v>
      </c>
      <c r="C163" s="429" t="s">
        <v>3058</v>
      </c>
      <c r="D163" s="325">
        <v>134</v>
      </c>
      <c r="E163" s="311" t="s">
        <v>1749</v>
      </c>
      <c r="F163" s="440" t="s">
        <v>3236</v>
      </c>
      <c r="G163" s="306" t="s">
        <v>2668</v>
      </c>
      <c r="H163" s="419">
        <v>42430</v>
      </c>
      <c r="I163" s="311"/>
      <c r="J163" s="306"/>
      <c r="K163" s="462"/>
      <c r="L163" s="386"/>
      <c r="M163" s="387"/>
      <c r="N163" s="387"/>
      <c r="O163" s="388"/>
      <c r="P163" s="389"/>
      <c r="Q163" s="350"/>
      <c r="R163" s="350"/>
      <c r="S163" s="389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350"/>
      <c r="AP163" s="350"/>
      <c r="AQ163" s="350"/>
      <c r="AR163" s="350"/>
      <c r="AS163" s="350"/>
      <c r="AT163" s="350"/>
      <c r="AU163" s="350"/>
      <c r="AV163" s="350"/>
      <c r="AW163" s="350"/>
      <c r="AX163" s="350"/>
      <c r="AY163" s="350"/>
      <c r="AZ163" s="350"/>
      <c r="BA163" s="350"/>
      <c r="BB163" s="350"/>
      <c r="BC163" s="285"/>
      <c r="BD163" s="285"/>
      <c r="BE163" s="285"/>
      <c r="BF163" s="285"/>
      <c r="BG163" s="285"/>
      <c r="BH163" s="299"/>
      <c r="BI163" s="285"/>
    </row>
    <row r="164" spans="1:61" s="94" customFormat="1" ht="30" hidden="1" customHeight="1" x14ac:dyDescent="0.25">
      <c r="A164" s="450">
        <v>161</v>
      </c>
      <c r="B164" s="306" t="s">
        <v>1748</v>
      </c>
      <c r="C164" s="429" t="s">
        <v>3058</v>
      </c>
      <c r="D164" s="325">
        <v>135</v>
      </c>
      <c r="E164" s="311" t="s">
        <v>1749</v>
      </c>
      <c r="F164" s="440" t="s">
        <v>3093</v>
      </c>
      <c r="G164" s="306" t="s">
        <v>2668</v>
      </c>
      <c r="H164" s="419">
        <v>42430</v>
      </c>
      <c r="I164" s="311"/>
      <c r="J164" s="306"/>
      <c r="K164" s="462"/>
      <c r="L164" s="386"/>
      <c r="M164" s="387"/>
      <c r="N164" s="387"/>
      <c r="O164" s="388"/>
      <c r="P164" s="389"/>
      <c r="Q164" s="350"/>
      <c r="R164" s="350"/>
      <c r="S164" s="389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350"/>
      <c r="AP164" s="350"/>
      <c r="AQ164" s="350"/>
      <c r="AR164" s="350"/>
      <c r="AS164" s="350"/>
      <c r="AT164" s="350"/>
      <c r="AU164" s="350"/>
      <c r="AV164" s="350"/>
      <c r="AW164" s="350"/>
      <c r="AX164" s="350"/>
      <c r="AY164" s="350"/>
      <c r="AZ164" s="350"/>
      <c r="BA164" s="350"/>
      <c r="BB164" s="350"/>
      <c r="BC164" s="285"/>
      <c r="BD164" s="285"/>
      <c r="BE164" s="285"/>
      <c r="BF164" s="285"/>
      <c r="BG164" s="285"/>
      <c r="BH164" s="299"/>
      <c r="BI164" s="285"/>
    </row>
    <row r="165" spans="1:61" s="94" customFormat="1" ht="30" hidden="1" customHeight="1" thickBot="1" x14ac:dyDescent="0.3">
      <c r="A165" s="450">
        <v>162</v>
      </c>
      <c r="B165" s="306" t="s">
        <v>1748</v>
      </c>
      <c r="C165" s="429" t="s">
        <v>3058</v>
      </c>
      <c r="D165" s="325">
        <v>139</v>
      </c>
      <c r="E165" s="311" t="s">
        <v>1749</v>
      </c>
      <c r="F165" s="440" t="s">
        <v>3158</v>
      </c>
      <c r="G165" s="306" t="s">
        <v>2668</v>
      </c>
      <c r="H165" s="419">
        <v>42430</v>
      </c>
      <c r="I165" s="311"/>
      <c r="J165" s="306"/>
      <c r="K165" s="462"/>
      <c r="L165" s="386"/>
      <c r="M165" s="387"/>
      <c r="N165" s="387"/>
      <c r="O165" s="388"/>
      <c r="P165" s="389"/>
      <c r="Q165" s="350"/>
      <c r="R165" s="350"/>
      <c r="S165" s="389"/>
      <c r="T165" s="350"/>
      <c r="U165" s="350"/>
      <c r="V165" s="389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350"/>
      <c r="AP165" s="350"/>
      <c r="AQ165" s="350"/>
      <c r="AR165" s="350"/>
      <c r="AS165" s="350"/>
      <c r="AT165" s="350"/>
      <c r="AU165" s="350"/>
      <c r="AV165" s="350"/>
      <c r="AW165" s="350"/>
      <c r="AX165" s="350"/>
      <c r="AY165" s="350"/>
      <c r="AZ165" s="350"/>
      <c r="BA165" s="350"/>
      <c r="BB165" s="350"/>
      <c r="BC165" s="285"/>
      <c r="BD165" s="285"/>
      <c r="BE165" s="285"/>
      <c r="BF165" s="285"/>
      <c r="BG165" s="285"/>
      <c r="BH165" s="299"/>
      <c r="BI165" s="285"/>
    </row>
    <row r="166" spans="1:61" s="94" customFormat="1" ht="30" hidden="1" customHeight="1" x14ac:dyDescent="0.25">
      <c r="A166" s="449">
        <v>163</v>
      </c>
      <c r="B166" s="306" t="s">
        <v>1748</v>
      </c>
      <c r="C166" s="429" t="s">
        <v>3058</v>
      </c>
      <c r="D166" s="325">
        <v>140</v>
      </c>
      <c r="E166" s="311" t="s">
        <v>1749</v>
      </c>
      <c r="F166" s="440" t="s">
        <v>3214</v>
      </c>
      <c r="G166" s="306" t="s">
        <v>2668</v>
      </c>
      <c r="H166" s="419">
        <v>42431</v>
      </c>
      <c r="I166" s="311"/>
      <c r="J166" s="306"/>
      <c r="K166" s="462"/>
      <c r="L166" s="386"/>
      <c r="M166" s="387"/>
      <c r="N166" s="387"/>
      <c r="O166" s="388"/>
      <c r="P166" s="389"/>
      <c r="Q166" s="350"/>
      <c r="R166" s="350"/>
      <c r="S166" s="389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350"/>
      <c r="AP166" s="350"/>
      <c r="AQ166" s="350"/>
      <c r="AR166" s="350"/>
      <c r="AS166" s="350"/>
      <c r="AT166" s="350"/>
      <c r="AU166" s="350"/>
      <c r="AV166" s="350"/>
      <c r="AW166" s="350"/>
      <c r="AX166" s="350"/>
      <c r="AY166" s="350"/>
      <c r="AZ166" s="350"/>
      <c r="BA166" s="350"/>
      <c r="BB166" s="350"/>
      <c r="BC166" s="285"/>
      <c r="BD166" s="285"/>
      <c r="BE166" s="285"/>
      <c r="BF166" s="285"/>
      <c r="BG166" s="285"/>
      <c r="BH166" s="299"/>
      <c r="BI166" s="285"/>
    </row>
    <row r="167" spans="1:61" s="94" customFormat="1" ht="30" hidden="1" customHeight="1" x14ac:dyDescent="0.25">
      <c r="A167" s="450">
        <v>164</v>
      </c>
      <c r="B167" s="306" t="s">
        <v>1748</v>
      </c>
      <c r="C167" s="429" t="s">
        <v>3056</v>
      </c>
      <c r="D167" s="325">
        <v>201</v>
      </c>
      <c r="E167" s="311" t="s">
        <v>1749</v>
      </c>
      <c r="F167" s="440" t="s">
        <v>3232</v>
      </c>
      <c r="G167" s="306" t="s">
        <v>2668</v>
      </c>
      <c r="H167" s="419">
        <v>42429</v>
      </c>
      <c r="I167" s="311"/>
      <c r="J167" s="306"/>
      <c r="K167" s="462"/>
      <c r="L167" s="386"/>
      <c r="M167" s="387"/>
      <c r="N167" s="387"/>
      <c r="O167" s="388"/>
      <c r="P167" s="389"/>
      <c r="Q167" s="350"/>
      <c r="R167" s="350"/>
      <c r="S167" s="389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  <c r="AM167" s="350"/>
      <c r="AN167" s="350"/>
      <c r="AO167" s="350"/>
      <c r="AP167" s="350"/>
      <c r="AQ167" s="350"/>
      <c r="AR167" s="350"/>
      <c r="AS167" s="350"/>
      <c r="AT167" s="350"/>
      <c r="AU167" s="350"/>
      <c r="AV167" s="350"/>
      <c r="AW167" s="350"/>
      <c r="AX167" s="350"/>
      <c r="AY167" s="350"/>
      <c r="AZ167" s="350"/>
      <c r="BA167" s="350"/>
      <c r="BB167" s="350"/>
      <c r="BC167" s="285"/>
      <c r="BD167" s="285"/>
      <c r="BE167" s="285"/>
      <c r="BF167" s="285"/>
      <c r="BG167" s="285"/>
      <c r="BH167" s="299"/>
      <c r="BI167" s="285"/>
    </row>
    <row r="168" spans="1:61" s="94" customFormat="1" ht="30" hidden="1" customHeight="1" thickBot="1" x14ac:dyDescent="0.3">
      <c r="A168" s="450">
        <v>165</v>
      </c>
      <c r="B168" s="306" t="s">
        <v>1748</v>
      </c>
      <c r="C168" s="429" t="s">
        <v>3056</v>
      </c>
      <c r="D168" s="325">
        <v>202</v>
      </c>
      <c r="E168" s="311" t="s">
        <v>1749</v>
      </c>
      <c r="F168" s="440" t="s">
        <v>3203</v>
      </c>
      <c r="G168" s="306" t="s">
        <v>2668</v>
      </c>
      <c r="H168" s="419">
        <v>42429</v>
      </c>
      <c r="I168" s="311"/>
      <c r="J168" s="306"/>
      <c r="K168" s="462"/>
      <c r="L168" s="386"/>
      <c r="M168" s="387"/>
      <c r="N168" s="387"/>
      <c r="O168" s="388"/>
      <c r="P168" s="389"/>
      <c r="Q168" s="350"/>
      <c r="R168" s="350"/>
      <c r="S168" s="389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50"/>
      <c r="AE168" s="350"/>
      <c r="AF168" s="350"/>
      <c r="AG168" s="350"/>
      <c r="AH168" s="350"/>
      <c r="AI168" s="350"/>
      <c r="AJ168" s="350"/>
      <c r="AK168" s="350"/>
      <c r="AL168" s="350"/>
      <c r="AM168" s="350"/>
      <c r="AN168" s="350"/>
      <c r="AO168" s="350"/>
      <c r="AP168" s="350"/>
      <c r="AQ168" s="350"/>
      <c r="AR168" s="350"/>
      <c r="AS168" s="350"/>
      <c r="AT168" s="350"/>
      <c r="AU168" s="350"/>
      <c r="AV168" s="350"/>
      <c r="AW168" s="350"/>
      <c r="AX168" s="350"/>
      <c r="AY168" s="350"/>
      <c r="AZ168" s="350"/>
      <c r="BA168" s="350"/>
      <c r="BB168" s="350"/>
      <c r="BC168" s="285"/>
      <c r="BD168" s="285"/>
      <c r="BE168" s="285"/>
      <c r="BF168" s="285"/>
      <c r="BG168" s="285"/>
      <c r="BH168" s="299"/>
      <c r="BI168" s="285"/>
    </row>
    <row r="169" spans="1:61" s="94" customFormat="1" ht="30" hidden="1" customHeight="1" x14ac:dyDescent="0.25">
      <c r="A169" s="449">
        <v>166</v>
      </c>
      <c r="B169" s="306" t="s">
        <v>1748</v>
      </c>
      <c r="C169" s="429" t="s">
        <v>3056</v>
      </c>
      <c r="D169" s="325">
        <v>203</v>
      </c>
      <c r="E169" s="311" t="s">
        <v>1749</v>
      </c>
      <c r="F169" s="440" t="s">
        <v>3085</v>
      </c>
      <c r="G169" s="306" t="s">
        <v>2668</v>
      </c>
      <c r="H169" s="419">
        <v>42429</v>
      </c>
      <c r="I169" s="311"/>
      <c r="J169" s="306"/>
      <c r="K169" s="462"/>
      <c r="L169" s="386"/>
      <c r="M169" s="387"/>
      <c r="N169" s="387"/>
      <c r="O169" s="388"/>
      <c r="P169" s="389"/>
      <c r="Q169" s="350"/>
      <c r="R169" s="350"/>
      <c r="S169" s="389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50"/>
      <c r="AE169" s="350"/>
      <c r="AF169" s="350"/>
      <c r="AG169" s="350"/>
      <c r="AH169" s="350"/>
      <c r="AI169" s="350"/>
      <c r="AJ169" s="350"/>
      <c r="AK169" s="350"/>
      <c r="AL169" s="350"/>
      <c r="AM169" s="350"/>
      <c r="AN169" s="350"/>
      <c r="AO169" s="350"/>
      <c r="AP169" s="350"/>
      <c r="AQ169" s="350"/>
      <c r="AR169" s="350"/>
      <c r="AS169" s="350"/>
      <c r="AT169" s="350"/>
      <c r="AU169" s="350"/>
      <c r="AV169" s="350"/>
      <c r="AW169" s="350"/>
      <c r="AX169" s="350"/>
      <c r="AY169" s="350"/>
      <c r="AZ169" s="350"/>
      <c r="BA169" s="350"/>
      <c r="BB169" s="350"/>
      <c r="BC169" s="285"/>
      <c r="BD169" s="285"/>
      <c r="BE169" s="285"/>
      <c r="BF169" s="285"/>
      <c r="BG169" s="285"/>
      <c r="BH169" s="299"/>
      <c r="BI169" s="285"/>
    </row>
    <row r="170" spans="1:61" s="94" customFormat="1" ht="30" hidden="1" customHeight="1" x14ac:dyDescent="0.25">
      <c r="A170" s="450">
        <v>167</v>
      </c>
      <c r="B170" s="306" t="s">
        <v>1748</v>
      </c>
      <c r="C170" s="429" t="s">
        <v>3056</v>
      </c>
      <c r="D170" s="325">
        <v>204</v>
      </c>
      <c r="E170" s="311" t="s">
        <v>1749</v>
      </c>
      <c r="F170" s="440" t="s">
        <v>3106</v>
      </c>
      <c r="G170" s="306" t="s">
        <v>2668</v>
      </c>
      <c r="H170" s="419">
        <v>42429</v>
      </c>
      <c r="I170" s="311"/>
      <c r="J170" s="306"/>
      <c r="K170" s="462"/>
      <c r="L170" s="386"/>
      <c r="M170" s="387"/>
      <c r="N170" s="387"/>
      <c r="O170" s="388"/>
      <c r="P170" s="389"/>
      <c r="Q170" s="350"/>
      <c r="R170" s="350"/>
      <c r="S170" s="389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0"/>
      <c r="AR170" s="350"/>
      <c r="AS170" s="350"/>
      <c r="AT170" s="350"/>
      <c r="AU170" s="350"/>
      <c r="AV170" s="350"/>
      <c r="AW170" s="350"/>
      <c r="AX170" s="350"/>
      <c r="AY170" s="350"/>
      <c r="AZ170" s="350"/>
      <c r="BA170" s="350"/>
      <c r="BB170" s="350"/>
      <c r="BC170" s="285"/>
      <c r="BD170" s="285"/>
      <c r="BE170" s="285"/>
      <c r="BF170" s="285"/>
      <c r="BG170" s="285"/>
      <c r="BH170" s="299"/>
      <c r="BI170" s="285"/>
    </row>
    <row r="171" spans="1:61" s="94" customFormat="1" ht="30" hidden="1" customHeight="1" thickBot="1" x14ac:dyDescent="0.3">
      <c r="A171" s="450">
        <v>168</v>
      </c>
      <c r="B171" s="306" t="s">
        <v>1748</v>
      </c>
      <c r="C171" s="429" t="s">
        <v>3056</v>
      </c>
      <c r="D171" s="325">
        <v>205</v>
      </c>
      <c r="E171" s="311" t="s">
        <v>1749</v>
      </c>
      <c r="F171" s="440" t="s">
        <v>3089</v>
      </c>
      <c r="G171" s="306" t="s">
        <v>2668</v>
      </c>
      <c r="H171" s="419">
        <v>42429</v>
      </c>
      <c r="I171" s="311"/>
      <c r="J171" s="306"/>
      <c r="K171" s="462"/>
      <c r="L171" s="386"/>
      <c r="M171" s="387"/>
      <c r="N171" s="387"/>
      <c r="O171" s="388"/>
      <c r="P171" s="389"/>
      <c r="Q171" s="350"/>
      <c r="R171" s="350"/>
      <c r="S171" s="389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50"/>
      <c r="AE171" s="350"/>
      <c r="AF171" s="350"/>
      <c r="AG171" s="350"/>
      <c r="AH171" s="350"/>
      <c r="AI171" s="350"/>
      <c r="AJ171" s="350"/>
      <c r="AK171" s="350"/>
      <c r="AL171" s="350"/>
      <c r="AM171" s="350"/>
      <c r="AN171" s="350"/>
      <c r="AO171" s="350"/>
      <c r="AP171" s="350"/>
      <c r="AQ171" s="350"/>
      <c r="AR171" s="350"/>
      <c r="AS171" s="350"/>
      <c r="AT171" s="350"/>
      <c r="AU171" s="350"/>
      <c r="AV171" s="350"/>
      <c r="AW171" s="350"/>
      <c r="AX171" s="350"/>
      <c r="AY171" s="350"/>
      <c r="AZ171" s="350"/>
      <c r="BA171" s="350"/>
      <c r="BB171" s="350"/>
      <c r="BC171" s="285"/>
      <c r="BD171" s="285"/>
      <c r="BE171" s="285"/>
      <c r="BF171" s="285"/>
      <c r="BG171" s="285"/>
      <c r="BH171" s="299"/>
      <c r="BI171" s="285"/>
    </row>
    <row r="172" spans="1:61" s="94" customFormat="1" ht="30" hidden="1" customHeight="1" x14ac:dyDescent="0.25">
      <c r="A172" s="449">
        <v>169</v>
      </c>
      <c r="B172" s="306" t="s">
        <v>1748</v>
      </c>
      <c r="C172" s="429" t="s">
        <v>3056</v>
      </c>
      <c r="D172" s="325">
        <v>206</v>
      </c>
      <c r="E172" s="311" t="s">
        <v>1749</v>
      </c>
      <c r="F172" s="440" t="s">
        <v>3222</v>
      </c>
      <c r="G172" s="306" t="s">
        <v>2668</v>
      </c>
      <c r="H172" s="419">
        <v>42429</v>
      </c>
      <c r="I172" s="311"/>
      <c r="J172" s="306"/>
      <c r="K172" s="462"/>
      <c r="L172" s="386"/>
      <c r="M172" s="387"/>
      <c r="N172" s="387"/>
      <c r="O172" s="388"/>
      <c r="P172" s="389"/>
      <c r="Q172" s="350"/>
      <c r="R172" s="350"/>
      <c r="S172" s="389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50"/>
      <c r="AE172" s="350"/>
      <c r="AF172" s="350"/>
      <c r="AG172" s="350"/>
      <c r="AH172" s="350"/>
      <c r="AI172" s="350"/>
      <c r="AJ172" s="350"/>
      <c r="AK172" s="350"/>
      <c r="AL172" s="350"/>
      <c r="AM172" s="350"/>
      <c r="AN172" s="350"/>
      <c r="AO172" s="350"/>
      <c r="AP172" s="350"/>
      <c r="AQ172" s="350"/>
      <c r="AR172" s="350"/>
      <c r="AS172" s="350"/>
      <c r="AT172" s="350"/>
      <c r="AU172" s="350"/>
      <c r="AV172" s="350"/>
      <c r="AW172" s="350"/>
      <c r="AX172" s="350"/>
      <c r="AY172" s="350"/>
      <c r="AZ172" s="350"/>
      <c r="BA172" s="350"/>
      <c r="BB172" s="350"/>
      <c r="BC172" s="285"/>
      <c r="BD172" s="285"/>
      <c r="BE172" s="285"/>
      <c r="BF172" s="285"/>
      <c r="BG172" s="285"/>
      <c r="BH172" s="299"/>
      <c r="BI172" s="285"/>
    </row>
    <row r="173" spans="1:61" s="94" customFormat="1" ht="30" hidden="1" customHeight="1" x14ac:dyDescent="0.25">
      <c r="A173" s="450">
        <v>170</v>
      </c>
      <c r="B173" s="306" t="s">
        <v>1748</v>
      </c>
      <c r="C173" s="429" t="s">
        <v>3056</v>
      </c>
      <c r="D173" s="325">
        <v>207</v>
      </c>
      <c r="E173" s="311" t="s">
        <v>1749</v>
      </c>
      <c r="F173" s="440" t="s">
        <v>3150</v>
      </c>
      <c r="G173" s="306" t="s">
        <v>2668</v>
      </c>
      <c r="H173" s="419">
        <v>42429</v>
      </c>
      <c r="I173" s="311"/>
      <c r="J173" s="306"/>
      <c r="K173" s="462"/>
      <c r="L173" s="386"/>
      <c r="M173" s="387"/>
      <c r="N173" s="387"/>
      <c r="O173" s="388"/>
      <c r="P173" s="389"/>
      <c r="Q173" s="350"/>
      <c r="R173" s="350"/>
      <c r="S173" s="389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50"/>
      <c r="AE173" s="350"/>
      <c r="AF173" s="350"/>
      <c r="AG173" s="350"/>
      <c r="AH173" s="350"/>
      <c r="AI173" s="350"/>
      <c r="AJ173" s="350"/>
      <c r="AK173" s="350"/>
      <c r="AL173" s="350"/>
      <c r="AM173" s="350"/>
      <c r="AN173" s="350"/>
      <c r="AO173" s="350"/>
      <c r="AP173" s="350"/>
      <c r="AQ173" s="350"/>
      <c r="AR173" s="350"/>
      <c r="AS173" s="350"/>
      <c r="AT173" s="350"/>
      <c r="AU173" s="350"/>
      <c r="AV173" s="350"/>
      <c r="AW173" s="350"/>
      <c r="AX173" s="350"/>
      <c r="AY173" s="350"/>
      <c r="AZ173" s="350"/>
      <c r="BA173" s="350"/>
      <c r="BB173" s="350"/>
      <c r="BC173" s="285"/>
      <c r="BD173" s="285"/>
      <c r="BE173" s="285"/>
      <c r="BF173" s="285"/>
      <c r="BG173" s="285"/>
      <c r="BH173" s="299"/>
      <c r="BI173" s="285"/>
    </row>
    <row r="174" spans="1:61" s="94" customFormat="1" ht="30" hidden="1" customHeight="1" thickBot="1" x14ac:dyDescent="0.3">
      <c r="A174" s="450">
        <v>171</v>
      </c>
      <c r="B174" s="306" t="s">
        <v>1748</v>
      </c>
      <c r="C174" s="429" t="s">
        <v>3056</v>
      </c>
      <c r="D174" s="325">
        <v>208</v>
      </c>
      <c r="E174" s="311" t="s">
        <v>1749</v>
      </c>
      <c r="F174" s="440" t="s">
        <v>3231</v>
      </c>
      <c r="G174" s="306" t="s">
        <v>2668</v>
      </c>
      <c r="H174" s="419">
        <v>42429</v>
      </c>
      <c r="I174" s="311"/>
      <c r="J174" s="306"/>
      <c r="K174" s="462"/>
      <c r="L174" s="386"/>
      <c r="M174" s="387"/>
      <c r="N174" s="387"/>
      <c r="O174" s="388"/>
      <c r="P174" s="389"/>
      <c r="Q174" s="350"/>
      <c r="R174" s="350"/>
      <c r="S174" s="389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  <c r="AH174" s="350"/>
      <c r="AI174" s="350"/>
      <c r="AJ174" s="350"/>
      <c r="AK174" s="350"/>
      <c r="AL174" s="350"/>
      <c r="AM174" s="350"/>
      <c r="AN174" s="350"/>
      <c r="AO174" s="350"/>
      <c r="AP174" s="350"/>
      <c r="AQ174" s="350"/>
      <c r="AR174" s="350"/>
      <c r="AS174" s="350"/>
      <c r="AT174" s="350"/>
      <c r="AU174" s="350"/>
      <c r="AV174" s="350"/>
      <c r="AW174" s="350"/>
      <c r="AX174" s="350"/>
      <c r="AY174" s="350"/>
      <c r="AZ174" s="350"/>
      <c r="BA174" s="350"/>
      <c r="BB174" s="350"/>
      <c r="BC174" s="285"/>
      <c r="BD174" s="285"/>
      <c r="BE174" s="285"/>
      <c r="BF174" s="285"/>
      <c r="BG174" s="285"/>
      <c r="BH174" s="299"/>
      <c r="BI174" s="285"/>
    </row>
    <row r="175" spans="1:61" s="94" customFormat="1" ht="30" hidden="1" customHeight="1" x14ac:dyDescent="0.25">
      <c r="A175" s="449">
        <v>172</v>
      </c>
      <c r="B175" s="306" t="s">
        <v>1748</v>
      </c>
      <c r="C175" s="429" t="s">
        <v>3056</v>
      </c>
      <c r="D175" s="325">
        <v>209</v>
      </c>
      <c r="E175" s="311" t="s">
        <v>1749</v>
      </c>
      <c r="F175" s="440" t="s">
        <v>3210</v>
      </c>
      <c r="G175" s="306" t="s">
        <v>2668</v>
      </c>
      <c r="H175" s="419">
        <v>42429</v>
      </c>
      <c r="I175" s="311"/>
      <c r="J175" s="306"/>
      <c r="K175" s="462"/>
      <c r="L175" s="386"/>
      <c r="M175" s="387"/>
      <c r="N175" s="387"/>
      <c r="O175" s="388"/>
      <c r="P175" s="389"/>
      <c r="Q175" s="350"/>
      <c r="R175" s="350"/>
      <c r="S175" s="389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0"/>
      <c r="AF175" s="350"/>
      <c r="AG175" s="350"/>
      <c r="AH175" s="350"/>
      <c r="AI175" s="350"/>
      <c r="AJ175" s="350"/>
      <c r="AK175" s="350"/>
      <c r="AL175" s="350"/>
      <c r="AM175" s="350"/>
      <c r="AN175" s="350"/>
      <c r="AO175" s="350"/>
      <c r="AP175" s="350"/>
      <c r="AQ175" s="350"/>
      <c r="AR175" s="350"/>
      <c r="AS175" s="350"/>
      <c r="AT175" s="350"/>
      <c r="AU175" s="350"/>
      <c r="AV175" s="350"/>
      <c r="AW175" s="350"/>
      <c r="AX175" s="350"/>
      <c r="AY175" s="350"/>
      <c r="AZ175" s="350"/>
      <c r="BA175" s="350"/>
      <c r="BB175" s="350"/>
      <c r="BC175" s="285"/>
      <c r="BD175" s="285"/>
      <c r="BE175" s="285"/>
      <c r="BF175" s="285"/>
      <c r="BG175" s="285"/>
      <c r="BH175" s="299"/>
      <c r="BI175" s="285"/>
    </row>
    <row r="176" spans="1:61" s="94" customFormat="1" ht="30" hidden="1" customHeight="1" x14ac:dyDescent="0.25">
      <c r="A176" s="450">
        <v>173</v>
      </c>
      <c r="B176" s="306" t="s">
        <v>1748</v>
      </c>
      <c r="C176" s="429" t="s">
        <v>3056</v>
      </c>
      <c r="D176" s="325">
        <v>210</v>
      </c>
      <c r="E176" s="311" t="s">
        <v>1749</v>
      </c>
      <c r="F176" s="440" t="s">
        <v>3221</v>
      </c>
      <c r="G176" s="306" t="s">
        <v>2668</v>
      </c>
      <c r="H176" s="419">
        <v>42429</v>
      </c>
      <c r="I176" s="311"/>
      <c r="J176" s="306"/>
      <c r="K176" s="462"/>
      <c r="L176" s="386"/>
      <c r="M176" s="387"/>
      <c r="N176" s="387"/>
      <c r="O176" s="388"/>
      <c r="P176" s="389"/>
      <c r="Q176" s="350"/>
      <c r="R176" s="350"/>
      <c r="S176" s="389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0"/>
      <c r="AF176" s="350"/>
      <c r="AG176" s="350"/>
      <c r="AH176" s="350"/>
      <c r="AI176" s="350"/>
      <c r="AJ176" s="350"/>
      <c r="AK176" s="350"/>
      <c r="AL176" s="350"/>
      <c r="AM176" s="350"/>
      <c r="AN176" s="350"/>
      <c r="AO176" s="350"/>
      <c r="AP176" s="350"/>
      <c r="AQ176" s="350"/>
      <c r="AR176" s="350"/>
      <c r="AS176" s="350"/>
      <c r="AT176" s="350"/>
      <c r="AU176" s="350"/>
      <c r="AV176" s="350"/>
      <c r="AW176" s="350"/>
      <c r="AX176" s="350"/>
      <c r="AY176" s="350"/>
      <c r="AZ176" s="350"/>
      <c r="BA176" s="350"/>
      <c r="BB176" s="350"/>
      <c r="BC176" s="285"/>
      <c r="BD176" s="285"/>
      <c r="BE176" s="285"/>
      <c r="BF176" s="285"/>
      <c r="BG176" s="285"/>
      <c r="BH176" s="299"/>
      <c r="BI176" s="285"/>
    </row>
    <row r="177" spans="1:61" s="94" customFormat="1" ht="30" hidden="1" customHeight="1" thickBot="1" x14ac:dyDescent="0.3">
      <c r="A177" s="450">
        <v>174</v>
      </c>
      <c r="B177" s="306" t="s">
        <v>1748</v>
      </c>
      <c r="C177" s="429" t="s">
        <v>3056</v>
      </c>
      <c r="D177" s="325">
        <v>211</v>
      </c>
      <c r="E177" s="311" t="s">
        <v>1749</v>
      </c>
      <c r="F177" s="440" t="s">
        <v>3229</v>
      </c>
      <c r="G177" s="306" t="s">
        <v>2668</v>
      </c>
      <c r="H177" s="419">
        <v>42429</v>
      </c>
      <c r="I177" s="311"/>
      <c r="J177" s="306"/>
      <c r="K177" s="462"/>
      <c r="L177" s="386"/>
      <c r="M177" s="387"/>
      <c r="N177" s="387"/>
      <c r="O177" s="388"/>
      <c r="P177" s="389"/>
      <c r="Q177" s="350"/>
      <c r="R177" s="350"/>
      <c r="S177" s="389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50"/>
      <c r="AE177" s="350"/>
      <c r="AF177" s="350"/>
      <c r="AG177" s="350"/>
      <c r="AH177" s="350"/>
      <c r="AI177" s="350"/>
      <c r="AJ177" s="350"/>
      <c r="AK177" s="350"/>
      <c r="AL177" s="350"/>
      <c r="AM177" s="350"/>
      <c r="AN177" s="350"/>
      <c r="AO177" s="350"/>
      <c r="AP177" s="350"/>
      <c r="AQ177" s="350"/>
      <c r="AR177" s="350"/>
      <c r="AS177" s="350"/>
      <c r="AT177" s="350"/>
      <c r="AU177" s="350"/>
      <c r="AV177" s="350"/>
      <c r="AW177" s="350"/>
      <c r="AX177" s="350"/>
      <c r="AY177" s="350"/>
      <c r="AZ177" s="350"/>
      <c r="BA177" s="350"/>
      <c r="BB177" s="350"/>
      <c r="BC177" s="285"/>
      <c r="BD177" s="285"/>
      <c r="BE177" s="285"/>
      <c r="BF177" s="285"/>
      <c r="BG177" s="285"/>
      <c r="BH177" s="299"/>
      <c r="BI177" s="285"/>
    </row>
    <row r="178" spans="1:61" s="94" customFormat="1" ht="30" hidden="1" customHeight="1" x14ac:dyDescent="0.25">
      <c r="A178" s="449">
        <v>175</v>
      </c>
      <c r="B178" s="306" t="s">
        <v>1748</v>
      </c>
      <c r="C178" s="429" t="s">
        <v>3056</v>
      </c>
      <c r="D178" s="325">
        <v>212</v>
      </c>
      <c r="E178" s="311" t="s">
        <v>1749</v>
      </c>
      <c r="F178" s="440" t="s">
        <v>3234</v>
      </c>
      <c r="G178" s="306" t="s">
        <v>2668</v>
      </c>
      <c r="H178" s="419">
        <v>42429</v>
      </c>
      <c r="I178" s="311"/>
      <c r="J178" s="306"/>
      <c r="K178" s="462"/>
      <c r="L178" s="386"/>
      <c r="M178" s="387"/>
      <c r="N178" s="387"/>
      <c r="O178" s="388"/>
      <c r="P178" s="389"/>
      <c r="Q178" s="350"/>
      <c r="R178" s="350"/>
      <c r="S178" s="389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  <c r="AH178" s="350"/>
      <c r="AI178" s="350"/>
      <c r="AJ178" s="350"/>
      <c r="AK178" s="350"/>
      <c r="AL178" s="350"/>
      <c r="AM178" s="350"/>
      <c r="AN178" s="350"/>
      <c r="AO178" s="350"/>
      <c r="AP178" s="350"/>
      <c r="AQ178" s="350"/>
      <c r="AR178" s="350"/>
      <c r="AS178" s="350"/>
      <c r="AT178" s="350"/>
      <c r="AU178" s="350"/>
      <c r="AV178" s="350"/>
      <c r="AW178" s="350"/>
      <c r="AX178" s="350"/>
      <c r="AY178" s="350"/>
      <c r="AZ178" s="350"/>
      <c r="BA178" s="350"/>
      <c r="BB178" s="350"/>
      <c r="BC178" s="285"/>
      <c r="BD178" s="285"/>
      <c r="BE178" s="285"/>
      <c r="BF178" s="285"/>
      <c r="BG178" s="285"/>
      <c r="BH178" s="299"/>
      <c r="BI178" s="285"/>
    </row>
    <row r="179" spans="1:61" s="94" customFormat="1" ht="30" hidden="1" customHeight="1" x14ac:dyDescent="0.25">
      <c r="A179" s="450">
        <v>176</v>
      </c>
      <c r="B179" s="306" t="s">
        <v>1748</v>
      </c>
      <c r="C179" s="429" t="s">
        <v>3056</v>
      </c>
      <c r="D179" s="435">
        <v>213</v>
      </c>
      <c r="E179" s="311" t="s">
        <v>1749</v>
      </c>
      <c r="F179" s="440" t="s">
        <v>3087</v>
      </c>
      <c r="G179" s="306" t="s">
        <v>2668</v>
      </c>
      <c r="H179" s="419">
        <v>42429</v>
      </c>
      <c r="I179" s="311"/>
      <c r="J179" s="306"/>
      <c r="K179" s="462"/>
      <c r="L179" s="386"/>
      <c r="M179" s="387"/>
      <c r="N179" s="387"/>
      <c r="O179" s="388"/>
      <c r="P179" s="389"/>
      <c r="Q179" s="350"/>
      <c r="R179" s="350"/>
      <c r="S179" s="389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50"/>
      <c r="AE179" s="350"/>
      <c r="AF179" s="350"/>
      <c r="AG179" s="350"/>
      <c r="AH179" s="350"/>
      <c r="AI179" s="350"/>
      <c r="AJ179" s="350"/>
      <c r="AK179" s="350"/>
      <c r="AL179" s="350"/>
      <c r="AM179" s="350"/>
      <c r="AN179" s="350"/>
      <c r="AO179" s="350"/>
      <c r="AP179" s="350"/>
      <c r="AQ179" s="350"/>
      <c r="AR179" s="350"/>
      <c r="AS179" s="350"/>
      <c r="AT179" s="350"/>
      <c r="AU179" s="350"/>
      <c r="AV179" s="350"/>
      <c r="AW179" s="350"/>
      <c r="AX179" s="350"/>
      <c r="AY179" s="350"/>
      <c r="AZ179" s="350"/>
      <c r="BA179" s="350"/>
      <c r="BB179" s="350"/>
      <c r="BC179" s="285"/>
      <c r="BD179" s="285"/>
      <c r="BE179" s="285"/>
      <c r="BF179" s="285"/>
      <c r="BG179" s="285"/>
      <c r="BH179" s="299"/>
      <c r="BI179" s="285"/>
    </row>
    <row r="180" spans="1:61" s="94" customFormat="1" ht="30" hidden="1" customHeight="1" thickBot="1" x14ac:dyDescent="0.3">
      <c r="A180" s="450">
        <v>177</v>
      </c>
      <c r="B180" s="306" t="s">
        <v>1748</v>
      </c>
      <c r="C180" s="429" t="s">
        <v>3056</v>
      </c>
      <c r="D180" s="325">
        <v>214</v>
      </c>
      <c r="E180" s="311" t="s">
        <v>1749</v>
      </c>
      <c r="F180" s="440" t="s">
        <v>3206</v>
      </c>
      <c r="G180" s="306" t="s">
        <v>2668</v>
      </c>
      <c r="H180" s="419">
        <v>42429</v>
      </c>
      <c r="I180" s="311"/>
      <c r="J180" s="306"/>
      <c r="K180" s="462"/>
      <c r="L180" s="386"/>
      <c r="M180" s="387"/>
      <c r="N180" s="387"/>
      <c r="O180" s="388"/>
      <c r="P180" s="389"/>
      <c r="Q180" s="350"/>
      <c r="R180" s="350"/>
      <c r="S180" s="389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50"/>
      <c r="AE180" s="350"/>
      <c r="AF180" s="350"/>
      <c r="AG180" s="350"/>
      <c r="AH180" s="350"/>
      <c r="AI180" s="350"/>
      <c r="AJ180" s="350"/>
      <c r="AK180" s="350"/>
      <c r="AL180" s="350"/>
      <c r="AM180" s="350"/>
      <c r="AN180" s="350"/>
      <c r="AO180" s="350"/>
      <c r="AP180" s="350"/>
      <c r="AQ180" s="350"/>
      <c r="AR180" s="350"/>
      <c r="AS180" s="350"/>
      <c r="AT180" s="350"/>
      <c r="AU180" s="350"/>
      <c r="AV180" s="350"/>
      <c r="AW180" s="350"/>
      <c r="AX180" s="350"/>
      <c r="AY180" s="350"/>
      <c r="AZ180" s="350"/>
      <c r="BA180" s="350"/>
      <c r="BB180" s="350"/>
      <c r="BC180" s="285"/>
      <c r="BD180" s="285"/>
      <c r="BE180" s="285"/>
      <c r="BF180" s="285"/>
      <c r="BG180" s="285"/>
      <c r="BH180" s="299"/>
      <c r="BI180" s="285"/>
    </row>
    <row r="181" spans="1:61" s="94" customFormat="1" ht="30" hidden="1" customHeight="1" x14ac:dyDescent="0.25">
      <c r="A181" s="449">
        <v>178</v>
      </c>
      <c r="B181" s="306" t="s">
        <v>1748</v>
      </c>
      <c r="C181" s="429" t="s">
        <v>3056</v>
      </c>
      <c r="D181" s="325">
        <v>215</v>
      </c>
      <c r="E181" s="311" t="s">
        <v>1749</v>
      </c>
      <c r="F181" s="440" t="s">
        <v>3155</v>
      </c>
      <c r="G181" s="306" t="s">
        <v>2668</v>
      </c>
      <c r="H181" s="419">
        <v>42429</v>
      </c>
      <c r="I181" s="311"/>
      <c r="J181" s="306"/>
      <c r="K181" s="462"/>
      <c r="L181" s="386"/>
      <c r="M181" s="387"/>
      <c r="N181" s="387"/>
      <c r="O181" s="388"/>
      <c r="P181" s="389"/>
      <c r="Q181" s="350"/>
      <c r="R181" s="350"/>
      <c r="S181" s="389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0"/>
      <c r="AL181" s="350"/>
      <c r="AM181" s="350"/>
      <c r="AN181" s="350"/>
      <c r="AO181" s="350"/>
      <c r="AP181" s="350"/>
      <c r="AQ181" s="350"/>
      <c r="AR181" s="350"/>
      <c r="AS181" s="350"/>
      <c r="AT181" s="350"/>
      <c r="AU181" s="350"/>
      <c r="AV181" s="350"/>
      <c r="AW181" s="350"/>
      <c r="AX181" s="350"/>
      <c r="AY181" s="350"/>
      <c r="AZ181" s="350"/>
      <c r="BA181" s="350"/>
      <c r="BB181" s="350"/>
      <c r="BC181" s="285"/>
      <c r="BD181" s="285"/>
      <c r="BE181" s="285"/>
      <c r="BF181" s="285"/>
      <c r="BG181" s="285"/>
      <c r="BH181" s="299"/>
      <c r="BI181" s="285"/>
    </row>
    <row r="182" spans="1:61" s="94" customFormat="1" ht="30" hidden="1" customHeight="1" x14ac:dyDescent="0.25">
      <c r="A182" s="450">
        <v>179</v>
      </c>
      <c r="B182" s="306" t="s">
        <v>1748</v>
      </c>
      <c r="C182" s="429" t="s">
        <v>3056</v>
      </c>
      <c r="D182" s="325">
        <v>216</v>
      </c>
      <c r="E182" s="311" t="s">
        <v>1749</v>
      </c>
      <c r="F182" s="440" t="s">
        <v>3126</v>
      </c>
      <c r="G182" s="306" t="s">
        <v>2668</v>
      </c>
      <c r="H182" s="419">
        <v>42429</v>
      </c>
      <c r="I182" s="311"/>
      <c r="J182" s="306"/>
      <c r="K182" s="462"/>
      <c r="L182" s="386"/>
      <c r="M182" s="387"/>
      <c r="N182" s="387"/>
      <c r="O182" s="388"/>
      <c r="P182" s="389"/>
      <c r="Q182" s="350"/>
      <c r="R182" s="350"/>
      <c r="S182" s="389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0"/>
      <c r="AL182" s="350"/>
      <c r="AM182" s="350"/>
      <c r="AN182" s="350"/>
      <c r="AO182" s="350"/>
      <c r="AP182" s="350"/>
      <c r="AQ182" s="350"/>
      <c r="AR182" s="350"/>
      <c r="AS182" s="350"/>
      <c r="AT182" s="350"/>
      <c r="AU182" s="350"/>
      <c r="AV182" s="350"/>
      <c r="AW182" s="350"/>
      <c r="AX182" s="350"/>
      <c r="AY182" s="350"/>
      <c r="AZ182" s="350"/>
      <c r="BA182" s="350"/>
      <c r="BB182" s="350"/>
      <c r="BC182" s="285"/>
      <c r="BD182" s="285"/>
      <c r="BE182" s="285"/>
      <c r="BF182" s="285"/>
      <c r="BG182" s="285"/>
      <c r="BH182" s="299"/>
      <c r="BI182" s="285"/>
    </row>
    <row r="183" spans="1:61" s="94" customFormat="1" ht="30" hidden="1" customHeight="1" thickBot="1" x14ac:dyDescent="0.3">
      <c r="A183" s="450">
        <v>180</v>
      </c>
      <c r="B183" s="306" t="s">
        <v>1748</v>
      </c>
      <c r="C183" s="429" t="s">
        <v>3056</v>
      </c>
      <c r="D183" s="325">
        <v>239</v>
      </c>
      <c r="E183" s="311" t="s">
        <v>1749</v>
      </c>
      <c r="F183" s="440" t="s">
        <v>3217</v>
      </c>
      <c r="G183" s="306" t="s">
        <v>2668</v>
      </c>
      <c r="H183" s="419">
        <v>42429</v>
      </c>
      <c r="I183" s="311"/>
      <c r="J183" s="306"/>
      <c r="K183" s="462"/>
      <c r="L183" s="386"/>
      <c r="M183" s="387"/>
      <c r="N183" s="387"/>
      <c r="O183" s="388"/>
      <c r="P183" s="389"/>
      <c r="Q183" s="350"/>
      <c r="R183" s="350"/>
      <c r="S183" s="389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0"/>
      <c r="AL183" s="350"/>
      <c r="AM183" s="350"/>
      <c r="AN183" s="350"/>
      <c r="AO183" s="350"/>
      <c r="AP183" s="350"/>
      <c r="AQ183" s="350"/>
      <c r="AR183" s="350"/>
      <c r="AS183" s="350"/>
      <c r="AT183" s="350"/>
      <c r="AU183" s="350"/>
      <c r="AV183" s="350"/>
      <c r="AW183" s="350"/>
      <c r="AX183" s="350"/>
      <c r="AY183" s="350"/>
      <c r="AZ183" s="350"/>
      <c r="BA183" s="350"/>
      <c r="BB183" s="350"/>
      <c r="BC183" s="285"/>
      <c r="BD183" s="285"/>
      <c r="BE183" s="285"/>
      <c r="BF183" s="285"/>
      <c r="BG183" s="285"/>
      <c r="BH183" s="299"/>
      <c r="BI183" s="285"/>
    </row>
    <row r="184" spans="1:61" s="94" customFormat="1" ht="30" hidden="1" customHeight="1" x14ac:dyDescent="0.25">
      <c r="A184" s="449">
        <v>181</v>
      </c>
      <c r="B184" s="306" t="s">
        <v>1748</v>
      </c>
      <c r="C184" s="429" t="s">
        <v>3056</v>
      </c>
      <c r="D184" s="325">
        <v>250</v>
      </c>
      <c r="E184" s="311" t="s">
        <v>1749</v>
      </c>
      <c r="F184" s="440" t="s">
        <v>3057</v>
      </c>
      <c r="G184" s="306" t="s">
        <v>2668</v>
      </c>
      <c r="H184" s="419">
        <v>42429</v>
      </c>
      <c r="I184" s="311"/>
      <c r="J184" s="306"/>
      <c r="K184" s="462"/>
      <c r="L184" s="386"/>
      <c r="M184" s="387"/>
      <c r="N184" s="387"/>
      <c r="O184" s="388"/>
      <c r="P184" s="389"/>
      <c r="Q184" s="350"/>
      <c r="R184" s="350"/>
      <c r="S184" s="389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0"/>
      <c r="AL184" s="350"/>
      <c r="AM184" s="350"/>
      <c r="AN184" s="350"/>
      <c r="AO184" s="350"/>
      <c r="AP184" s="350"/>
      <c r="AQ184" s="350"/>
      <c r="AR184" s="350"/>
      <c r="AS184" s="350"/>
      <c r="AT184" s="350"/>
      <c r="AU184" s="350"/>
      <c r="AV184" s="350"/>
      <c r="AW184" s="350"/>
      <c r="AX184" s="350"/>
      <c r="AY184" s="350"/>
      <c r="AZ184" s="350"/>
      <c r="BA184" s="350"/>
      <c r="BB184" s="350"/>
      <c r="BC184" s="285"/>
      <c r="BD184" s="285"/>
      <c r="BE184" s="285"/>
      <c r="BF184" s="285"/>
      <c r="BG184" s="285"/>
      <c r="BH184" s="299"/>
      <c r="BI184" s="285"/>
    </row>
    <row r="185" spans="1:61" s="94" customFormat="1" ht="30" hidden="1" customHeight="1" x14ac:dyDescent="0.25">
      <c r="A185" s="450">
        <v>182</v>
      </c>
      <c r="B185" s="306" t="s">
        <v>1748</v>
      </c>
      <c r="C185" s="429" t="s">
        <v>3056</v>
      </c>
      <c r="D185" s="325">
        <v>251</v>
      </c>
      <c r="E185" s="311" t="s">
        <v>1749</v>
      </c>
      <c r="F185" s="440" t="s">
        <v>3233</v>
      </c>
      <c r="G185" s="306" t="s">
        <v>2668</v>
      </c>
      <c r="H185" s="419">
        <v>42429</v>
      </c>
      <c r="I185" s="311"/>
      <c r="J185" s="306"/>
      <c r="K185" s="462"/>
      <c r="L185" s="386"/>
      <c r="M185" s="387"/>
      <c r="N185" s="387"/>
      <c r="O185" s="388"/>
      <c r="P185" s="389"/>
      <c r="Q185" s="350"/>
      <c r="R185" s="350"/>
      <c r="S185" s="389"/>
      <c r="T185" s="350"/>
      <c r="U185" s="350"/>
      <c r="V185" s="389"/>
      <c r="W185" s="350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0"/>
      <c r="AL185" s="350"/>
      <c r="AM185" s="350"/>
      <c r="AN185" s="350"/>
      <c r="AO185" s="350"/>
      <c r="AP185" s="350"/>
      <c r="AQ185" s="350"/>
      <c r="AR185" s="350"/>
      <c r="AS185" s="350"/>
      <c r="AT185" s="350"/>
      <c r="AU185" s="350"/>
      <c r="AV185" s="350"/>
      <c r="AW185" s="350"/>
      <c r="AX185" s="350"/>
      <c r="AY185" s="350"/>
      <c r="AZ185" s="350"/>
      <c r="BA185" s="350"/>
      <c r="BB185" s="350"/>
      <c r="BC185" s="285"/>
      <c r="BD185" s="285"/>
      <c r="BE185" s="285"/>
      <c r="BF185" s="285"/>
      <c r="BG185" s="285"/>
      <c r="BH185" s="299"/>
      <c r="BI185" s="285"/>
    </row>
    <row r="186" spans="1:61" s="94" customFormat="1" ht="30" hidden="1" customHeight="1" thickBot="1" x14ac:dyDescent="0.3">
      <c r="A186" s="450">
        <v>183</v>
      </c>
      <c r="B186" s="306" t="s">
        <v>1748</v>
      </c>
      <c r="C186" s="429" t="s">
        <v>3056</v>
      </c>
      <c r="D186" s="325">
        <v>252</v>
      </c>
      <c r="E186" s="311" t="s">
        <v>1749</v>
      </c>
      <c r="F186" s="440" t="s">
        <v>3178</v>
      </c>
      <c r="G186" s="306" t="s">
        <v>2668</v>
      </c>
      <c r="H186" s="419">
        <v>42429</v>
      </c>
      <c r="I186" s="311"/>
      <c r="J186" s="306"/>
      <c r="K186" s="462"/>
      <c r="L186" s="386"/>
      <c r="M186" s="387"/>
      <c r="N186" s="387"/>
      <c r="O186" s="388"/>
      <c r="P186" s="389"/>
      <c r="Q186" s="350"/>
      <c r="R186" s="350"/>
      <c r="S186" s="389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0"/>
      <c r="AL186" s="350"/>
      <c r="AM186" s="350"/>
      <c r="AN186" s="350"/>
      <c r="AO186" s="350"/>
      <c r="AP186" s="350"/>
      <c r="AQ186" s="350"/>
      <c r="AR186" s="350"/>
      <c r="AS186" s="350"/>
      <c r="AT186" s="350"/>
      <c r="AU186" s="350"/>
      <c r="AV186" s="350"/>
      <c r="AW186" s="350"/>
      <c r="AX186" s="350"/>
      <c r="AY186" s="350"/>
      <c r="AZ186" s="350"/>
      <c r="BA186" s="350"/>
      <c r="BB186" s="350"/>
      <c r="BC186" s="285"/>
      <c r="BD186" s="285"/>
      <c r="BE186" s="285"/>
      <c r="BF186" s="285"/>
      <c r="BG186" s="285"/>
      <c r="BH186" s="299"/>
      <c r="BI186" s="285"/>
    </row>
    <row r="187" spans="1:61" s="94" customFormat="1" ht="30" hidden="1" customHeight="1" x14ac:dyDescent="0.25">
      <c r="A187" s="449">
        <v>184</v>
      </c>
      <c r="B187" s="306" t="s">
        <v>1748</v>
      </c>
      <c r="C187" s="429" t="s">
        <v>3056</v>
      </c>
      <c r="D187" s="325">
        <v>253</v>
      </c>
      <c r="E187" s="311" t="s">
        <v>1749</v>
      </c>
      <c r="F187" s="440" t="s">
        <v>3072</v>
      </c>
      <c r="G187" s="306" t="s">
        <v>2668</v>
      </c>
      <c r="H187" s="419">
        <v>42429</v>
      </c>
      <c r="I187" s="311"/>
      <c r="J187" s="306"/>
      <c r="K187" s="462"/>
      <c r="L187" s="386"/>
      <c r="M187" s="387"/>
      <c r="N187" s="387"/>
      <c r="O187" s="388"/>
      <c r="P187" s="389"/>
      <c r="Q187" s="350"/>
      <c r="R187" s="350"/>
      <c r="S187" s="389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0"/>
      <c r="AL187" s="350"/>
      <c r="AM187" s="350"/>
      <c r="AN187" s="350"/>
      <c r="AO187" s="350"/>
      <c r="AP187" s="350"/>
      <c r="AQ187" s="350"/>
      <c r="AR187" s="350"/>
      <c r="AS187" s="350"/>
      <c r="AT187" s="350"/>
      <c r="AU187" s="350"/>
      <c r="AV187" s="350"/>
      <c r="AW187" s="350"/>
      <c r="AX187" s="350"/>
      <c r="AY187" s="350"/>
      <c r="AZ187" s="350"/>
      <c r="BA187" s="350"/>
      <c r="BB187" s="350"/>
      <c r="BC187" s="285"/>
      <c r="BD187" s="285"/>
      <c r="BE187" s="285"/>
      <c r="BF187" s="285"/>
      <c r="BG187" s="285"/>
      <c r="BH187" s="299"/>
      <c r="BI187" s="285"/>
    </row>
    <row r="188" spans="1:61" s="94" customFormat="1" ht="30" hidden="1" customHeight="1" x14ac:dyDescent="0.25">
      <c r="A188" s="450">
        <v>185</v>
      </c>
      <c r="B188" s="306" t="s">
        <v>1748</v>
      </c>
      <c r="C188" s="429" t="s">
        <v>3056</v>
      </c>
      <c r="D188" s="325">
        <v>254</v>
      </c>
      <c r="E188" s="311" t="s">
        <v>1749</v>
      </c>
      <c r="F188" s="440" t="s">
        <v>3152</v>
      </c>
      <c r="G188" s="306" t="s">
        <v>2668</v>
      </c>
      <c r="H188" s="419">
        <v>42429</v>
      </c>
      <c r="I188" s="311"/>
      <c r="J188" s="306"/>
      <c r="K188" s="462"/>
      <c r="L188" s="386"/>
      <c r="M188" s="387"/>
      <c r="N188" s="387"/>
      <c r="O188" s="388"/>
      <c r="P188" s="389"/>
      <c r="Q188" s="350"/>
      <c r="R188" s="350"/>
      <c r="S188" s="389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0"/>
      <c r="AL188" s="350"/>
      <c r="AM188" s="350"/>
      <c r="AN188" s="350"/>
      <c r="AO188" s="350"/>
      <c r="AP188" s="350"/>
      <c r="AQ188" s="350"/>
      <c r="AR188" s="350"/>
      <c r="AS188" s="350"/>
      <c r="AT188" s="350"/>
      <c r="AU188" s="350"/>
      <c r="AV188" s="350"/>
      <c r="AW188" s="350"/>
      <c r="AX188" s="350"/>
      <c r="AY188" s="350"/>
      <c r="AZ188" s="350"/>
      <c r="BA188" s="350"/>
      <c r="BB188" s="350"/>
      <c r="BC188" s="285"/>
      <c r="BD188" s="285"/>
      <c r="BE188" s="285"/>
      <c r="BF188" s="285"/>
      <c r="BG188" s="285"/>
      <c r="BH188" s="299"/>
      <c r="BI188" s="285"/>
    </row>
    <row r="189" spans="1:61" s="94" customFormat="1" ht="30" hidden="1" customHeight="1" thickBot="1" x14ac:dyDescent="0.3">
      <c r="A189" s="450">
        <v>186</v>
      </c>
      <c r="B189" s="306" t="s">
        <v>1748</v>
      </c>
      <c r="C189" s="429" t="s">
        <v>3054</v>
      </c>
      <c r="D189" s="325">
        <v>704</v>
      </c>
      <c r="E189" s="311" t="s">
        <v>1749</v>
      </c>
      <c r="F189" s="440" t="s">
        <v>3096</v>
      </c>
      <c r="G189" s="306" t="s">
        <v>2668</v>
      </c>
      <c r="H189" s="419">
        <v>42429</v>
      </c>
      <c r="I189" s="311"/>
      <c r="J189" s="306"/>
      <c r="K189" s="462"/>
      <c r="L189" s="386"/>
      <c r="M189" s="387"/>
      <c r="N189" s="387"/>
      <c r="O189" s="388"/>
      <c r="P189" s="389"/>
      <c r="Q189" s="350"/>
      <c r="R189" s="350"/>
      <c r="S189" s="389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350"/>
      <c r="AL189" s="350"/>
      <c r="AM189" s="350"/>
      <c r="AN189" s="350"/>
      <c r="AO189" s="350"/>
      <c r="AP189" s="350"/>
      <c r="AQ189" s="350"/>
      <c r="AR189" s="350"/>
      <c r="AS189" s="350"/>
      <c r="AT189" s="350"/>
      <c r="AU189" s="350"/>
      <c r="AV189" s="350"/>
      <c r="AW189" s="350"/>
      <c r="AX189" s="350"/>
      <c r="AY189" s="350"/>
      <c r="AZ189" s="350"/>
      <c r="BA189" s="350"/>
      <c r="BB189" s="350"/>
      <c r="BC189" s="285"/>
      <c r="BD189" s="285"/>
      <c r="BE189" s="285"/>
      <c r="BF189" s="285"/>
      <c r="BG189" s="285"/>
      <c r="BH189" s="299"/>
      <c r="BI189" s="285"/>
    </row>
    <row r="190" spans="1:61" s="94" customFormat="1" ht="30" hidden="1" customHeight="1" x14ac:dyDescent="0.25">
      <c r="A190" s="449">
        <v>187</v>
      </c>
      <c r="B190" s="306" t="s">
        <v>1748</v>
      </c>
      <c r="C190" s="429" t="s">
        <v>3054</v>
      </c>
      <c r="D190" s="325">
        <v>705</v>
      </c>
      <c r="E190" s="311" t="s">
        <v>1749</v>
      </c>
      <c r="F190" s="440" t="s">
        <v>3160</v>
      </c>
      <c r="G190" s="306" t="s">
        <v>2668</v>
      </c>
      <c r="H190" s="419">
        <v>42429</v>
      </c>
      <c r="I190" s="311"/>
      <c r="J190" s="306"/>
      <c r="K190" s="462"/>
      <c r="L190" s="386"/>
      <c r="M190" s="387"/>
      <c r="N190" s="387"/>
      <c r="O190" s="388"/>
      <c r="P190" s="389"/>
      <c r="Q190" s="350"/>
      <c r="R190" s="350"/>
      <c r="S190" s="389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350"/>
      <c r="AL190" s="350"/>
      <c r="AM190" s="350"/>
      <c r="AN190" s="350"/>
      <c r="AO190" s="350"/>
      <c r="AP190" s="350"/>
      <c r="AQ190" s="350"/>
      <c r="AR190" s="350"/>
      <c r="AS190" s="350"/>
      <c r="AT190" s="350"/>
      <c r="AU190" s="350"/>
      <c r="AV190" s="350"/>
      <c r="AW190" s="350"/>
      <c r="AX190" s="350"/>
      <c r="AY190" s="350"/>
      <c r="AZ190" s="350"/>
      <c r="BA190" s="350"/>
      <c r="BB190" s="350"/>
      <c r="BC190" s="285"/>
      <c r="BD190" s="285"/>
      <c r="BE190" s="285"/>
      <c r="BF190" s="285"/>
      <c r="BG190" s="285"/>
      <c r="BH190" s="299"/>
      <c r="BI190" s="285"/>
    </row>
    <row r="191" spans="1:61" s="94" customFormat="1" ht="30" hidden="1" customHeight="1" x14ac:dyDescent="0.25">
      <c r="A191" s="450">
        <v>188</v>
      </c>
      <c r="B191" s="306" t="s">
        <v>1748</v>
      </c>
      <c r="C191" s="429" t="s">
        <v>3054</v>
      </c>
      <c r="D191" s="325">
        <v>706</v>
      </c>
      <c r="E191" s="311" t="s">
        <v>1749</v>
      </c>
      <c r="F191" s="440" t="s">
        <v>3097</v>
      </c>
      <c r="G191" s="306" t="s">
        <v>2668</v>
      </c>
      <c r="H191" s="419">
        <v>42429</v>
      </c>
      <c r="I191" s="311"/>
      <c r="J191" s="306"/>
      <c r="K191" s="462"/>
      <c r="L191" s="386"/>
      <c r="M191" s="387"/>
      <c r="N191" s="387"/>
      <c r="O191" s="388"/>
      <c r="P191" s="389"/>
      <c r="Q191" s="350"/>
      <c r="R191" s="350"/>
      <c r="S191" s="389"/>
      <c r="T191" s="350"/>
      <c r="U191" s="350"/>
      <c r="V191" s="389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350"/>
      <c r="AH191" s="350"/>
      <c r="AI191" s="350"/>
      <c r="AJ191" s="350"/>
      <c r="AK191" s="350"/>
      <c r="AL191" s="350"/>
      <c r="AM191" s="350"/>
      <c r="AN191" s="350"/>
      <c r="AO191" s="350"/>
      <c r="AP191" s="350"/>
      <c r="AQ191" s="350"/>
      <c r="AR191" s="350"/>
      <c r="AS191" s="350"/>
      <c r="AT191" s="350"/>
      <c r="AU191" s="350"/>
      <c r="AV191" s="350"/>
      <c r="AW191" s="350"/>
      <c r="AX191" s="350"/>
      <c r="AY191" s="350"/>
      <c r="AZ191" s="350"/>
      <c r="BA191" s="350"/>
      <c r="BB191" s="350"/>
      <c r="BC191" s="285"/>
      <c r="BD191" s="285"/>
      <c r="BE191" s="285"/>
      <c r="BF191" s="285"/>
      <c r="BG191" s="285"/>
      <c r="BH191" s="299"/>
      <c r="BI191" s="285"/>
    </row>
    <row r="192" spans="1:61" s="94" customFormat="1" ht="30" hidden="1" customHeight="1" thickBot="1" x14ac:dyDescent="0.3">
      <c r="A192" s="450">
        <v>189</v>
      </c>
      <c r="B192" s="306" t="s">
        <v>1748</v>
      </c>
      <c r="C192" s="429" t="s">
        <v>3054</v>
      </c>
      <c r="D192" s="325">
        <v>709</v>
      </c>
      <c r="E192" s="311" t="s">
        <v>1749</v>
      </c>
      <c r="F192" s="440" t="s">
        <v>3224</v>
      </c>
      <c r="G192" s="306" t="s">
        <v>2668</v>
      </c>
      <c r="H192" s="419">
        <v>42429</v>
      </c>
      <c r="I192" s="311"/>
      <c r="J192" s="306"/>
      <c r="K192" s="462"/>
      <c r="L192" s="386"/>
      <c r="M192" s="387"/>
      <c r="N192" s="387"/>
      <c r="O192" s="388"/>
      <c r="P192" s="389"/>
      <c r="Q192" s="350"/>
      <c r="R192" s="350"/>
      <c r="S192" s="389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50"/>
      <c r="AE192" s="350"/>
      <c r="AF192" s="350"/>
      <c r="AG192" s="350"/>
      <c r="AH192" s="350"/>
      <c r="AI192" s="350"/>
      <c r="AJ192" s="350"/>
      <c r="AK192" s="350"/>
      <c r="AL192" s="350"/>
      <c r="AM192" s="350"/>
      <c r="AN192" s="350"/>
      <c r="AO192" s="350"/>
      <c r="AP192" s="350"/>
      <c r="AQ192" s="350"/>
      <c r="AR192" s="350"/>
      <c r="AS192" s="350"/>
      <c r="AT192" s="350"/>
      <c r="AU192" s="350"/>
      <c r="AV192" s="350"/>
      <c r="AW192" s="350"/>
      <c r="AX192" s="350"/>
      <c r="AY192" s="350"/>
      <c r="AZ192" s="350"/>
      <c r="BA192" s="350"/>
      <c r="BB192" s="350"/>
      <c r="BC192" s="285"/>
      <c r="BD192" s="285"/>
      <c r="BE192" s="285"/>
      <c r="BF192" s="285"/>
      <c r="BG192" s="285"/>
      <c r="BH192" s="299"/>
      <c r="BI192" s="285"/>
    </row>
    <row r="193" spans="1:61" s="94" customFormat="1" ht="30" hidden="1" customHeight="1" x14ac:dyDescent="0.25">
      <c r="A193" s="449">
        <v>190</v>
      </c>
      <c r="B193" s="306" t="s">
        <v>1748</v>
      </c>
      <c r="C193" s="429" t="s">
        <v>3054</v>
      </c>
      <c r="D193" s="325">
        <v>711</v>
      </c>
      <c r="E193" s="311" t="s">
        <v>1749</v>
      </c>
      <c r="F193" s="440" t="s">
        <v>3055</v>
      </c>
      <c r="G193" s="306" t="s">
        <v>2668</v>
      </c>
      <c r="H193" s="419">
        <v>42429</v>
      </c>
      <c r="I193" s="311"/>
      <c r="J193" s="306"/>
      <c r="K193" s="462"/>
      <c r="L193" s="386"/>
      <c r="M193" s="387"/>
      <c r="N193" s="387"/>
      <c r="O193" s="388"/>
      <c r="P193" s="389"/>
      <c r="Q193" s="350"/>
      <c r="R193" s="350"/>
      <c r="S193" s="389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50"/>
      <c r="AE193" s="350"/>
      <c r="AF193" s="350"/>
      <c r="AG193" s="350"/>
      <c r="AH193" s="350"/>
      <c r="AI193" s="350"/>
      <c r="AJ193" s="350"/>
      <c r="AK193" s="350"/>
      <c r="AL193" s="350"/>
      <c r="AM193" s="350"/>
      <c r="AN193" s="350"/>
      <c r="AO193" s="350"/>
      <c r="AP193" s="350"/>
      <c r="AQ193" s="350"/>
      <c r="AR193" s="350"/>
      <c r="AS193" s="350"/>
      <c r="AT193" s="350"/>
      <c r="AU193" s="350"/>
      <c r="AV193" s="350"/>
      <c r="AW193" s="350"/>
      <c r="AX193" s="350"/>
      <c r="AY193" s="350"/>
      <c r="AZ193" s="350"/>
      <c r="BA193" s="350"/>
      <c r="BB193" s="350"/>
      <c r="BC193" s="285"/>
      <c r="BD193" s="285"/>
      <c r="BE193" s="285"/>
      <c r="BF193" s="285"/>
      <c r="BG193" s="285"/>
      <c r="BH193" s="299"/>
      <c r="BI193" s="285"/>
    </row>
    <row r="194" spans="1:61" s="94" customFormat="1" ht="30" hidden="1" customHeight="1" x14ac:dyDescent="0.25">
      <c r="A194" s="450">
        <v>191</v>
      </c>
      <c r="B194" s="306" t="s">
        <v>1748</v>
      </c>
      <c r="C194" s="429" t="s">
        <v>3061</v>
      </c>
      <c r="D194" s="325">
        <v>440</v>
      </c>
      <c r="E194" s="311" t="s">
        <v>1749</v>
      </c>
      <c r="F194" s="440" t="s">
        <v>3081</v>
      </c>
      <c r="G194" s="306" t="s">
        <v>2668</v>
      </c>
      <c r="H194" s="419">
        <v>42433</v>
      </c>
      <c r="I194" s="311"/>
      <c r="J194" s="306"/>
      <c r="K194" s="462"/>
      <c r="L194" s="386"/>
      <c r="M194" s="387"/>
      <c r="N194" s="387"/>
      <c r="O194" s="388"/>
      <c r="P194" s="389"/>
      <c r="Q194" s="350"/>
      <c r="R194" s="350"/>
      <c r="S194" s="389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50"/>
      <c r="AE194" s="350"/>
      <c r="AF194" s="350"/>
      <c r="AG194" s="350"/>
      <c r="AH194" s="350"/>
      <c r="AI194" s="350"/>
      <c r="AJ194" s="350"/>
      <c r="AK194" s="350"/>
      <c r="AL194" s="350"/>
      <c r="AM194" s="350"/>
      <c r="AN194" s="350"/>
      <c r="AO194" s="350"/>
      <c r="AP194" s="350"/>
      <c r="AQ194" s="350"/>
      <c r="AR194" s="350"/>
      <c r="AS194" s="350"/>
      <c r="AT194" s="350"/>
      <c r="AU194" s="350"/>
      <c r="AV194" s="350"/>
      <c r="AW194" s="350"/>
      <c r="AX194" s="350"/>
      <c r="AY194" s="350"/>
      <c r="AZ194" s="350"/>
      <c r="BA194" s="350"/>
      <c r="BB194" s="350"/>
      <c r="BC194" s="285"/>
      <c r="BD194" s="285"/>
      <c r="BE194" s="285"/>
      <c r="BF194" s="285"/>
      <c r="BG194" s="285"/>
      <c r="BH194" s="299"/>
      <c r="BI194" s="285"/>
    </row>
    <row r="195" spans="1:61" s="94" customFormat="1" ht="30" hidden="1" customHeight="1" thickBot="1" x14ac:dyDescent="0.3">
      <c r="A195" s="450">
        <v>192</v>
      </c>
      <c r="B195" s="306" t="s">
        <v>1748</v>
      </c>
      <c r="C195" s="429" t="s">
        <v>3050</v>
      </c>
      <c r="D195" s="325" t="s">
        <v>1851</v>
      </c>
      <c r="E195" s="311" t="s">
        <v>1749</v>
      </c>
      <c r="F195" s="440" t="s">
        <v>3130</v>
      </c>
      <c r="G195" s="306" t="s">
        <v>2668</v>
      </c>
      <c r="H195" s="419">
        <v>42432</v>
      </c>
      <c r="I195" s="311"/>
      <c r="J195" s="306"/>
      <c r="K195" s="462"/>
      <c r="L195" s="386"/>
      <c r="M195" s="387"/>
      <c r="N195" s="387"/>
      <c r="O195" s="388"/>
      <c r="P195" s="389"/>
      <c r="Q195" s="350"/>
      <c r="R195" s="350"/>
      <c r="S195" s="389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50"/>
      <c r="AE195" s="350"/>
      <c r="AF195" s="350"/>
      <c r="AG195" s="350"/>
      <c r="AH195" s="350"/>
      <c r="AI195" s="350"/>
      <c r="AJ195" s="350"/>
      <c r="AK195" s="350"/>
      <c r="AL195" s="350"/>
      <c r="AM195" s="350"/>
      <c r="AN195" s="350"/>
      <c r="AO195" s="350"/>
      <c r="AP195" s="350"/>
      <c r="AQ195" s="350"/>
      <c r="AR195" s="350"/>
      <c r="AS195" s="350"/>
      <c r="AT195" s="350"/>
      <c r="AU195" s="350"/>
      <c r="AV195" s="350"/>
      <c r="AW195" s="350"/>
      <c r="AX195" s="350"/>
      <c r="AY195" s="350"/>
      <c r="AZ195" s="350"/>
      <c r="BA195" s="350"/>
      <c r="BB195" s="350"/>
      <c r="BC195" s="285"/>
      <c r="BD195" s="285"/>
      <c r="BE195" s="285"/>
      <c r="BF195" s="285"/>
      <c r="BG195" s="285"/>
      <c r="BH195" s="299"/>
      <c r="BI195" s="285"/>
    </row>
    <row r="196" spans="1:61" s="94" customFormat="1" ht="30" hidden="1" customHeight="1" x14ac:dyDescent="0.25">
      <c r="A196" s="449">
        <v>193</v>
      </c>
      <c r="B196" s="306" t="s">
        <v>1748</v>
      </c>
      <c r="C196" s="429" t="s">
        <v>3050</v>
      </c>
      <c r="D196" s="325" t="s">
        <v>1853</v>
      </c>
      <c r="E196" s="311" t="s">
        <v>1749</v>
      </c>
      <c r="F196" s="440" t="s">
        <v>3213</v>
      </c>
      <c r="G196" s="306" t="s">
        <v>2668</v>
      </c>
      <c r="H196" s="419">
        <v>42432</v>
      </c>
      <c r="I196" s="311"/>
      <c r="J196" s="306"/>
      <c r="K196" s="462"/>
      <c r="L196" s="386"/>
      <c r="M196" s="387"/>
      <c r="N196" s="387"/>
      <c r="O196" s="388"/>
      <c r="P196" s="389"/>
      <c r="Q196" s="350"/>
      <c r="R196" s="350"/>
      <c r="S196" s="389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50"/>
      <c r="AE196" s="350"/>
      <c r="AF196" s="350"/>
      <c r="AG196" s="350"/>
      <c r="AH196" s="350"/>
      <c r="AI196" s="350"/>
      <c r="AJ196" s="350"/>
      <c r="AK196" s="350"/>
      <c r="AL196" s="350"/>
      <c r="AM196" s="350"/>
      <c r="AN196" s="350"/>
      <c r="AO196" s="350"/>
      <c r="AP196" s="350"/>
      <c r="AQ196" s="350"/>
      <c r="AR196" s="350"/>
      <c r="AS196" s="350"/>
      <c r="AT196" s="350"/>
      <c r="AU196" s="350"/>
      <c r="AV196" s="350"/>
      <c r="AW196" s="350"/>
      <c r="AX196" s="350"/>
      <c r="AY196" s="350"/>
      <c r="AZ196" s="350"/>
      <c r="BA196" s="350"/>
      <c r="BB196" s="350"/>
      <c r="BC196" s="285"/>
      <c r="BD196" s="285"/>
      <c r="BE196" s="285"/>
      <c r="BF196" s="285"/>
      <c r="BG196" s="285"/>
      <c r="BH196" s="299"/>
      <c r="BI196" s="285"/>
    </row>
    <row r="197" spans="1:61" s="94" customFormat="1" ht="30" hidden="1" customHeight="1" x14ac:dyDescent="0.25">
      <c r="A197" s="450">
        <v>194</v>
      </c>
      <c r="B197" s="306" t="s">
        <v>1748</v>
      </c>
      <c r="C197" s="429" t="s">
        <v>3050</v>
      </c>
      <c r="D197" s="325" t="s">
        <v>1855</v>
      </c>
      <c r="E197" s="311" t="s">
        <v>1749</v>
      </c>
      <c r="F197" s="440" t="s">
        <v>3140</v>
      </c>
      <c r="G197" s="306" t="s">
        <v>2668</v>
      </c>
      <c r="H197" s="419">
        <v>42432</v>
      </c>
      <c r="I197" s="311"/>
      <c r="J197" s="306"/>
      <c r="K197" s="462"/>
      <c r="L197" s="386"/>
      <c r="M197" s="387"/>
      <c r="N197" s="387"/>
      <c r="O197" s="388"/>
      <c r="P197" s="389"/>
      <c r="Q197" s="350"/>
      <c r="R197" s="350"/>
      <c r="S197" s="389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50"/>
      <c r="AE197" s="350"/>
      <c r="AF197" s="350"/>
      <c r="AG197" s="350"/>
      <c r="AH197" s="350"/>
      <c r="AI197" s="350"/>
      <c r="AJ197" s="350"/>
      <c r="AK197" s="350"/>
      <c r="AL197" s="350"/>
      <c r="AM197" s="350"/>
      <c r="AN197" s="350"/>
      <c r="AO197" s="350"/>
      <c r="AP197" s="350"/>
      <c r="AQ197" s="350"/>
      <c r="AR197" s="350"/>
      <c r="AS197" s="350"/>
      <c r="AT197" s="350"/>
      <c r="AU197" s="350"/>
      <c r="AV197" s="350"/>
      <c r="AW197" s="350"/>
      <c r="AX197" s="350"/>
      <c r="AY197" s="350"/>
      <c r="AZ197" s="350"/>
      <c r="BA197" s="350"/>
      <c r="BB197" s="350"/>
      <c r="BC197" s="285"/>
      <c r="BD197" s="285"/>
      <c r="BE197" s="285"/>
      <c r="BF197" s="285"/>
      <c r="BG197" s="285"/>
      <c r="BH197" s="299"/>
      <c r="BI197" s="285"/>
    </row>
    <row r="198" spans="1:61" s="94" customFormat="1" ht="30" hidden="1" customHeight="1" thickBot="1" x14ac:dyDescent="0.3">
      <c r="A198" s="450">
        <v>195</v>
      </c>
      <c r="B198" s="306" t="s">
        <v>1748</v>
      </c>
      <c r="C198" s="429" t="s">
        <v>3050</v>
      </c>
      <c r="D198" s="325" t="s">
        <v>1857</v>
      </c>
      <c r="E198" s="311" t="s">
        <v>1749</v>
      </c>
      <c r="F198" s="440" t="s">
        <v>3186</v>
      </c>
      <c r="G198" s="306" t="s">
        <v>2668</v>
      </c>
      <c r="H198" s="419">
        <v>42432</v>
      </c>
      <c r="I198" s="311"/>
      <c r="J198" s="306"/>
      <c r="K198" s="462"/>
      <c r="L198" s="386"/>
      <c r="M198" s="387"/>
      <c r="N198" s="387"/>
      <c r="O198" s="388"/>
      <c r="P198" s="389"/>
      <c r="Q198" s="350"/>
      <c r="R198" s="350"/>
      <c r="S198" s="389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50"/>
      <c r="AE198" s="350"/>
      <c r="AF198" s="350"/>
      <c r="AG198" s="350"/>
      <c r="AH198" s="350"/>
      <c r="AI198" s="350"/>
      <c r="AJ198" s="350"/>
      <c r="AK198" s="350"/>
      <c r="AL198" s="350"/>
      <c r="AM198" s="350"/>
      <c r="AN198" s="350"/>
      <c r="AO198" s="350"/>
      <c r="AP198" s="350"/>
      <c r="AQ198" s="350"/>
      <c r="AR198" s="350"/>
      <c r="AS198" s="350"/>
      <c r="AT198" s="350"/>
      <c r="AU198" s="350"/>
      <c r="AV198" s="350"/>
      <c r="AW198" s="350"/>
      <c r="AX198" s="350"/>
      <c r="AY198" s="350"/>
      <c r="AZ198" s="350"/>
      <c r="BA198" s="350"/>
      <c r="BB198" s="350"/>
      <c r="BC198" s="285"/>
      <c r="BD198" s="285"/>
      <c r="BE198" s="285"/>
      <c r="BF198" s="285"/>
      <c r="BG198" s="285"/>
      <c r="BH198" s="299"/>
      <c r="BI198" s="285"/>
    </row>
    <row r="199" spans="1:61" s="94" customFormat="1" ht="30" hidden="1" customHeight="1" x14ac:dyDescent="0.25">
      <c r="A199" s="449">
        <v>196</v>
      </c>
      <c r="B199" s="306" t="s">
        <v>1748</v>
      </c>
      <c r="C199" s="429" t="s">
        <v>3050</v>
      </c>
      <c r="D199" s="325" t="s">
        <v>1859</v>
      </c>
      <c r="E199" s="311" t="s">
        <v>1749</v>
      </c>
      <c r="F199" s="440" t="s">
        <v>3235</v>
      </c>
      <c r="G199" s="306" t="s">
        <v>2668</v>
      </c>
      <c r="H199" s="419">
        <v>42432</v>
      </c>
      <c r="I199" s="311"/>
      <c r="J199" s="306"/>
      <c r="K199" s="462"/>
      <c r="L199" s="386"/>
      <c r="M199" s="387"/>
      <c r="N199" s="387"/>
      <c r="O199" s="388"/>
      <c r="P199" s="389"/>
      <c r="Q199" s="350"/>
      <c r="R199" s="350"/>
      <c r="S199" s="389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50"/>
      <c r="AE199" s="350"/>
      <c r="AF199" s="350"/>
      <c r="AG199" s="350"/>
      <c r="AH199" s="350"/>
      <c r="AI199" s="350"/>
      <c r="AJ199" s="350"/>
      <c r="AK199" s="350"/>
      <c r="AL199" s="350"/>
      <c r="AM199" s="350"/>
      <c r="AN199" s="350"/>
      <c r="AO199" s="350"/>
      <c r="AP199" s="350"/>
      <c r="AQ199" s="350"/>
      <c r="AR199" s="350"/>
      <c r="AS199" s="350"/>
      <c r="AT199" s="350"/>
      <c r="AU199" s="350"/>
      <c r="AV199" s="350"/>
      <c r="AW199" s="350"/>
      <c r="AX199" s="350"/>
      <c r="AY199" s="350"/>
      <c r="AZ199" s="350"/>
      <c r="BA199" s="350"/>
      <c r="BB199" s="350"/>
      <c r="BC199" s="285"/>
      <c r="BD199" s="285"/>
      <c r="BE199" s="285"/>
      <c r="BF199" s="285"/>
      <c r="BG199" s="285"/>
      <c r="BH199" s="299"/>
      <c r="BI199" s="285"/>
    </row>
    <row r="200" spans="1:61" s="94" customFormat="1" ht="30" hidden="1" customHeight="1" x14ac:dyDescent="0.25">
      <c r="A200" s="450">
        <v>197</v>
      </c>
      <c r="B200" s="306" t="s">
        <v>1748</v>
      </c>
      <c r="C200" s="429" t="s">
        <v>3050</v>
      </c>
      <c r="D200" s="325" t="s">
        <v>1861</v>
      </c>
      <c r="E200" s="311" t="s">
        <v>1749</v>
      </c>
      <c r="F200" s="440" t="s">
        <v>3196</v>
      </c>
      <c r="G200" s="306" t="s">
        <v>2668</v>
      </c>
      <c r="H200" s="419">
        <v>42432</v>
      </c>
      <c r="I200" s="311"/>
      <c r="J200" s="306"/>
      <c r="K200" s="462"/>
      <c r="L200" s="386"/>
      <c r="M200" s="387"/>
      <c r="N200" s="387"/>
      <c r="O200" s="388"/>
      <c r="P200" s="389"/>
      <c r="Q200" s="350"/>
      <c r="R200" s="350"/>
      <c r="S200" s="389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0"/>
      <c r="AR200" s="350"/>
      <c r="AS200" s="350"/>
      <c r="AT200" s="350"/>
      <c r="AU200" s="350"/>
      <c r="AV200" s="350"/>
      <c r="AW200" s="350"/>
      <c r="AX200" s="350"/>
      <c r="AY200" s="350"/>
      <c r="AZ200" s="350"/>
      <c r="BA200" s="350"/>
      <c r="BB200" s="350"/>
      <c r="BC200" s="285"/>
      <c r="BD200" s="285"/>
      <c r="BE200" s="285"/>
      <c r="BF200" s="285"/>
      <c r="BG200" s="285"/>
      <c r="BH200" s="299"/>
      <c r="BI200" s="285"/>
    </row>
    <row r="201" spans="1:61" s="94" customFormat="1" ht="30" hidden="1" customHeight="1" thickBot="1" x14ac:dyDescent="0.3">
      <c r="A201" s="450">
        <v>198</v>
      </c>
      <c r="B201" s="306" t="s">
        <v>1748</v>
      </c>
      <c r="C201" s="429" t="s">
        <v>3050</v>
      </c>
      <c r="D201" s="325" t="s">
        <v>1863</v>
      </c>
      <c r="E201" s="311" t="s">
        <v>1749</v>
      </c>
      <c r="F201" s="440" t="s">
        <v>3153</v>
      </c>
      <c r="G201" s="306" t="s">
        <v>2668</v>
      </c>
      <c r="H201" s="419">
        <v>42433</v>
      </c>
      <c r="I201" s="311"/>
      <c r="J201" s="306"/>
      <c r="K201" s="462"/>
      <c r="L201" s="386"/>
      <c r="M201" s="387"/>
      <c r="N201" s="387"/>
      <c r="O201" s="388"/>
      <c r="P201" s="389"/>
      <c r="Q201" s="350"/>
      <c r="R201" s="350"/>
      <c r="S201" s="389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50"/>
      <c r="AE201" s="350"/>
      <c r="AF201" s="350"/>
      <c r="AG201" s="350"/>
      <c r="AH201" s="350"/>
      <c r="AI201" s="350"/>
      <c r="AJ201" s="350"/>
      <c r="AK201" s="350"/>
      <c r="AL201" s="350"/>
      <c r="AM201" s="350"/>
      <c r="AN201" s="350"/>
      <c r="AO201" s="350"/>
      <c r="AP201" s="350"/>
      <c r="AQ201" s="350"/>
      <c r="AR201" s="350"/>
      <c r="AS201" s="350"/>
      <c r="AT201" s="350"/>
      <c r="AU201" s="350"/>
      <c r="AV201" s="350"/>
      <c r="AW201" s="350"/>
      <c r="AX201" s="350"/>
      <c r="AY201" s="350"/>
      <c r="AZ201" s="350"/>
      <c r="BA201" s="350"/>
      <c r="BB201" s="350"/>
      <c r="BC201" s="285"/>
      <c r="BD201" s="285"/>
      <c r="BE201" s="285"/>
      <c r="BF201" s="285"/>
      <c r="BG201" s="285"/>
      <c r="BH201" s="299"/>
      <c r="BI201" s="285"/>
    </row>
    <row r="202" spans="1:61" s="94" customFormat="1" ht="30" hidden="1" customHeight="1" x14ac:dyDescent="0.25">
      <c r="A202" s="449">
        <v>199</v>
      </c>
      <c r="B202" s="306" t="s">
        <v>1748</v>
      </c>
      <c r="C202" s="429" t="s">
        <v>3050</v>
      </c>
      <c r="D202" s="325" t="s">
        <v>1865</v>
      </c>
      <c r="E202" s="311" t="s">
        <v>1749</v>
      </c>
      <c r="F202" s="440" t="s">
        <v>3139</v>
      </c>
      <c r="G202" s="306" t="s">
        <v>2668</v>
      </c>
      <c r="H202" s="419">
        <v>42433</v>
      </c>
      <c r="I202" s="311"/>
      <c r="J202" s="306"/>
      <c r="K202" s="462"/>
      <c r="L202" s="386"/>
      <c r="M202" s="387"/>
      <c r="N202" s="387"/>
      <c r="O202" s="388"/>
      <c r="P202" s="389"/>
      <c r="Q202" s="350"/>
      <c r="R202" s="350"/>
      <c r="S202" s="389"/>
      <c r="T202" s="350"/>
      <c r="U202" s="350"/>
      <c r="V202" s="389"/>
      <c r="W202" s="350"/>
      <c r="X202" s="350"/>
      <c r="Y202" s="350"/>
      <c r="Z202" s="350"/>
      <c r="AA202" s="350"/>
      <c r="AB202" s="350"/>
      <c r="AC202" s="350"/>
      <c r="AD202" s="350"/>
      <c r="AE202" s="350"/>
      <c r="AF202" s="350"/>
      <c r="AG202" s="350"/>
      <c r="AH202" s="350"/>
      <c r="AI202" s="350"/>
      <c r="AJ202" s="350"/>
      <c r="AK202" s="350"/>
      <c r="AL202" s="350"/>
      <c r="AM202" s="350"/>
      <c r="AN202" s="350"/>
      <c r="AO202" s="350"/>
      <c r="AP202" s="350"/>
      <c r="AQ202" s="350"/>
      <c r="AR202" s="350"/>
      <c r="AS202" s="350"/>
      <c r="AT202" s="350"/>
      <c r="AU202" s="350"/>
      <c r="AV202" s="350"/>
      <c r="AW202" s="350"/>
      <c r="AX202" s="350"/>
      <c r="AY202" s="350"/>
      <c r="AZ202" s="350"/>
      <c r="BA202" s="350"/>
      <c r="BB202" s="350"/>
      <c r="BC202" s="285"/>
      <c r="BD202" s="285"/>
      <c r="BE202" s="285"/>
      <c r="BF202" s="285"/>
      <c r="BG202" s="285"/>
      <c r="BH202" s="299"/>
      <c r="BI202" s="285"/>
    </row>
    <row r="203" spans="1:61" s="94" customFormat="1" ht="30" hidden="1" customHeight="1" x14ac:dyDescent="0.25">
      <c r="A203" s="450">
        <v>200</v>
      </c>
      <c r="B203" s="306" t="s">
        <v>1748</v>
      </c>
      <c r="C203" s="429" t="s">
        <v>3050</v>
      </c>
      <c r="D203" s="325" t="s">
        <v>1867</v>
      </c>
      <c r="E203" s="311" t="s">
        <v>1749</v>
      </c>
      <c r="F203" s="440" t="s">
        <v>3167</v>
      </c>
      <c r="G203" s="306" t="s">
        <v>2668</v>
      </c>
      <c r="H203" s="419">
        <v>42433</v>
      </c>
      <c r="I203" s="311"/>
      <c r="J203" s="306"/>
      <c r="K203" s="462"/>
      <c r="L203" s="386"/>
      <c r="M203" s="387"/>
      <c r="N203" s="387"/>
      <c r="O203" s="388"/>
      <c r="P203" s="389"/>
      <c r="Q203" s="350"/>
      <c r="R203" s="350"/>
      <c r="S203" s="389"/>
      <c r="T203" s="350"/>
      <c r="U203" s="350"/>
      <c r="V203" s="350"/>
      <c r="W203" s="350"/>
      <c r="X203" s="350"/>
      <c r="Y203" s="350"/>
      <c r="Z203" s="350"/>
      <c r="AA203" s="350"/>
      <c r="AB203" s="350"/>
      <c r="AC203" s="350"/>
      <c r="AD203" s="350"/>
      <c r="AE203" s="350"/>
      <c r="AF203" s="350"/>
      <c r="AG203" s="350"/>
      <c r="AH203" s="350"/>
      <c r="AI203" s="350"/>
      <c r="AJ203" s="350"/>
      <c r="AK203" s="350"/>
      <c r="AL203" s="350"/>
      <c r="AM203" s="350"/>
      <c r="AN203" s="350"/>
      <c r="AO203" s="350"/>
      <c r="AP203" s="350"/>
      <c r="AQ203" s="350"/>
      <c r="AR203" s="350"/>
      <c r="AS203" s="350"/>
      <c r="AT203" s="350"/>
      <c r="AU203" s="350"/>
      <c r="AV203" s="350"/>
      <c r="AW203" s="350"/>
      <c r="AX203" s="350"/>
      <c r="AY203" s="350"/>
      <c r="AZ203" s="350"/>
      <c r="BA203" s="350"/>
      <c r="BB203" s="350"/>
      <c r="BC203" s="285"/>
      <c r="BD203" s="285"/>
      <c r="BE203" s="285"/>
      <c r="BF203" s="285"/>
      <c r="BG203" s="285"/>
      <c r="BH203" s="299"/>
      <c r="BI203" s="285"/>
    </row>
    <row r="204" spans="1:61" s="94" customFormat="1" ht="30" hidden="1" customHeight="1" thickBot="1" x14ac:dyDescent="0.3">
      <c r="A204" s="450">
        <v>201</v>
      </c>
      <c r="B204" s="306" t="s">
        <v>1748</v>
      </c>
      <c r="C204" s="429" t="s">
        <v>3050</v>
      </c>
      <c r="D204" s="325" t="s">
        <v>1869</v>
      </c>
      <c r="E204" s="311" t="s">
        <v>1749</v>
      </c>
      <c r="F204" s="440" t="s">
        <v>3137</v>
      </c>
      <c r="G204" s="306" t="s">
        <v>2668</v>
      </c>
      <c r="H204" s="419">
        <v>42433</v>
      </c>
      <c r="I204" s="311"/>
      <c r="J204" s="306"/>
      <c r="K204" s="462"/>
      <c r="L204" s="386"/>
      <c r="M204" s="387"/>
      <c r="N204" s="387"/>
      <c r="O204" s="388"/>
      <c r="P204" s="389"/>
      <c r="Q204" s="350"/>
      <c r="R204" s="350"/>
      <c r="S204" s="389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0"/>
      <c r="AR204" s="350"/>
      <c r="AS204" s="350"/>
      <c r="AT204" s="350"/>
      <c r="AU204" s="350"/>
      <c r="AV204" s="350"/>
      <c r="AW204" s="350"/>
      <c r="AX204" s="350"/>
      <c r="AY204" s="350"/>
      <c r="AZ204" s="350"/>
      <c r="BA204" s="350"/>
      <c r="BB204" s="350"/>
      <c r="BC204" s="285"/>
      <c r="BD204" s="285"/>
      <c r="BE204" s="285"/>
      <c r="BF204" s="285"/>
      <c r="BG204" s="285"/>
      <c r="BH204" s="299"/>
      <c r="BI204" s="285"/>
    </row>
    <row r="205" spans="1:61" s="94" customFormat="1" ht="30" hidden="1" customHeight="1" x14ac:dyDescent="0.25">
      <c r="A205" s="449">
        <v>202</v>
      </c>
      <c r="B205" s="306" t="s">
        <v>1748</v>
      </c>
      <c r="C205" s="429" t="s">
        <v>3050</v>
      </c>
      <c r="D205" s="325" t="s">
        <v>1871</v>
      </c>
      <c r="E205" s="311" t="s">
        <v>1749</v>
      </c>
      <c r="F205" s="440" t="s">
        <v>3185</v>
      </c>
      <c r="G205" s="306" t="s">
        <v>2668</v>
      </c>
      <c r="H205" s="419">
        <v>42433</v>
      </c>
      <c r="I205" s="311"/>
      <c r="J205" s="306"/>
      <c r="K205" s="462"/>
      <c r="L205" s="386"/>
      <c r="M205" s="387"/>
      <c r="N205" s="387"/>
      <c r="O205" s="388"/>
      <c r="P205" s="389"/>
      <c r="Q205" s="350"/>
      <c r="R205" s="350"/>
      <c r="S205" s="389"/>
      <c r="T205" s="350"/>
      <c r="U205" s="350"/>
      <c r="V205" s="389"/>
      <c r="W205" s="350"/>
      <c r="X205" s="350"/>
      <c r="Y205" s="350"/>
      <c r="Z205" s="350"/>
      <c r="AA205" s="350"/>
      <c r="AB205" s="350"/>
      <c r="AC205" s="350"/>
      <c r="AD205" s="350"/>
      <c r="AE205" s="350"/>
      <c r="AF205" s="350"/>
      <c r="AG205" s="350"/>
      <c r="AH205" s="350"/>
      <c r="AI205" s="350"/>
      <c r="AJ205" s="350"/>
      <c r="AK205" s="350"/>
      <c r="AL205" s="350"/>
      <c r="AM205" s="350"/>
      <c r="AN205" s="350"/>
      <c r="AO205" s="350"/>
      <c r="AP205" s="350"/>
      <c r="AQ205" s="350"/>
      <c r="AR205" s="350"/>
      <c r="AS205" s="350"/>
      <c r="AT205" s="350"/>
      <c r="AU205" s="350"/>
      <c r="AV205" s="350"/>
      <c r="AW205" s="350"/>
      <c r="AX205" s="350"/>
      <c r="AY205" s="350"/>
      <c r="AZ205" s="350"/>
      <c r="BA205" s="350"/>
      <c r="BB205" s="350"/>
      <c r="BC205" s="285"/>
      <c r="BD205" s="285"/>
      <c r="BE205" s="285"/>
      <c r="BF205" s="285"/>
      <c r="BG205" s="285"/>
      <c r="BH205" s="299"/>
      <c r="BI205" s="285"/>
    </row>
    <row r="206" spans="1:61" s="94" customFormat="1" ht="30" hidden="1" customHeight="1" x14ac:dyDescent="0.25">
      <c r="A206" s="450">
        <v>203</v>
      </c>
      <c r="B206" s="306" t="s">
        <v>1748</v>
      </c>
      <c r="C206" s="429" t="s">
        <v>3050</v>
      </c>
      <c r="D206" s="325" t="s">
        <v>1873</v>
      </c>
      <c r="E206" s="311" t="s">
        <v>1749</v>
      </c>
      <c r="F206" s="440" t="s">
        <v>3075</v>
      </c>
      <c r="G206" s="306" t="s">
        <v>2668</v>
      </c>
      <c r="H206" s="419">
        <v>42433</v>
      </c>
      <c r="I206" s="311"/>
      <c r="J206" s="306"/>
      <c r="K206" s="462"/>
      <c r="L206" s="386"/>
      <c r="M206" s="387"/>
      <c r="N206" s="387"/>
      <c r="O206" s="388"/>
      <c r="P206" s="389"/>
      <c r="Q206" s="350"/>
      <c r="R206" s="350"/>
      <c r="S206" s="389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50"/>
      <c r="AE206" s="350"/>
      <c r="AF206" s="350"/>
      <c r="AG206" s="350"/>
      <c r="AH206" s="350"/>
      <c r="AI206" s="350"/>
      <c r="AJ206" s="350"/>
      <c r="AK206" s="350"/>
      <c r="AL206" s="350"/>
      <c r="AM206" s="350"/>
      <c r="AN206" s="350"/>
      <c r="AO206" s="350"/>
      <c r="AP206" s="350"/>
      <c r="AQ206" s="350"/>
      <c r="AR206" s="350"/>
      <c r="AS206" s="350"/>
      <c r="AT206" s="350"/>
      <c r="AU206" s="350"/>
      <c r="AV206" s="350"/>
      <c r="AW206" s="350"/>
      <c r="AX206" s="350"/>
      <c r="AY206" s="350"/>
      <c r="AZ206" s="350"/>
      <c r="BA206" s="350"/>
      <c r="BB206" s="350"/>
      <c r="BC206" s="285"/>
      <c r="BD206" s="285"/>
      <c r="BE206" s="285"/>
      <c r="BF206" s="285"/>
      <c r="BG206" s="285"/>
      <c r="BH206" s="299"/>
      <c r="BI206" s="285"/>
    </row>
    <row r="207" spans="1:61" s="94" customFormat="1" ht="30" hidden="1" customHeight="1" thickBot="1" x14ac:dyDescent="0.3">
      <c r="A207" s="450">
        <v>204</v>
      </c>
      <c r="B207" s="306" t="s">
        <v>1748</v>
      </c>
      <c r="C207" s="429" t="s">
        <v>3050</v>
      </c>
      <c r="D207" s="325" t="s">
        <v>1875</v>
      </c>
      <c r="E207" s="311" t="s">
        <v>1749</v>
      </c>
      <c r="F207" s="440" t="s">
        <v>3200</v>
      </c>
      <c r="G207" s="306" t="s">
        <v>2668</v>
      </c>
      <c r="H207" s="419">
        <v>42433</v>
      </c>
      <c r="I207" s="311"/>
      <c r="J207" s="306"/>
      <c r="K207" s="462"/>
      <c r="L207" s="386"/>
      <c r="M207" s="387"/>
      <c r="N207" s="387"/>
      <c r="O207" s="388"/>
      <c r="P207" s="389"/>
      <c r="Q207" s="350"/>
      <c r="R207" s="350"/>
      <c r="S207" s="389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50"/>
      <c r="AE207" s="350"/>
      <c r="AF207" s="350"/>
      <c r="AG207" s="350"/>
      <c r="AH207" s="350"/>
      <c r="AI207" s="350"/>
      <c r="AJ207" s="350"/>
      <c r="AK207" s="350"/>
      <c r="AL207" s="350"/>
      <c r="AM207" s="350"/>
      <c r="AN207" s="350"/>
      <c r="AO207" s="350"/>
      <c r="AP207" s="350"/>
      <c r="AQ207" s="350"/>
      <c r="AR207" s="350"/>
      <c r="AS207" s="350"/>
      <c r="AT207" s="350"/>
      <c r="AU207" s="350"/>
      <c r="AV207" s="350"/>
      <c r="AW207" s="350"/>
      <c r="AX207" s="350"/>
      <c r="AY207" s="350"/>
      <c r="AZ207" s="350"/>
      <c r="BA207" s="350"/>
      <c r="BB207" s="350"/>
      <c r="BC207" s="285"/>
      <c r="BD207" s="285"/>
      <c r="BE207" s="285"/>
      <c r="BF207" s="285"/>
      <c r="BG207" s="285"/>
      <c r="BH207" s="299"/>
      <c r="BI207" s="285"/>
    </row>
    <row r="208" spans="1:61" s="94" customFormat="1" ht="30" hidden="1" customHeight="1" x14ac:dyDescent="0.25">
      <c r="A208" s="449">
        <v>205</v>
      </c>
      <c r="B208" s="306" t="s">
        <v>1748</v>
      </c>
      <c r="C208" s="429" t="s">
        <v>3050</v>
      </c>
      <c r="D208" s="325" t="s">
        <v>1877</v>
      </c>
      <c r="E208" s="311" t="s">
        <v>1749</v>
      </c>
      <c r="F208" s="440" t="s">
        <v>3109</v>
      </c>
      <c r="G208" s="306" t="s">
        <v>2668</v>
      </c>
      <c r="H208" s="419">
        <v>42433</v>
      </c>
      <c r="I208" s="311"/>
      <c r="J208" s="306"/>
      <c r="K208" s="462"/>
      <c r="L208" s="386"/>
      <c r="M208" s="387"/>
      <c r="N208" s="387"/>
      <c r="O208" s="388"/>
      <c r="P208" s="389"/>
      <c r="Q208" s="350"/>
      <c r="R208" s="350"/>
      <c r="S208" s="389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50"/>
      <c r="AE208" s="350"/>
      <c r="AF208" s="350"/>
      <c r="AG208" s="350"/>
      <c r="AH208" s="350"/>
      <c r="AI208" s="350"/>
      <c r="AJ208" s="350"/>
      <c r="AK208" s="350"/>
      <c r="AL208" s="350"/>
      <c r="AM208" s="350"/>
      <c r="AN208" s="350"/>
      <c r="AO208" s="350"/>
      <c r="AP208" s="350"/>
      <c r="AQ208" s="350"/>
      <c r="AR208" s="350"/>
      <c r="AS208" s="350"/>
      <c r="AT208" s="350"/>
      <c r="AU208" s="350"/>
      <c r="AV208" s="350"/>
      <c r="AW208" s="350"/>
      <c r="AX208" s="350"/>
      <c r="AY208" s="350"/>
      <c r="AZ208" s="350"/>
      <c r="BA208" s="350"/>
      <c r="BB208" s="350"/>
      <c r="BC208" s="285"/>
      <c r="BD208" s="285"/>
      <c r="BE208" s="285"/>
      <c r="BF208" s="285"/>
      <c r="BG208" s="285"/>
      <c r="BH208" s="299"/>
      <c r="BI208" s="285"/>
    </row>
    <row r="209" spans="1:61" s="94" customFormat="1" ht="30" hidden="1" customHeight="1" x14ac:dyDescent="0.25">
      <c r="A209" s="450">
        <v>206</v>
      </c>
      <c r="B209" s="306" t="s">
        <v>1748</v>
      </c>
      <c r="C209" s="429" t="s">
        <v>3050</v>
      </c>
      <c r="D209" s="325" t="s">
        <v>1879</v>
      </c>
      <c r="E209" s="311" t="s">
        <v>1749</v>
      </c>
      <c r="F209" s="440" t="s">
        <v>3187</v>
      </c>
      <c r="G209" s="306" t="s">
        <v>2668</v>
      </c>
      <c r="H209" s="419">
        <v>42433</v>
      </c>
      <c r="I209" s="311"/>
      <c r="J209" s="306"/>
      <c r="K209" s="462"/>
      <c r="L209" s="386"/>
      <c r="M209" s="387"/>
      <c r="N209" s="387"/>
      <c r="O209" s="388"/>
      <c r="P209" s="389"/>
      <c r="Q209" s="350"/>
      <c r="R209" s="350"/>
      <c r="S209" s="389"/>
      <c r="T209" s="350"/>
      <c r="U209" s="350"/>
      <c r="V209" s="350"/>
      <c r="W209" s="350"/>
      <c r="X209" s="350"/>
      <c r="Y209" s="350"/>
      <c r="Z209" s="350"/>
      <c r="AA209" s="350"/>
      <c r="AB209" s="350"/>
      <c r="AC209" s="350"/>
      <c r="AD209" s="350"/>
      <c r="AE209" s="350"/>
      <c r="AF209" s="350"/>
      <c r="AG209" s="350"/>
      <c r="AH209" s="350"/>
      <c r="AI209" s="350"/>
      <c r="AJ209" s="350"/>
      <c r="AK209" s="350"/>
      <c r="AL209" s="350"/>
      <c r="AM209" s="350"/>
      <c r="AN209" s="350"/>
      <c r="AO209" s="350"/>
      <c r="AP209" s="350"/>
      <c r="AQ209" s="350"/>
      <c r="AR209" s="350"/>
      <c r="AS209" s="350"/>
      <c r="AT209" s="350"/>
      <c r="AU209" s="350"/>
      <c r="AV209" s="350"/>
      <c r="AW209" s="350"/>
      <c r="AX209" s="350"/>
      <c r="AY209" s="350"/>
      <c r="AZ209" s="350"/>
      <c r="BA209" s="350"/>
      <c r="BB209" s="350"/>
      <c r="BC209" s="285"/>
      <c r="BD209" s="285"/>
      <c r="BE209" s="285"/>
      <c r="BF209" s="285"/>
      <c r="BG209" s="285"/>
      <c r="BH209" s="299"/>
      <c r="BI209" s="285"/>
    </row>
    <row r="210" spans="1:61" s="94" customFormat="1" ht="30" hidden="1" customHeight="1" thickBot="1" x14ac:dyDescent="0.3">
      <c r="A210" s="450">
        <v>207</v>
      </c>
      <c r="B210" s="306" t="s">
        <v>1748</v>
      </c>
      <c r="C210" s="429" t="s">
        <v>3050</v>
      </c>
      <c r="D210" s="325" t="s">
        <v>1881</v>
      </c>
      <c r="E210" s="311" t="s">
        <v>1749</v>
      </c>
      <c r="F210" s="440" t="s">
        <v>3182</v>
      </c>
      <c r="G210" s="306" t="s">
        <v>2668</v>
      </c>
      <c r="H210" s="419">
        <v>42433</v>
      </c>
      <c r="I210" s="311"/>
      <c r="J210" s="306"/>
      <c r="K210" s="462"/>
      <c r="L210" s="386"/>
      <c r="M210" s="387"/>
      <c r="N210" s="387"/>
      <c r="O210" s="388"/>
      <c r="P210" s="389"/>
      <c r="Q210" s="350"/>
      <c r="R210" s="350"/>
      <c r="S210" s="389"/>
      <c r="T210" s="350"/>
      <c r="U210" s="350"/>
      <c r="V210" s="350"/>
      <c r="W210" s="350"/>
      <c r="X210" s="350"/>
      <c r="Y210" s="350"/>
      <c r="Z210" s="350"/>
      <c r="AA210" s="350"/>
      <c r="AB210" s="350"/>
      <c r="AC210" s="350"/>
      <c r="AD210" s="350"/>
      <c r="AE210" s="350"/>
      <c r="AF210" s="350"/>
      <c r="AG210" s="350"/>
      <c r="AH210" s="350"/>
      <c r="AI210" s="350"/>
      <c r="AJ210" s="350"/>
      <c r="AK210" s="350"/>
      <c r="AL210" s="350"/>
      <c r="AM210" s="350"/>
      <c r="AN210" s="350"/>
      <c r="AO210" s="350"/>
      <c r="AP210" s="350"/>
      <c r="AQ210" s="350"/>
      <c r="AR210" s="350"/>
      <c r="AS210" s="350"/>
      <c r="AT210" s="350"/>
      <c r="AU210" s="350"/>
      <c r="AV210" s="350"/>
      <c r="AW210" s="350"/>
      <c r="AX210" s="350"/>
      <c r="AY210" s="350"/>
      <c r="AZ210" s="350"/>
      <c r="BA210" s="350"/>
      <c r="BB210" s="350"/>
      <c r="BC210" s="285"/>
      <c r="BD210" s="285"/>
      <c r="BE210" s="285"/>
      <c r="BF210" s="285"/>
      <c r="BG210" s="285"/>
      <c r="BH210" s="299"/>
      <c r="BI210" s="285"/>
    </row>
    <row r="211" spans="1:61" s="94" customFormat="1" ht="30" hidden="1" customHeight="1" x14ac:dyDescent="0.25">
      <c r="A211" s="449">
        <v>208</v>
      </c>
      <c r="B211" s="306" t="s">
        <v>1748</v>
      </c>
      <c r="C211" s="429" t="s">
        <v>3050</v>
      </c>
      <c r="D211" s="325" t="s">
        <v>1883</v>
      </c>
      <c r="E211" s="311" t="s">
        <v>1749</v>
      </c>
      <c r="F211" s="440" t="s">
        <v>3115</v>
      </c>
      <c r="G211" s="306" t="s">
        <v>2668</v>
      </c>
      <c r="H211" s="419">
        <v>42433</v>
      </c>
      <c r="I211" s="311"/>
      <c r="J211" s="306"/>
      <c r="K211" s="462"/>
      <c r="L211" s="386"/>
      <c r="M211" s="387"/>
      <c r="N211" s="387"/>
      <c r="O211" s="388"/>
      <c r="P211" s="389"/>
      <c r="Q211" s="350"/>
      <c r="R211" s="350"/>
      <c r="S211" s="389"/>
      <c r="T211" s="350"/>
      <c r="U211" s="350"/>
      <c r="V211" s="350"/>
      <c r="W211" s="350"/>
      <c r="X211" s="350"/>
      <c r="Y211" s="350"/>
      <c r="Z211" s="350"/>
      <c r="AA211" s="350"/>
      <c r="AB211" s="350"/>
      <c r="AC211" s="350"/>
      <c r="AD211" s="350"/>
      <c r="AE211" s="350"/>
      <c r="AF211" s="350"/>
      <c r="AG211" s="350"/>
      <c r="AH211" s="350"/>
      <c r="AI211" s="350"/>
      <c r="AJ211" s="350"/>
      <c r="AK211" s="350"/>
      <c r="AL211" s="350"/>
      <c r="AM211" s="350"/>
      <c r="AN211" s="350"/>
      <c r="AO211" s="350"/>
      <c r="AP211" s="350"/>
      <c r="AQ211" s="350"/>
      <c r="AR211" s="350"/>
      <c r="AS211" s="350"/>
      <c r="AT211" s="350"/>
      <c r="AU211" s="350"/>
      <c r="AV211" s="350"/>
      <c r="AW211" s="350"/>
      <c r="AX211" s="350"/>
      <c r="AY211" s="350"/>
      <c r="AZ211" s="350"/>
      <c r="BA211" s="350"/>
      <c r="BB211" s="350"/>
      <c r="BC211" s="285"/>
      <c r="BD211" s="285"/>
      <c r="BE211" s="285"/>
      <c r="BF211" s="285"/>
      <c r="BG211" s="285"/>
      <c r="BH211" s="299"/>
      <c r="BI211" s="285"/>
    </row>
    <row r="212" spans="1:61" s="94" customFormat="1" ht="30" hidden="1" customHeight="1" x14ac:dyDescent="0.25">
      <c r="A212" s="450">
        <v>209</v>
      </c>
      <c r="B212" s="306" t="s">
        <v>1748</v>
      </c>
      <c r="C212" s="429" t="s">
        <v>3050</v>
      </c>
      <c r="D212" s="325" t="s">
        <v>1885</v>
      </c>
      <c r="E212" s="311" t="s">
        <v>1749</v>
      </c>
      <c r="F212" s="440" t="s">
        <v>3051</v>
      </c>
      <c r="G212" s="306" t="s">
        <v>2668</v>
      </c>
      <c r="H212" s="419">
        <v>42433</v>
      </c>
      <c r="I212" s="311"/>
      <c r="J212" s="306"/>
      <c r="K212" s="462"/>
      <c r="L212" s="386"/>
      <c r="M212" s="387"/>
      <c r="N212" s="387"/>
      <c r="O212" s="388"/>
      <c r="P212" s="389"/>
      <c r="Q212" s="350"/>
      <c r="R212" s="350"/>
      <c r="S212" s="389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50"/>
      <c r="AH212" s="350"/>
      <c r="AI212" s="350"/>
      <c r="AJ212" s="350"/>
      <c r="AK212" s="350"/>
      <c r="AL212" s="350"/>
      <c r="AM212" s="350"/>
      <c r="AN212" s="350"/>
      <c r="AO212" s="350"/>
      <c r="AP212" s="350"/>
      <c r="AQ212" s="350"/>
      <c r="AR212" s="350"/>
      <c r="AS212" s="350"/>
      <c r="AT212" s="350"/>
      <c r="AU212" s="350"/>
      <c r="AV212" s="350"/>
      <c r="AW212" s="350"/>
      <c r="AX212" s="350"/>
      <c r="AY212" s="350"/>
      <c r="AZ212" s="350"/>
      <c r="BA212" s="350"/>
      <c r="BB212" s="350"/>
      <c r="BC212" s="285"/>
      <c r="BD212" s="285"/>
      <c r="BE212" s="285"/>
      <c r="BF212" s="285"/>
      <c r="BG212" s="285"/>
      <c r="BH212" s="299"/>
      <c r="BI212" s="285"/>
    </row>
    <row r="213" spans="1:61" s="94" customFormat="1" ht="30" hidden="1" customHeight="1" thickBot="1" x14ac:dyDescent="0.3">
      <c r="A213" s="450">
        <v>210</v>
      </c>
      <c r="B213" s="306" t="s">
        <v>1748</v>
      </c>
      <c r="C213" s="429" t="s">
        <v>3050</v>
      </c>
      <c r="D213" s="325" t="s">
        <v>1887</v>
      </c>
      <c r="E213" s="311" t="s">
        <v>1749</v>
      </c>
      <c r="F213" s="440" t="s">
        <v>3212</v>
      </c>
      <c r="G213" s="306" t="s">
        <v>2668</v>
      </c>
      <c r="H213" s="419">
        <v>42433</v>
      </c>
      <c r="I213" s="311"/>
      <c r="J213" s="306"/>
      <c r="K213" s="462"/>
      <c r="L213" s="386"/>
      <c r="M213" s="387"/>
      <c r="N213" s="387"/>
      <c r="O213" s="388"/>
      <c r="P213" s="389"/>
      <c r="Q213" s="350"/>
      <c r="R213" s="350"/>
      <c r="S213" s="389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350"/>
      <c r="AE213" s="350"/>
      <c r="AF213" s="350"/>
      <c r="AG213" s="350"/>
      <c r="AH213" s="350"/>
      <c r="AI213" s="350"/>
      <c r="AJ213" s="350"/>
      <c r="AK213" s="350"/>
      <c r="AL213" s="350"/>
      <c r="AM213" s="350"/>
      <c r="AN213" s="350"/>
      <c r="AO213" s="350"/>
      <c r="AP213" s="350"/>
      <c r="AQ213" s="350"/>
      <c r="AR213" s="350"/>
      <c r="AS213" s="350"/>
      <c r="AT213" s="350"/>
      <c r="AU213" s="350"/>
      <c r="AV213" s="350"/>
      <c r="AW213" s="350"/>
      <c r="AX213" s="350"/>
      <c r="AY213" s="350"/>
      <c r="AZ213" s="350"/>
      <c r="BA213" s="350"/>
      <c r="BB213" s="350"/>
      <c r="BC213" s="285"/>
      <c r="BD213" s="285"/>
      <c r="BE213" s="285"/>
      <c r="BF213" s="285"/>
      <c r="BG213" s="285"/>
      <c r="BH213" s="299"/>
      <c r="BI213" s="285"/>
    </row>
    <row r="214" spans="1:61" s="94" customFormat="1" ht="30" hidden="1" customHeight="1" x14ac:dyDescent="0.25">
      <c r="A214" s="449">
        <v>211</v>
      </c>
      <c r="B214" s="306" t="s">
        <v>1748</v>
      </c>
      <c r="C214" s="429" t="s">
        <v>3254</v>
      </c>
      <c r="D214" s="435" t="s">
        <v>3255</v>
      </c>
      <c r="E214" s="311" t="s">
        <v>1749</v>
      </c>
      <c r="F214" s="440" t="s">
        <v>3256</v>
      </c>
      <c r="G214" s="306" t="s">
        <v>2668</v>
      </c>
      <c r="H214" s="419">
        <v>42432</v>
      </c>
      <c r="I214" s="311"/>
      <c r="J214" s="306"/>
      <c r="K214" s="462"/>
      <c r="L214" s="386"/>
      <c r="M214" s="387"/>
      <c r="N214" s="387"/>
      <c r="O214" s="388"/>
      <c r="P214" s="389"/>
      <c r="Q214" s="350"/>
      <c r="R214" s="350"/>
      <c r="S214" s="389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350"/>
      <c r="AE214" s="350"/>
      <c r="AF214" s="350"/>
      <c r="AG214" s="350"/>
      <c r="AH214" s="350"/>
      <c r="AI214" s="350"/>
      <c r="AJ214" s="350"/>
      <c r="AK214" s="350"/>
      <c r="AL214" s="350"/>
      <c r="AM214" s="350"/>
      <c r="AN214" s="350"/>
      <c r="AO214" s="350"/>
      <c r="AP214" s="350"/>
      <c r="AQ214" s="350"/>
      <c r="AR214" s="350"/>
      <c r="AS214" s="350"/>
      <c r="AT214" s="350"/>
      <c r="AU214" s="350"/>
      <c r="AV214" s="350"/>
      <c r="AW214" s="350"/>
      <c r="AX214" s="350"/>
      <c r="AY214" s="350"/>
      <c r="AZ214" s="350"/>
      <c r="BA214" s="350"/>
      <c r="BB214" s="350"/>
      <c r="BC214" s="285"/>
      <c r="BD214" s="285"/>
      <c r="BE214" s="285"/>
      <c r="BF214" s="285"/>
      <c r="BG214" s="285"/>
      <c r="BH214" s="299"/>
      <c r="BI214" s="285"/>
    </row>
    <row r="215" spans="1:61" s="94" customFormat="1" ht="30" hidden="1" customHeight="1" x14ac:dyDescent="0.25">
      <c r="A215" s="450">
        <v>212</v>
      </c>
      <c r="B215" s="306" t="s">
        <v>1748</v>
      </c>
      <c r="C215" s="429" t="s">
        <v>3254</v>
      </c>
      <c r="D215" s="435" t="s">
        <v>3257</v>
      </c>
      <c r="E215" s="311" t="s">
        <v>1749</v>
      </c>
      <c r="F215" s="440" t="s">
        <v>3258</v>
      </c>
      <c r="G215" s="306" t="s">
        <v>2668</v>
      </c>
      <c r="H215" s="419">
        <v>42432</v>
      </c>
      <c r="I215" s="311"/>
      <c r="J215" s="306"/>
      <c r="K215" s="462"/>
      <c r="L215" s="386"/>
      <c r="M215" s="387"/>
      <c r="N215" s="387"/>
      <c r="O215" s="388"/>
      <c r="P215" s="389"/>
      <c r="Q215" s="350"/>
      <c r="R215" s="350"/>
      <c r="S215" s="389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50"/>
      <c r="AE215" s="350"/>
      <c r="AF215" s="350"/>
      <c r="AG215" s="350"/>
      <c r="AH215" s="350"/>
      <c r="AI215" s="350"/>
      <c r="AJ215" s="350"/>
      <c r="AK215" s="350"/>
      <c r="AL215" s="350"/>
      <c r="AM215" s="350"/>
      <c r="AN215" s="350"/>
      <c r="AO215" s="350"/>
      <c r="AP215" s="350"/>
      <c r="AQ215" s="350"/>
      <c r="AR215" s="350"/>
      <c r="AS215" s="350"/>
      <c r="AT215" s="350"/>
      <c r="AU215" s="350"/>
      <c r="AV215" s="350"/>
      <c r="AW215" s="350"/>
      <c r="AX215" s="350"/>
      <c r="AY215" s="350"/>
      <c r="AZ215" s="350"/>
      <c r="BA215" s="350"/>
      <c r="BB215" s="350"/>
      <c r="BC215" s="285"/>
      <c r="BD215" s="285"/>
      <c r="BE215" s="285"/>
      <c r="BF215" s="285"/>
      <c r="BG215" s="285"/>
      <c r="BH215" s="299"/>
      <c r="BI215" s="285"/>
    </row>
    <row r="216" spans="1:61" s="290" customFormat="1" ht="30" hidden="1" customHeight="1" thickBot="1" x14ac:dyDescent="0.3">
      <c r="A216" s="450">
        <v>213</v>
      </c>
      <c r="B216" s="305" t="s">
        <v>1748</v>
      </c>
      <c r="C216" s="430" t="s">
        <v>3254</v>
      </c>
      <c r="D216" s="460" t="s">
        <v>2659</v>
      </c>
      <c r="E216" s="450" t="s">
        <v>1749</v>
      </c>
      <c r="F216" s="440" t="s">
        <v>3259</v>
      </c>
      <c r="G216" s="305" t="s">
        <v>2668</v>
      </c>
      <c r="H216" s="461">
        <v>42432</v>
      </c>
      <c r="I216" s="450"/>
      <c r="J216" s="306"/>
      <c r="K216" s="462"/>
      <c r="L216" s="463"/>
      <c r="M216" s="388"/>
      <c r="N216" s="388"/>
      <c r="O216" s="388"/>
      <c r="P216" s="388"/>
      <c r="Q216" s="463"/>
      <c r="R216" s="463"/>
      <c r="S216" s="388"/>
      <c r="T216" s="463"/>
      <c r="U216" s="463"/>
      <c r="V216" s="463"/>
      <c r="W216" s="463"/>
      <c r="X216" s="463"/>
      <c r="Y216" s="463"/>
      <c r="Z216" s="463"/>
      <c r="AA216" s="463"/>
      <c r="AB216" s="463"/>
      <c r="AC216" s="463"/>
      <c r="AD216" s="463"/>
      <c r="AE216" s="463"/>
      <c r="AF216" s="463"/>
      <c r="AG216" s="463"/>
      <c r="AH216" s="463"/>
      <c r="AI216" s="463"/>
      <c r="AJ216" s="463"/>
      <c r="AK216" s="463"/>
      <c r="AL216" s="463"/>
      <c r="AM216" s="463"/>
      <c r="AN216" s="463"/>
      <c r="AO216" s="463"/>
      <c r="AP216" s="463"/>
      <c r="AQ216" s="463"/>
      <c r="AR216" s="463"/>
      <c r="AS216" s="463"/>
      <c r="AT216" s="463"/>
      <c r="AU216" s="463"/>
      <c r="AV216" s="463"/>
      <c r="AW216" s="463"/>
      <c r="AX216" s="463"/>
      <c r="AY216" s="463"/>
      <c r="AZ216" s="463"/>
      <c r="BA216" s="463"/>
      <c r="BB216" s="463"/>
      <c r="BC216" s="296"/>
      <c r="BD216" s="296"/>
      <c r="BE216" s="296"/>
      <c r="BF216" s="296"/>
      <c r="BG216" s="296"/>
      <c r="BH216" s="296"/>
      <c r="BI216" s="296"/>
    </row>
    <row r="217" spans="1:61" s="290" customFormat="1" ht="30" hidden="1" customHeight="1" x14ac:dyDescent="0.25">
      <c r="A217" s="449">
        <v>214</v>
      </c>
      <c r="B217" s="305" t="s">
        <v>1748</v>
      </c>
      <c r="C217" s="430" t="s">
        <v>3254</v>
      </c>
      <c r="D217" s="460" t="s">
        <v>2662</v>
      </c>
      <c r="E217" s="450" t="s">
        <v>1749</v>
      </c>
      <c r="F217" s="440" t="s">
        <v>3260</v>
      </c>
      <c r="G217" s="305" t="s">
        <v>2668</v>
      </c>
      <c r="H217" s="461">
        <v>42432</v>
      </c>
      <c r="I217" s="450"/>
      <c r="J217" s="306"/>
      <c r="K217" s="462"/>
      <c r="L217" s="463"/>
      <c r="M217" s="388"/>
      <c r="N217" s="388"/>
      <c r="O217" s="388"/>
      <c r="P217" s="388"/>
      <c r="Q217" s="463"/>
      <c r="R217" s="463"/>
      <c r="S217" s="388"/>
      <c r="T217" s="463"/>
      <c r="U217" s="463"/>
      <c r="V217" s="463"/>
      <c r="W217" s="463"/>
      <c r="X217" s="463"/>
      <c r="Y217" s="463"/>
      <c r="Z217" s="463"/>
      <c r="AA217" s="463"/>
      <c r="AB217" s="463"/>
      <c r="AC217" s="463"/>
      <c r="AD217" s="463"/>
      <c r="AE217" s="463"/>
      <c r="AF217" s="463"/>
      <c r="AG217" s="463"/>
      <c r="AH217" s="463"/>
      <c r="AI217" s="463"/>
      <c r="AJ217" s="463"/>
      <c r="AK217" s="463"/>
      <c r="AL217" s="463"/>
      <c r="AM217" s="463"/>
      <c r="AN217" s="463"/>
      <c r="AO217" s="463"/>
      <c r="AP217" s="463"/>
      <c r="AQ217" s="463"/>
      <c r="AR217" s="463"/>
      <c r="AS217" s="463"/>
      <c r="AT217" s="463"/>
      <c r="AU217" s="463"/>
      <c r="AV217" s="463"/>
      <c r="AW217" s="463"/>
      <c r="AX217" s="463"/>
      <c r="AY217" s="463"/>
      <c r="AZ217" s="463"/>
      <c r="BA217" s="463"/>
      <c r="BB217" s="463"/>
      <c r="BC217" s="296"/>
      <c r="BD217" s="296"/>
      <c r="BE217" s="296"/>
      <c r="BF217" s="296"/>
      <c r="BG217" s="296"/>
      <c r="BH217" s="296"/>
      <c r="BI217" s="296"/>
    </row>
    <row r="218" spans="1:61" s="290" customFormat="1" ht="30.75" hidden="1" thickBot="1" x14ac:dyDescent="0.3">
      <c r="A218" s="450">
        <v>215</v>
      </c>
      <c r="B218" s="305" t="s">
        <v>1748</v>
      </c>
      <c r="C218" s="430" t="s">
        <v>3254</v>
      </c>
      <c r="D218" s="460" t="s">
        <v>2663</v>
      </c>
      <c r="E218" s="450" t="s">
        <v>1749</v>
      </c>
      <c r="F218" s="440" t="s">
        <v>3261</v>
      </c>
      <c r="G218" s="305" t="s">
        <v>2668</v>
      </c>
      <c r="H218" s="461">
        <v>42432</v>
      </c>
      <c r="I218" s="450"/>
      <c r="J218" s="306"/>
      <c r="K218" s="462"/>
      <c r="L218" s="463"/>
      <c r="M218" s="388"/>
      <c r="N218" s="388"/>
      <c r="O218" s="388"/>
      <c r="P218" s="388"/>
      <c r="Q218" s="463"/>
      <c r="R218" s="463"/>
      <c r="S218" s="388"/>
      <c r="T218" s="463"/>
      <c r="U218" s="463"/>
      <c r="V218" s="463"/>
      <c r="W218" s="463"/>
      <c r="X218" s="463"/>
      <c r="Y218" s="463"/>
      <c r="Z218" s="463"/>
      <c r="AA218" s="463"/>
      <c r="AB218" s="463"/>
      <c r="AC218" s="463"/>
      <c r="AD218" s="463"/>
      <c r="AE218" s="463"/>
      <c r="AF218" s="463"/>
      <c r="AG218" s="463"/>
      <c r="AH218" s="463"/>
      <c r="AI218" s="463"/>
      <c r="AJ218" s="463"/>
      <c r="AK218" s="463"/>
      <c r="AL218" s="463"/>
      <c r="AM218" s="463"/>
      <c r="AN218" s="463"/>
      <c r="AO218" s="463"/>
      <c r="AP218" s="463"/>
      <c r="AQ218" s="463"/>
      <c r="AR218" s="463"/>
      <c r="AS218" s="463"/>
      <c r="AT218" s="463"/>
      <c r="AU218" s="463"/>
      <c r="AV218" s="463"/>
      <c r="AW218" s="463"/>
      <c r="AX218" s="463"/>
      <c r="AY218" s="463"/>
      <c r="AZ218" s="463"/>
      <c r="BA218" s="463"/>
      <c r="BB218" s="463"/>
      <c r="BC218" s="296"/>
      <c r="BD218" s="296"/>
      <c r="BE218" s="296"/>
      <c r="BF218" s="296"/>
      <c r="BG218" s="296"/>
      <c r="BH218" s="296"/>
      <c r="BI218" s="296"/>
    </row>
    <row r="219" spans="1:61" s="290" customFormat="1" ht="30.75" hidden="1" thickBot="1" x14ac:dyDescent="0.3">
      <c r="A219" s="450">
        <v>216</v>
      </c>
      <c r="B219" s="305" t="s">
        <v>1748</v>
      </c>
      <c r="C219" s="430" t="s">
        <v>3254</v>
      </c>
      <c r="D219" s="460" t="s">
        <v>2664</v>
      </c>
      <c r="E219" s="450" t="s">
        <v>1749</v>
      </c>
      <c r="F219" s="459" t="s">
        <v>3262</v>
      </c>
      <c r="G219" s="305" t="s">
        <v>2668</v>
      </c>
      <c r="H219" s="461">
        <v>42432</v>
      </c>
      <c r="I219" s="450"/>
      <c r="J219" s="306"/>
      <c r="K219" s="462"/>
      <c r="L219" s="463"/>
      <c r="M219" s="388"/>
      <c r="N219" s="388"/>
      <c r="O219" s="388"/>
      <c r="P219" s="388"/>
      <c r="Q219" s="463"/>
      <c r="R219" s="463"/>
      <c r="S219" s="388"/>
      <c r="T219" s="463"/>
      <c r="U219" s="463"/>
      <c r="V219" s="463"/>
      <c r="W219" s="463"/>
      <c r="X219" s="463"/>
      <c r="Y219" s="463"/>
      <c r="Z219" s="463"/>
      <c r="AA219" s="463"/>
      <c r="AB219" s="463"/>
      <c r="AC219" s="463"/>
      <c r="AD219" s="463"/>
      <c r="AE219" s="463"/>
      <c r="AF219" s="463"/>
      <c r="AG219" s="463"/>
      <c r="AH219" s="463"/>
      <c r="AI219" s="463"/>
      <c r="AJ219" s="463"/>
      <c r="AK219" s="463"/>
      <c r="AL219" s="463"/>
      <c r="AM219" s="463"/>
      <c r="AN219" s="463"/>
      <c r="AO219" s="463"/>
      <c r="AP219" s="463"/>
      <c r="AQ219" s="463"/>
      <c r="AR219" s="463"/>
      <c r="AS219" s="463"/>
      <c r="AT219" s="463"/>
      <c r="AU219" s="463"/>
      <c r="AV219" s="463"/>
      <c r="AW219" s="463"/>
      <c r="AX219" s="463"/>
      <c r="AY219" s="463"/>
      <c r="AZ219" s="463"/>
      <c r="BA219" s="463"/>
      <c r="BB219" s="463"/>
      <c r="BC219" s="296"/>
      <c r="BD219" s="296"/>
      <c r="BE219" s="296"/>
      <c r="BF219" s="296"/>
      <c r="BG219" s="296"/>
      <c r="BH219" s="296"/>
      <c r="BI219" s="296"/>
    </row>
    <row r="220" spans="1:61" s="94" customFormat="1" ht="30" hidden="1" customHeight="1" x14ac:dyDescent="0.25">
      <c r="A220" s="449">
        <v>217</v>
      </c>
      <c r="B220" s="306" t="s">
        <v>1748</v>
      </c>
      <c r="C220" s="429" t="s">
        <v>3104</v>
      </c>
      <c r="D220" s="325">
        <v>501</v>
      </c>
      <c r="E220" s="311" t="s">
        <v>1749</v>
      </c>
      <c r="F220" s="440" t="s">
        <v>3146</v>
      </c>
      <c r="G220" s="306" t="s">
        <v>2668</v>
      </c>
      <c r="H220" s="419">
        <v>42432</v>
      </c>
      <c r="I220" s="311"/>
      <c r="J220" s="306"/>
      <c r="K220" s="462"/>
      <c r="L220" s="386"/>
      <c r="M220" s="387"/>
      <c r="N220" s="387"/>
      <c r="O220" s="388"/>
      <c r="P220" s="389"/>
      <c r="Q220" s="350"/>
      <c r="R220" s="350"/>
      <c r="S220" s="389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  <c r="AQ220" s="350"/>
      <c r="AR220" s="350"/>
      <c r="AS220" s="350"/>
      <c r="AT220" s="350"/>
      <c r="AU220" s="350"/>
      <c r="AV220" s="350"/>
      <c r="AW220" s="350"/>
      <c r="AX220" s="350"/>
      <c r="AY220" s="350"/>
      <c r="AZ220" s="350"/>
      <c r="BA220" s="350"/>
      <c r="BB220" s="350"/>
      <c r="BC220" s="285"/>
      <c r="BD220" s="285"/>
      <c r="BE220" s="285"/>
      <c r="BF220" s="285"/>
      <c r="BG220" s="285"/>
      <c r="BH220" s="299"/>
      <c r="BI220" s="285"/>
    </row>
    <row r="221" spans="1:61" s="94" customFormat="1" ht="30" hidden="1" customHeight="1" x14ac:dyDescent="0.25">
      <c r="A221" s="450">
        <v>218</v>
      </c>
      <c r="B221" s="306" t="s">
        <v>1748</v>
      </c>
      <c r="C221" s="429" t="s">
        <v>3104</v>
      </c>
      <c r="D221" s="325">
        <v>502</v>
      </c>
      <c r="E221" s="311" t="s">
        <v>1749</v>
      </c>
      <c r="F221" s="440" t="s">
        <v>3114</v>
      </c>
      <c r="G221" s="306" t="s">
        <v>2668</v>
      </c>
      <c r="H221" s="419">
        <v>42432</v>
      </c>
      <c r="I221" s="311"/>
      <c r="J221" s="306"/>
      <c r="K221" s="462"/>
      <c r="L221" s="386"/>
      <c r="M221" s="387"/>
      <c r="N221" s="387"/>
      <c r="O221" s="388"/>
      <c r="P221" s="389"/>
      <c r="Q221" s="350"/>
      <c r="R221" s="350"/>
      <c r="S221" s="389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50"/>
      <c r="AE221" s="350"/>
      <c r="AF221" s="350"/>
      <c r="AG221" s="350"/>
      <c r="AH221" s="350"/>
      <c r="AI221" s="350"/>
      <c r="AJ221" s="350"/>
      <c r="AK221" s="350"/>
      <c r="AL221" s="350"/>
      <c r="AM221" s="350"/>
      <c r="AN221" s="350"/>
      <c r="AO221" s="350"/>
      <c r="AP221" s="350"/>
      <c r="AQ221" s="350"/>
      <c r="AR221" s="350"/>
      <c r="AS221" s="350"/>
      <c r="AT221" s="350"/>
      <c r="AU221" s="350"/>
      <c r="AV221" s="350"/>
      <c r="AW221" s="350"/>
      <c r="AX221" s="350"/>
      <c r="AY221" s="350"/>
      <c r="AZ221" s="350"/>
      <c r="BA221" s="350"/>
      <c r="BB221" s="350"/>
      <c r="BC221" s="285"/>
      <c r="BD221" s="285"/>
      <c r="BE221" s="285"/>
      <c r="BF221" s="285"/>
      <c r="BG221" s="285"/>
      <c r="BH221" s="299"/>
      <c r="BI221" s="285"/>
    </row>
    <row r="222" spans="1:61" s="94" customFormat="1" ht="30" hidden="1" customHeight="1" thickBot="1" x14ac:dyDescent="0.3">
      <c r="A222" s="450">
        <v>219</v>
      </c>
      <c r="B222" s="306" t="s">
        <v>1748</v>
      </c>
      <c r="C222" s="429" t="s">
        <v>3104</v>
      </c>
      <c r="D222" s="325">
        <v>503</v>
      </c>
      <c r="E222" s="311" t="s">
        <v>1749</v>
      </c>
      <c r="F222" s="440" t="s">
        <v>3125</v>
      </c>
      <c r="G222" s="306" t="s">
        <v>2668</v>
      </c>
      <c r="H222" s="419">
        <v>42432</v>
      </c>
      <c r="I222" s="311"/>
      <c r="J222" s="306"/>
      <c r="K222" s="462"/>
      <c r="L222" s="386"/>
      <c r="M222" s="387"/>
      <c r="N222" s="387"/>
      <c r="O222" s="388"/>
      <c r="P222" s="389"/>
      <c r="Q222" s="350"/>
      <c r="R222" s="350"/>
      <c r="S222" s="389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50"/>
      <c r="AE222" s="350"/>
      <c r="AF222" s="350"/>
      <c r="AG222" s="350"/>
      <c r="AH222" s="350"/>
      <c r="AI222" s="350"/>
      <c r="AJ222" s="350"/>
      <c r="AK222" s="350"/>
      <c r="AL222" s="350"/>
      <c r="AM222" s="350"/>
      <c r="AN222" s="350"/>
      <c r="AO222" s="350"/>
      <c r="AP222" s="350"/>
      <c r="AQ222" s="350"/>
      <c r="AR222" s="350"/>
      <c r="AS222" s="350"/>
      <c r="AT222" s="350"/>
      <c r="AU222" s="350"/>
      <c r="AV222" s="350"/>
      <c r="AW222" s="350"/>
      <c r="AX222" s="350"/>
      <c r="AY222" s="350"/>
      <c r="AZ222" s="350"/>
      <c r="BA222" s="350"/>
      <c r="BB222" s="350"/>
      <c r="BC222" s="285"/>
      <c r="BD222" s="285"/>
      <c r="BE222" s="285"/>
      <c r="BF222" s="285"/>
      <c r="BG222" s="285"/>
      <c r="BH222" s="299"/>
      <c r="BI222" s="285"/>
    </row>
    <row r="223" spans="1:61" s="94" customFormat="1" ht="30" hidden="1" customHeight="1" x14ac:dyDescent="0.25">
      <c r="A223" s="449">
        <v>220</v>
      </c>
      <c r="B223" s="306" t="s">
        <v>1748</v>
      </c>
      <c r="C223" s="429" t="s">
        <v>3104</v>
      </c>
      <c r="D223" s="325">
        <v>508</v>
      </c>
      <c r="E223" s="311" t="s">
        <v>1749</v>
      </c>
      <c r="F223" s="440" t="s">
        <v>3226</v>
      </c>
      <c r="G223" s="306" t="s">
        <v>2668</v>
      </c>
      <c r="H223" s="419">
        <v>42432</v>
      </c>
      <c r="I223" s="311"/>
      <c r="J223" s="306"/>
      <c r="K223" s="462"/>
      <c r="L223" s="386"/>
      <c r="M223" s="387"/>
      <c r="N223" s="387"/>
      <c r="O223" s="388"/>
      <c r="P223" s="389"/>
      <c r="Q223" s="350"/>
      <c r="R223" s="350"/>
      <c r="S223" s="389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50"/>
      <c r="AE223" s="350"/>
      <c r="AF223" s="350"/>
      <c r="AG223" s="350"/>
      <c r="AH223" s="350"/>
      <c r="AI223" s="350"/>
      <c r="AJ223" s="350"/>
      <c r="AK223" s="350"/>
      <c r="AL223" s="350"/>
      <c r="AM223" s="350"/>
      <c r="AN223" s="350"/>
      <c r="AO223" s="350"/>
      <c r="AP223" s="350"/>
      <c r="AQ223" s="350"/>
      <c r="AR223" s="350"/>
      <c r="AS223" s="350"/>
      <c r="AT223" s="350"/>
      <c r="AU223" s="350"/>
      <c r="AV223" s="350"/>
      <c r="AW223" s="350"/>
      <c r="AX223" s="350"/>
      <c r="AY223" s="350"/>
      <c r="AZ223" s="350"/>
      <c r="BA223" s="350"/>
      <c r="BB223" s="350"/>
      <c r="BC223" s="285"/>
      <c r="BD223" s="285"/>
      <c r="BE223" s="285"/>
      <c r="BF223" s="285"/>
      <c r="BG223" s="285"/>
      <c r="BH223" s="299"/>
      <c r="BI223" s="285"/>
    </row>
    <row r="224" spans="1:61" s="94" customFormat="1" ht="30" hidden="1" customHeight="1" x14ac:dyDescent="0.25">
      <c r="A224" s="450">
        <v>221</v>
      </c>
      <c r="B224" s="306" t="s">
        <v>1748</v>
      </c>
      <c r="C224" s="429" t="s">
        <v>3104</v>
      </c>
      <c r="D224" s="325">
        <v>509</v>
      </c>
      <c r="E224" s="311" t="s">
        <v>1749</v>
      </c>
      <c r="F224" s="440" t="s">
        <v>3144</v>
      </c>
      <c r="G224" s="306" t="s">
        <v>2668</v>
      </c>
      <c r="H224" s="419">
        <v>42432</v>
      </c>
      <c r="I224" s="311"/>
      <c r="J224" s="306"/>
      <c r="K224" s="462"/>
      <c r="L224" s="386"/>
      <c r="M224" s="387"/>
      <c r="N224" s="387"/>
      <c r="O224" s="388"/>
      <c r="P224" s="389"/>
      <c r="Q224" s="350"/>
      <c r="R224" s="350"/>
      <c r="S224" s="389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  <c r="AQ224" s="350"/>
      <c r="AR224" s="350"/>
      <c r="AS224" s="350"/>
      <c r="AT224" s="350"/>
      <c r="AU224" s="350"/>
      <c r="AV224" s="350"/>
      <c r="AW224" s="350"/>
      <c r="AX224" s="350"/>
      <c r="AY224" s="350"/>
      <c r="AZ224" s="350"/>
      <c r="BA224" s="350"/>
      <c r="BB224" s="350"/>
      <c r="BC224" s="285"/>
      <c r="BD224" s="285"/>
      <c r="BE224" s="285"/>
      <c r="BF224" s="285"/>
      <c r="BG224" s="285"/>
      <c r="BH224" s="299"/>
      <c r="BI224" s="285"/>
    </row>
    <row r="225" spans="1:61" s="94" customFormat="1" ht="30" hidden="1" customHeight="1" thickBot="1" x14ac:dyDescent="0.3">
      <c r="A225" s="450">
        <v>222</v>
      </c>
      <c r="B225" s="306" t="s">
        <v>1748</v>
      </c>
      <c r="C225" s="429" t="s">
        <v>3104</v>
      </c>
      <c r="D225" s="325">
        <v>510</v>
      </c>
      <c r="E225" s="311" t="s">
        <v>1749</v>
      </c>
      <c r="F225" s="440" t="s">
        <v>3199</v>
      </c>
      <c r="G225" s="306" t="s">
        <v>2668</v>
      </c>
      <c r="H225" s="419">
        <v>42432</v>
      </c>
      <c r="I225" s="311"/>
      <c r="J225" s="306"/>
      <c r="K225" s="462"/>
      <c r="L225" s="386"/>
      <c r="M225" s="387"/>
      <c r="N225" s="387"/>
      <c r="O225" s="388"/>
      <c r="P225" s="389"/>
      <c r="Q225" s="350"/>
      <c r="R225" s="350"/>
      <c r="S225" s="389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0"/>
      <c r="AF225" s="350"/>
      <c r="AG225" s="350"/>
      <c r="AH225" s="350"/>
      <c r="AI225" s="350"/>
      <c r="AJ225" s="350"/>
      <c r="AK225" s="350"/>
      <c r="AL225" s="350"/>
      <c r="AM225" s="350"/>
      <c r="AN225" s="350"/>
      <c r="AO225" s="350"/>
      <c r="AP225" s="350"/>
      <c r="AQ225" s="350"/>
      <c r="AR225" s="350"/>
      <c r="AS225" s="350"/>
      <c r="AT225" s="350"/>
      <c r="AU225" s="350"/>
      <c r="AV225" s="350"/>
      <c r="AW225" s="350"/>
      <c r="AX225" s="350"/>
      <c r="AY225" s="350"/>
      <c r="AZ225" s="350"/>
      <c r="BA225" s="350"/>
      <c r="BB225" s="350"/>
      <c r="BC225" s="285"/>
      <c r="BD225" s="285"/>
      <c r="BE225" s="285"/>
      <c r="BF225" s="285"/>
      <c r="BG225" s="285"/>
      <c r="BH225" s="299"/>
      <c r="BI225" s="285"/>
    </row>
    <row r="226" spans="1:61" s="94" customFormat="1" ht="30" hidden="1" customHeight="1" x14ac:dyDescent="0.25">
      <c r="A226" s="449">
        <v>223</v>
      </c>
      <c r="B226" s="306" t="s">
        <v>1748</v>
      </c>
      <c r="C226" s="429" t="s">
        <v>3104</v>
      </c>
      <c r="D226" s="325">
        <v>511</v>
      </c>
      <c r="E226" s="311" t="s">
        <v>1749</v>
      </c>
      <c r="F226" s="440" t="s">
        <v>3142</v>
      </c>
      <c r="G226" s="306" t="s">
        <v>2668</v>
      </c>
      <c r="H226" s="419">
        <v>42432</v>
      </c>
      <c r="I226" s="311"/>
      <c r="J226" s="306"/>
      <c r="K226" s="462"/>
      <c r="L226" s="386"/>
      <c r="M226" s="387"/>
      <c r="N226" s="387"/>
      <c r="O226" s="388"/>
      <c r="P226" s="389"/>
      <c r="Q226" s="350"/>
      <c r="R226" s="350"/>
      <c r="S226" s="389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50"/>
      <c r="AE226" s="350"/>
      <c r="AF226" s="350"/>
      <c r="AG226" s="350"/>
      <c r="AH226" s="350"/>
      <c r="AI226" s="350"/>
      <c r="AJ226" s="350"/>
      <c r="AK226" s="350"/>
      <c r="AL226" s="350"/>
      <c r="AM226" s="350"/>
      <c r="AN226" s="350"/>
      <c r="AO226" s="350"/>
      <c r="AP226" s="350"/>
      <c r="AQ226" s="350"/>
      <c r="AR226" s="350"/>
      <c r="AS226" s="350"/>
      <c r="AT226" s="350"/>
      <c r="AU226" s="350"/>
      <c r="AV226" s="350"/>
      <c r="AW226" s="350"/>
      <c r="AX226" s="350"/>
      <c r="AY226" s="350"/>
      <c r="AZ226" s="350"/>
      <c r="BA226" s="350"/>
      <c r="BB226" s="350"/>
      <c r="BC226" s="285"/>
      <c r="BD226" s="285"/>
      <c r="BE226" s="285"/>
      <c r="BF226" s="285"/>
      <c r="BG226" s="285"/>
      <c r="BH226" s="299"/>
      <c r="BI226" s="285"/>
    </row>
    <row r="227" spans="1:61" s="94" customFormat="1" ht="30" hidden="1" customHeight="1" x14ac:dyDescent="0.25">
      <c r="A227" s="450">
        <v>224</v>
      </c>
      <c r="B227" s="306" t="s">
        <v>1748</v>
      </c>
      <c r="C227" s="429" t="s">
        <v>3104</v>
      </c>
      <c r="D227" s="325">
        <v>512</v>
      </c>
      <c r="E227" s="311" t="s">
        <v>1749</v>
      </c>
      <c r="F227" s="440" t="s">
        <v>3159</v>
      </c>
      <c r="G227" s="306" t="s">
        <v>2668</v>
      </c>
      <c r="H227" s="419">
        <v>42432</v>
      </c>
      <c r="I227" s="311"/>
      <c r="J227" s="306"/>
      <c r="K227" s="462"/>
      <c r="L227" s="386"/>
      <c r="M227" s="387"/>
      <c r="N227" s="387"/>
      <c r="O227" s="388"/>
      <c r="P227" s="389"/>
      <c r="Q227" s="350"/>
      <c r="R227" s="350"/>
      <c r="S227" s="389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50"/>
      <c r="AE227" s="350"/>
      <c r="AF227" s="350"/>
      <c r="AG227" s="350"/>
      <c r="AH227" s="350"/>
      <c r="AI227" s="350"/>
      <c r="AJ227" s="350"/>
      <c r="AK227" s="350"/>
      <c r="AL227" s="350"/>
      <c r="AM227" s="350"/>
      <c r="AN227" s="350"/>
      <c r="AO227" s="350"/>
      <c r="AP227" s="350"/>
      <c r="AQ227" s="350"/>
      <c r="AR227" s="350"/>
      <c r="AS227" s="350"/>
      <c r="AT227" s="350"/>
      <c r="AU227" s="350"/>
      <c r="AV227" s="350"/>
      <c r="AW227" s="350"/>
      <c r="AX227" s="350"/>
      <c r="AY227" s="350"/>
      <c r="AZ227" s="350"/>
      <c r="BA227" s="350"/>
      <c r="BB227" s="350"/>
      <c r="BC227" s="285"/>
      <c r="BD227" s="285"/>
      <c r="BE227" s="285"/>
      <c r="BF227" s="285"/>
      <c r="BG227" s="285"/>
      <c r="BH227" s="299"/>
      <c r="BI227" s="285"/>
    </row>
    <row r="228" spans="1:61" s="94" customFormat="1" ht="30" hidden="1" customHeight="1" thickBot="1" x14ac:dyDescent="0.3">
      <c r="A228" s="450">
        <v>225</v>
      </c>
      <c r="B228" s="306" t="s">
        <v>1748</v>
      </c>
      <c r="C228" s="429" t="s">
        <v>3104</v>
      </c>
      <c r="D228" s="325">
        <v>513</v>
      </c>
      <c r="E228" s="311" t="s">
        <v>1749</v>
      </c>
      <c r="F228" s="440" t="s">
        <v>3194</v>
      </c>
      <c r="G228" s="306" t="s">
        <v>2668</v>
      </c>
      <c r="H228" s="419">
        <v>42432</v>
      </c>
      <c r="I228" s="311"/>
      <c r="J228" s="306"/>
      <c r="K228" s="462"/>
      <c r="L228" s="386"/>
      <c r="M228" s="387"/>
      <c r="N228" s="387"/>
      <c r="O228" s="388"/>
      <c r="P228" s="389"/>
      <c r="Q228" s="350"/>
      <c r="R228" s="350"/>
      <c r="S228" s="389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  <c r="AQ228" s="350"/>
      <c r="AR228" s="350"/>
      <c r="AS228" s="350"/>
      <c r="AT228" s="350"/>
      <c r="AU228" s="350"/>
      <c r="AV228" s="350"/>
      <c r="AW228" s="350"/>
      <c r="AX228" s="350"/>
      <c r="AY228" s="350"/>
      <c r="AZ228" s="350"/>
      <c r="BA228" s="350"/>
      <c r="BB228" s="350"/>
      <c r="BC228" s="285"/>
      <c r="BD228" s="285"/>
      <c r="BE228" s="285"/>
      <c r="BF228" s="285"/>
      <c r="BG228" s="285"/>
      <c r="BH228" s="299"/>
      <c r="BI228" s="285"/>
    </row>
    <row r="229" spans="1:61" s="94" customFormat="1" ht="30" hidden="1" customHeight="1" x14ac:dyDescent="0.25">
      <c r="A229" s="449">
        <v>226</v>
      </c>
      <c r="B229" s="306" t="s">
        <v>1748</v>
      </c>
      <c r="C229" s="429" t="s">
        <v>3104</v>
      </c>
      <c r="D229" s="325">
        <v>514</v>
      </c>
      <c r="E229" s="311" t="s">
        <v>1749</v>
      </c>
      <c r="F229" s="440" t="s">
        <v>3105</v>
      </c>
      <c r="G229" s="306" t="s">
        <v>2668</v>
      </c>
      <c r="H229" s="419">
        <v>42432</v>
      </c>
      <c r="I229" s="311"/>
      <c r="J229" s="306"/>
      <c r="K229" s="462"/>
      <c r="L229" s="386"/>
      <c r="M229" s="387"/>
      <c r="N229" s="387"/>
      <c r="O229" s="388"/>
      <c r="P229" s="389"/>
      <c r="Q229" s="350"/>
      <c r="R229" s="350"/>
      <c r="S229" s="389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50"/>
      <c r="AE229" s="350"/>
      <c r="AF229" s="350"/>
      <c r="AG229" s="350"/>
      <c r="AH229" s="350"/>
      <c r="AI229" s="350"/>
      <c r="AJ229" s="350"/>
      <c r="AK229" s="350"/>
      <c r="AL229" s="350"/>
      <c r="AM229" s="350"/>
      <c r="AN229" s="350"/>
      <c r="AO229" s="350"/>
      <c r="AP229" s="350"/>
      <c r="AQ229" s="350"/>
      <c r="AR229" s="350"/>
      <c r="AS229" s="350"/>
      <c r="AT229" s="350"/>
      <c r="AU229" s="350"/>
      <c r="AV229" s="350"/>
      <c r="AW229" s="350"/>
      <c r="AX229" s="350"/>
      <c r="AY229" s="350"/>
      <c r="AZ229" s="350"/>
      <c r="BA229" s="350"/>
      <c r="BB229" s="350"/>
      <c r="BC229" s="285"/>
      <c r="BD229" s="285"/>
      <c r="BE229" s="285"/>
      <c r="BF229" s="285"/>
      <c r="BG229" s="285"/>
      <c r="BH229" s="299"/>
      <c r="BI229" s="285"/>
    </row>
    <row r="230" spans="1:61" s="94" customFormat="1" ht="30" hidden="1" customHeight="1" x14ac:dyDescent="0.25">
      <c r="A230" s="450">
        <v>227</v>
      </c>
      <c r="B230" s="306" t="s">
        <v>1748</v>
      </c>
      <c r="C230" s="429" t="s">
        <v>3104</v>
      </c>
      <c r="D230" s="325">
        <v>515</v>
      </c>
      <c r="E230" s="311" t="s">
        <v>1749</v>
      </c>
      <c r="F230" s="440" t="s">
        <v>3180</v>
      </c>
      <c r="G230" s="306" t="s">
        <v>2668</v>
      </c>
      <c r="H230" s="419">
        <v>42432</v>
      </c>
      <c r="I230" s="311"/>
      <c r="J230" s="306"/>
      <c r="K230" s="462"/>
      <c r="L230" s="386"/>
      <c r="M230" s="387"/>
      <c r="N230" s="387"/>
      <c r="O230" s="388"/>
      <c r="P230" s="389"/>
      <c r="Q230" s="350"/>
      <c r="R230" s="350"/>
      <c r="S230" s="389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50"/>
      <c r="AE230" s="350"/>
      <c r="AF230" s="350"/>
      <c r="AG230" s="350"/>
      <c r="AH230" s="350"/>
      <c r="AI230" s="350"/>
      <c r="AJ230" s="350"/>
      <c r="AK230" s="350"/>
      <c r="AL230" s="350"/>
      <c r="AM230" s="350"/>
      <c r="AN230" s="350"/>
      <c r="AO230" s="350"/>
      <c r="AP230" s="350"/>
      <c r="AQ230" s="350"/>
      <c r="AR230" s="350"/>
      <c r="AS230" s="350"/>
      <c r="AT230" s="350"/>
      <c r="AU230" s="350"/>
      <c r="AV230" s="350"/>
      <c r="AW230" s="350"/>
      <c r="AX230" s="350"/>
      <c r="AY230" s="350"/>
      <c r="AZ230" s="350"/>
      <c r="BA230" s="350"/>
      <c r="BB230" s="350"/>
      <c r="BC230" s="285"/>
      <c r="BD230" s="285"/>
      <c r="BE230" s="285"/>
      <c r="BF230" s="285"/>
      <c r="BG230" s="285"/>
      <c r="BH230" s="299"/>
      <c r="BI230" s="285"/>
    </row>
    <row r="231" spans="1:61" s="94" customFormat="1" ht="30" hidden="1" customHeight="1" thickBot="1" x14ac:dyDescent="0.3">
      <c r="A231" s="450">
        <v>228</v>
      </c>
      <c r="B231" s="306" t="s">
        <v>1748</v>
      </c>
      <c r="C231" s="429" t="s">
        <v>3104</v>
      </c>
      <c r="D231" s="325">
        <v>516</v>
      </c>
      <c r="E231" s="311" t="s">
        <v>1749</v>
      </c>
      <c r="F231" s="440" t="s">
        <v>3174</v>
      </c>
      <c r="G231" s="306" t="s">
        <v>2668</v>
      </c>
      <c r="H231" s="419">
        <v>42432</v>
      </c>
      <c r="I231" s="311"/>
      <c r="J231" s="306"/>
      <c r="K231" s="462"/>
      <c r="L231" s="386"/>
      <c r="M231" s="387"/>
      <c r="N231" s="387"/>
      <c r="O231" s="388"/>
      <c r="P231" s="389"/>
      <c r="Q231" s="350"/>
      <c r="R231" s="350"/>
      <c r="S231" s="389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50"/>
      <c r="AF231" s="350"/>
      <c r="AG231" s="350"/>
      <c r="AH231" s="350"/>
      <c r="AI231" s="350"/>
      <c r="AJ231" s="350"/>
      <c r="AK231" s="350"/>
      <c r="AL231" s="350"/>
      <c r="AM231" s="350"/>
      <c r="AN231" s="350"/>
      <c r="AO231" s="350"/>
      <c r="AP231" s="350"/>
      <c r="AQ231" s="350"/>
      <c r="AR231" s="350"/>
      <c r="AS231" s="350"/>
      <c r="AT231" s="350"/>
      <c r="AU231" s="350"/>
      <c r="AV231" s="350"/>
      <c r="AW231" s="350"/>
      <c r="AX231" s="350"/>
      <c r="AY231" s="350"/>
      <c r="AZ231" s="350"/>
      <c r="BA231" s="350"/>
      <c r="BB231" s="350"/>
      <c r="BC231" s="285"/>
      <c r="BD231" s="285"/>
      <c r="BE231" s="285"/>
      <c r="BF231" s="285"/>
      <c r="BG231" s="285"/>
      <c r="BH231" s="299"/>
      <c r="BI231" s="285"/>
    </row>
    <row r="232" spans="1:61" s="94" customFormat="1" ht="30" hidden="1" customHeight="1" x14ac:dyDescent="0.25">
      <c r="A232" s="449">
        <v>229</v>
      </c>
      <c r="B232" s="306" t="s">
        <v>1748</v>
      </c>
      <c r="C232" s="429" t="s">
        <v>3104</v>
      </c>
      <c r="D232" s="325">
        <v>524</v>
      </c>
      <c r="E232" s="311" t="s">
        <v>1749</v>
      </c>
      <c r="F232" s="440" t="s">
        <v>3249</v>
      </c>
      <c r="G232" s="306" t="s">
        <v>2668</v>
      </c>
      <c r="H232" s="419">
        <v>42439</v>
      </c>
      <c r="I232" s="311"/>
      <c r="J232" s="306"/>
      <c r="K232" s="462"/>
      <c r="L232" s="386"/>
      <c r="M232" s="387"/>
      <c r="N232" s="387"/>
      <c r="O232" s="388"/>
      <c r="P232" s="389"/>
      <c r="Q232" s="350"/>
      <c r="R232" s="350"/>
      <c r="S232" s="389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  <c r="AQ232" s="350"/>
      <c r="AR232" s="350"/>
      <c r="AS232" s="350"/>
      <c r="AT232" s="350"/>
      <c r="AU232" s="350"/>
      <c r="AV232" s="350"/>
      <c r="AW232" s="350"/>
      <c r="AX232" s="350"/>
      <c r="AY232" s="350"/>
      <c r="AZ232" s="350"/>
      <c r="BA232" s="350"/>
      <c r="BB232" s="350"/>
      <c r="BC232" s="285"/>
      <c r="BD232" s="285"/>
      <c r="BE232" s="285"/>
      <c r="BF232" s="285"/>
      <c r="BG232" s="285"/>
      <c r="BH232" s="299"/>
      <c r="BI232" s="285"/>
    </row>
    <row r="233" spans="1:61" s="94" customFormat="1" ht="30" hidden="1" customHeight="1" x14ac:dyDescent="0.25">
      <c r="A233" s="450">
        <v>230</v>
      </c>
      <c r="B233" s="306" t="s">
        <v>1748</v>
      </c>
      <c r="C233" s="429" t="s">
        <v>3066</v>
      </c>
      <c r="D233" s="325">
        <v>801</v>
      </c>
      <c r="E233" s="311" t="s">
        <v>1749</v>
      </c>
      <c r="F233" s="440" t="s">
        <v>3084</v>
      </c>
      <c r="G233" s="306" t="s">
        <v>2668</v>
      </c>
      <c r="H233" s="419">
        <v>42438</v>
      </c>
      <c r="I233" s="311"/>
      <c r="J233" s="306"/>
      <c r="K233" s="462"/>
      <c r="L233" s="386"/>
      <c r="M233" s="387"/>
      <c r="N233" s="387"/>
      <c r="O233" s="388"/>
      <c r="P233" s="389"/>
      <c r="Q233" s="350"/>
      <c r="R233" s="350"/>
      <c r="S233" s="389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50"/>
      <c r="AE233" s="350"/>
      <c r="AF233" s="350"/>
      <c r="AG233" s="350"/>
      <c r="AH233" s="350"/>
      <c r="AI233" s="350"/>
      <c r="AJ233" s="350"/>
      <c r="AK233" s="350"/>
      <c r="AL233" s="350"/>
      <c r="AM233" s="350"/>
      <c r="AN233" s="350"/>
      <c r="AO233" s="350"/>
      <c r="AP233" s="350"/>
      <c r="AQ233" s="350"/>
      <c r="AR233" s="350"/>
      <c r="AS233" s="350"/>
      <c r="AT233" s="350"/>
      <c r="AU233" s="350"/>
      <c r="AV233" s="350"/>
      <c r="AW233" s="350"/>
      <c r="AX233" s="350"/>
      <c r="AY233" s="350"/>
      <c r="AZ233" s="350"/>
      <c r="BA233" s="350"/>
      <c r="BB233" s="350"/>
      <c r="BC233" s="285"/>
      <c r="BD233" s="285"/>
      <c r="BE233" s="285"/>
      <c r="BF233" s="285"/>
      <c r="BG233" s="285"/>
      <c r="BH233" s="299"/>
      <c r="BI233" s="285"/>
    </row>
    <row r="234" spans="1:61" s="94" customFormat="1" ht="30" hidden="1" customHeight="1" thickBot="1" x14ac:dyDescent="0.3">
      <c r="A234" s="450">
        <v>231</v>
      </c>
      <c r="B234" s="306" t="s">
        <v>1748</v>
      </c>
      <c r="C234" s="429" t="s">
        <v>3066</v>
      </c>
      <c r="D234" s="325">
        <v>802</v>
      </c>
      <c r="E234" s="311" t="s">
        <v>1749</v>
      </c>
      <c r="F234" s="440" t="s">
        <v>3162</v>
      </c>
      <c r="G234" s="306" t="s">
        <v>2668</v>
      </c>
      <c r="H234" s="419">
        <v>42438</v>
      </c>
      <c r="I234" s="311"/>
      <c r="J234" s="306"/>
      <c r="K234" s="462"/>
      <c r="L234" s="386"/>
      <c r="M234" s="387"/>
      <c r="N234" s="387"/>
      <c r="O234" s="388"/>
      <c r="P234" s="389"/>
      <c r="Q234" s="350"/>
      <c r="R234" s="350"/>
      <c r="S234" s="389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0"/>
      <c r="AE234" s="350"/>
      <c r="AF234" s="350"/>
      <c r="AG234" s="350"/>
      <c r="AH234" s="350"/>
      <c r="AI234" s="350"/>
      <c r="AJ234" s="350"/>
      <c r="AK234" s="350"/>
      <c r="AL234" s="350"/>
      <c r="AM234" s="350"/>
      <c r="AN234" s="350"/>
      <c r="AO234" s="350"/>
      <c r="AP234" s="350"/>
      <c r="AQ234" s="350"/>
      <c r="AR234" s="350"/>
      <c r="AS234" s="350"/>
      <c r="AT234" s="350"/>
      <c r="AU234" s="350"/>
      <c r="AV234" s="350"/>
      <c r="AW234" s="350"/>
      <c r="AX234" s="350"/>
      <c r="AY234" s="350"/>
      <c r="AZ234" s="350"/>
      <c r="BA234" s="350"/>
      <c r="BB234" s="350"/>
      <c r="BC234" s="285"/>
      <c r="BD234" s="285"/>
      <c r="BE234" s="285"/>
      <c r="BF234" s="285"/>
      <c r="BG234" s="285"/>
      <c r="BH234" s="299"/>
      <c r="BI234" s="285"/>
    </row>
    <row r="235" spans="1:61" s="94" customFormat="1" ht="30" hidden="1" customHeight="1" x14ac:dyDescent="0.25">
      <c r="A235" s="449">
        <v>232</v>
      </c>
      <c r="B235" s="306" t="s">
        <v>1748</v>
      </c>
      <c r="C235" s="429" t="s">
        <v>3066</v>
      </c>
      <c r="D235" s="325">
        <v>803</v>
      </c>
      <c r="E235" s="311" t="s">
        <v>1749</v>
      </c>
      <c r="F235" s="440" t="s">
        <v>3242</v>
      </c>
      <c r="G235" s="306" t="s">
        <v>2668</v>
      </c>
      <c r="H235" s="419">
        <v>42438</v>
      </c>
      <c r="I235" s="311"/>
      <c r="J235" s="306"/>
      <c r="K235" s="462"/>
      <c r="L235" s="386"/>
      <c r="M235" s="387"/>
      <c r="N235" s="387"/>
      <c r="O235" s="388"/>
      <c r="P235" s="389"/>
      <c r="Q235" s="350"/>
      <c r="R235" s="350"/>
      <c r="S235" s="389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50"/>
      <c r="AE235" s="350"/>
      <c r="AF235" s="350"/>
      <c r="AG235" s="350"/>
      <c r="AH235" s="350"/>
      <c r="AI235" s="350"/>
      <c r="AJ235" s="350"/>
      <c r="AK235" s="350"/>
      <c r="AL235" s="350"/>
      <c r="AM235" s="350"/>
      <c r="AN235" s="350"/>
      <c r="AO235" s="350"/>
      <c r="AP235" s="350"/>
      <c r="AQ235" s="350"/>
      <c r="AR235" s="350"/>
      <c r="AS235" s="350"/>
      <c r="AT235" s="350"/>
      <c r="AU235" s="350"/>
      <c r="AV235" s="350"/>
      <c r="AW235" s="350"/>
      <c r="AX235" s="350"/>
      <c r="AY235" s="350"/>
      <c r="AZ235" s="350"/>
      <c r="BA235" s="350"/>
      <c r="BB235" s="350"/>
      <c r="BC235" s="285"/>
      <c r="BD235" s="285"/>
      <c r="BE235" s="285"/>
      <c r="BF235" s="285"/>
      <c r="BG235" s="285"/>
      <c r="BH235" s="299"/>
      <c r="BI235" s="285"/>
    </row>
    <row r="236" spans="1:61" s="94" customFormat="1" ht="30" hidden="1" customHeight="1" x14ac:dyDescent="0.25">
      <c r="A236" s="450">
        <v>233</v>
      </c>
      <c r="B236" s="306" t="s">
        <v>1748</v>
      </c>
      <c r="C236" s="429" t="s">
        <v>3066</v>
      </c>
      <c r="D236" s="325">
        <v>804</v>
      </c>
      <c r="E236" s="311" t="s">
        <v>1749</v>
      </c>
      <c r="F236" s="440" t="s">
        <v>3163</v>
      </c>
      <c r="G236" s="306" t="s">
        <v>2668</v>
      </c>
      <c r="H236" s="419">
        <v>42438</v>
      </c>
      <c r="I236" s="311"/>
      <c r="J236" s="306"/>
      <c r="K236" s="462"/>
      <c r="L236" s="386"/>
      <c r="M236" s="387"/>
      <c r="N236" s="387"/>
      <c r="O236" s="388"/>
      <c r="P236" s="389"/>
      <c r="Q236" s="350"/>
      <c r="R236" s="350"/>
      <c r="S236" s="389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  <c r="AQ236" s="350"/>
      <c r="AR236" s="350"/>
      <c r="AS236" s="350"/>
      <c r="AT236" s="350"/>
      <c r="AU236" s="350"/>
      <c r="AV236" s="350"/>
      <c r="AW236" s="350"/>
      <c r="AX236" s="350"/>
      <c r="AY236" s="350"/>
      <c r="AZ236" s="350"/>
      <c r="BA236" s="350"/>
      <c r="BB236" s="350"/>
      <c r="BC236" s="285"/>
      <c r="BD236" s="285"/>
      <c r="BE236" s="285"/>
      <c r="BF236" s="285"/>
      <c r="BG236" s="285"/>
      <c r="BH236" s="299"/>
      <c r="BI236" s="285"/>
    </row>
    <row r="237" spans="1:61" s="94" customFormat="1" ht="30" hidden="1" customHeight="1" thickBot="1" x14ac:dyDescent="0.3">
      <c r="A237" s="450">
        <v>234</v>
      </c>
      <c r="B237" s="306" t="s">
        <v>1748</v>
      </c>
      <c r="C237" s="429" t="s">
        <v>3066</v>
      </c>
      <c r="D237" s="325">
        <v>805</v>
      </c>
      <c r="E237" s="311" t="s">
        <v>1749</v>
      </c>
      <c r="F237" s="440" t="s">
        <v>3092</v>
      </c>
      <c r="G237" s="306" t="s">
        <v>2668</v>
      </c>
      <c r="H237" s="419">
        <v>42438</v>
      </c>
      <c r="I237" s="311"/>
      <c r="J237" s="306"/>
      <c r="K237" s="462"/>
      <c r="L237" s="386"/>
      <c r="M237" s="387"/>
      <c r="N237" s="387"/>
      <c r="O237" s="388"/>
      <c r="P237" s="389"/>
      <c r="Q237" s="350"/>
      <c r="R237" s="350"/>
      <c r="S237" s="389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50"/>
      <c r="AE237" s="350"/>
      <c r="AF237" s="350"/>
      <c r="AG237" s="350"/>
      <c r="AH237" s="350"/>
      <c r="AI237" s="350"/>
      <c r="AJ237" s="350"/>
      <c r="AK237" s="350"/>
      <c r="AL237" s="350"/>
      <c r="AM237" s="350"/>
      <c r="AN237" s="350"/>
      <c r="AO237" s="350"/>
      <c r="AP237" s="350"/>
      <c r="AQ237" s="350"/>
      <c r="AR237" s="350"/>
      <c r="AS237" s="350"/>
      <c r="AT237" s="350"/>
      <c r="AU237" s="350"/>
      <c r="AV237" s="350"/>
      <c r="AW237" s="350"/>
      <c r="AX237" s="350"/>
      <c r="AY237" s="350"/>
      <c r="AZ237" s="350"/>
      <c r="BA237" s="350"/>
      <c r="BB237" s="350"/>
      <c r="BC237" s="285"/>
      <c r="BD237" s="285"/>
      <c r="BE237" s="285"/>
      <c r="BF237" s="285"/>
      <c r="BG237" s="285"/>
      <c r="BH237" s="299"/>
      <c r="BI237" s="285"/>
    </row>
    <row r="238" spans="1:61" s="94" customFormat="1" ht="30" hidden="1" customHeight="1" x14ac:dyDescent="0.25">
      <c r="A238" s="449">
        <v>235</v>
      </c>
      <c r="B238" s="306" t="s">
        <v>1748</v>
      </c>
      <c r="C238" s="429" t="s">
        <v>3066</v>
      </c>
      <c r="D238" s="325">
        <v>806</v>
      </c>
      <c r="E238" s="311" t="s">
        <v>1749</v>
      </c>
      <c r="F238" s="440" t="s">
        <v>3067</v>
      </c>
      <c r="G238" s="306" t="s">
        <v>2668</v>
      </c>
      <c r="H238" s="419">
        <v>42438</v>
      </c>
      <c r="I238" s="311"/>
      <c r="J238" s="306"/>
      <c r="K238" s="462"/>
      <c r="L238" s="386"/>
      <c r="M238" s="387"/>
      <c r="N238" s="387"/>
      <c r="O238" s="388"/>
      <c r="P238" s="389"/>
      <c r="Q238" s="350"/>
      <c r="R238" s="350"/>
      <c r="S238" s="389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50"/>
      <c r="AE238" s="350"/>
      <c r="AF238" s="350"/>
      <c r="AG238" s="350"/>
      <c r="AH238" s="350"/>
      <c r="AI238" s="350"/>
      <c r="AJ238" s="350"/>
      <c r="AK238" s="350"/>
      <c r="AL238" s="350"/>
      <c r="AM238" s="350"/>
      <c r="AN238" s="350"/>
      <c r="AO238" s="350"/>
      <c r="AP238" s="350"/>
      <c r="AQ238" s="350"/>
      <c r="AR238" s="350"/>
      <c r="AS238" s="350"/>
      <c r="AT238" s="350"/>
      <c r="AU238" s="350"/>
      <c r="AV238" s="350"/>
      <c r="AW238" s="350"/>
      <c r="AX238" s="350"/>
      <c r="AY238" s="350"/>
      <c r="AZ238" s="350"/>
      <c r="BA238" s="350"/>
      <c r="BB238" s="350"/>
      <c r="BC238" s="285"/>
      <c r="BD238" s="285"/>
      <c r="BE238" s="285"/>
      <c r="BF238" s="285"/>
      <c r="BG238" s="285"/>
      <c r="BH238" s="299"/>
      <c r="BI238" s="285"/>
    </row>
    <row r="239" spans="1:61" s="94" customFormat="1" ht="30" hidden="1" customHeight="1" x14ac:dyDescent="0.25">
      <c r="A239" s="450">
        <v>236</v>
      </c>
      <c r="B239" s="306" t="s">
        <v>1748</v>
      </c>
      <c r="C239" s="429" t="s">
        <v>3066</v>
      </c>
      <c r="D239" s="325">
        <v>807</v>
      </c>
      <c r="E239" s="311" t="s">
        <v>1749</v>
      </c>
      <c r="F239" s="440" t="s">
        <v>3074</v>
      </c>
      <c r="G239" s="306" t="s">
        <v>2668</v>
      </c>
      <c r="H239" s="419">
        <v>42438</v>
      </c>
      <c r="I239" s="311"/>
      <c r="J239" s="306"/>
      <c r="K239" s="462"/>
      <c r="L239" s="386"/>
      <c r="M239" s="387"/>
      <c r="N239" s="387"/>
      <c r="O239" s="388"/>
      <c r="P239" s="389"/>
      <c r="Q239" s="350"/>
      <c r="R239" s="350"/>
      <c r="S239" s="389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50"/>
      <c r="AE239" s="350"/>
      <c r="AF239" s="350"/>
      <c r="AG239" s="350"/>
      <c r="AH239" s="350"/>
      <c r="AI239" s="350"/>
      <c r="AJ239" s="350"/>
      <c r="AK239" s="350"/>
      <c r="AL239" s="350"/>
      <c r="AM239" s="350"/>
      <c r="AN239" s="350"/>
      <c r="AO239" s="350"/>
      <c r="AP239" s="350"/>
      <c r="AQ239" s="350"/>
      <c r="AR239" s="350"/>
      <c r="AS239" s="350"/>
      <c r="AT239" s="350"/>
      <c r="AU239" s="350"/>
      <c r="AV239" s="350"/>
      <c r="AW239" s="350"/>
      <c r="AX239" s="350"/>
      <c r="AY239" s="350"/>
      <c r="AZ239" s="350"/>
      <c r="BA239" s="350"/>
      <c r="BB239" s="350"/>
      <c r="BC239" s="285"/>
      <c r="BD239" s="285"/>
      <c r="BE239" s="285"/>
      <c r="BF239" s="285"/>
      <c r="BG239" s="285"/>
      <c r="BH239" s="299"/>
      <c r="BI239" s="285"/>
    </row>
    <row r="240" spans="1:61" s="94" customFormat="1" ht="30" hidden="1" customHeight="1" thickBot="1" x14ac:dyDescent="0.3">
      <c r="A240" s="450">
        <v>237</v>
      </c>
      <c r="B240" s="306" t="s">
        <v>1748</v>
      </c>
      <c r="C240" s="429" t="s">
        <v>3066</v>
      </c>
      <c r="D240" s="325">
        <v>820</v>
      </c>
      <c r="E240" s="311" t="s">
        <v>1749</v>
      </c>
      <c r="F240" s="440" t="s">
        <v>3246</v>
      </c>
      <c r="G240" s="306" t="s">
        <v>2668</v>
      </c>
      <c r="H240" s="419">
        <v>42438</v>
      </c>
      <c r="I240" s="311"/>
      <c r="J240" s="306"/>
      <c r="K240" s="462"/>
      <c r="L240" s="386"/>
      <c r="M240" s="387"/>
      <c r="N240" s="387"/>
      <c r="O240" s="388"/>
      <c r="P240" s="389"/>
      <c r="Q240" s="350"/>
      <c r="R240" s="350"/>
      <c r="S240" s="389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0"/>
      <c r="AR240" s="350"/>
      <c r="AS240" s="350"/>
      <c r="AT240" s="350"/>
      <c r="AU240" s="350"/>
      <c r="AV240" s="350"/>
      <c r="AW240" s="350"/>
      <c r="AX240" s="350"/>
      <c r="AY240" s="350"/>
      <c r="AZ240" s="350"/>
      <c r="BA240" s="350"/>
      <c r="BB240" s="350"/>
      <c r="BC240" s="285"/>
      <c r="BD240" s="285"/>
      <c r="BE240" s="285"/>
      <c r="BF240" s="285"/>
      <c r="BG240" s="285"/>
      <c r="BH240" s="299"/>
      <c r="BI240" s="285"/>
    </row>
    <row r="241" spans="1:61" s="94" customFormat="1" ht="30" hidden="1" customHeight="1" x14ac:dyDescent="0.25">
      <c r="A241" s="449">
        <v>238</v>
      </c>
      <c r="B241" s="306" t="s">
        <v>1748</v>
      </c>
      <c r="C241" s="429" t="s">
        <v>3066</v>
      </c>
      <c r="D241" s="325">
        <v>821</v>
      </c>
      <c r="E241" s="311" t="s">
        <v>1749</v>
      </c>
      <c r="F241" s="440" t="s">
        <v>3165</v>
      </c>
      <c r="G241" s="306" t="s">
        <v>2668</v>
      </c>
      <c r="H241" s="419">
        <v>42438</v>
      </c>
      <c r="I241" s="311"/>
      <c r="J241" s="306"/>
      <c r="K241" s="462"/>
      <c r="L241" s="386"/>
      <c r="M241" s="387"/>
      <c r="N241" s="387"/>
      <c r="O241" s="388"/>
      <c r="P241" s="389"/>
      <c r="Q241" s="350"/>
      <c r="R241" s="350"/>
      <c r="S241" s="389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  <c r="AH241" s="350"/>
      <c r="AI241" s="350"/>
      <c r="AJ241" s="350"/>
      <c r="AK241" s="350"/>
      <c r="AL241" s="350"/>
      <c r="AM241" s="350"/>
      <c r="AN241" s="350"/>
      <c r="AO241" s="350"/>
      <c r="AP241" s="350"/>
      <c r="AQ241" s="350"/>
      <c r="AR241" s="350"/>
      <c r="AS241" s="350"/>
      <c r="AT241" s="350"/>
      <c r="AU241" s="350"/>
      <c r="AV241" s="350"/>
      <c r="AW241" s="350"/>
      <c r="AX241" s="350"/>
      <c r="AY241" s="350"/>
      <c r="AZ241" s="350"/>
      <c r="BA241" s="350"/>
      <c r="BB241" s="350"/>
      <c r="BC241" s="285"/>
      <c r="BD241" s="285"/>
      <c r="BE241" s="285"/>
      <c r="BF241" s="285"/>
      <c r="BG241" s="285"/>
      <c r="BH241" s="299"/>
      <c r="BI241" s="285"/>
    </row>
    <row r="242" spans="1:61" s="94" customFormat="1" ht="30" hidden="1" customHeight="1" x14ac:dyDescent="0.25">
      <c r="A242" s="450">
        <v>239</v>
      </c>
      <c r="B242" s="306" t="s">
        <v>1748</v>
      </c>
      <c r="C242" s="429" t="s">
        <v>3066</v>
      </c>
      <c r="D242" s="325">
        <v>822</v>
      </c>
      <c r="E242" s="311" t="s">
        <v>1749</v>
      </c>
      <c r="F242" s="440" t="s">
        <v>3181</v>
      </c>
      <c r="G242" s="306" t="s">
        <v>2668</v>
      </c>
      <c r="H242" s="419">
        <v>42438</v>
      </c>
      <c r="I242" s="311"/>
      <c r="J242" s="306"/>
      <c r="K242" s="462"/>
      <c r="L242" s="386"/>
      <c r="M242" s="387"/>
      <c r="N242" s="387"/>
      <c r="O242" s="388"/>
      <c r="P242" s="389"/>
      <c r="Q242" s="350"/>
      <c r="R242" s="350"/>
      <c r="S242" s="389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50"/>
      <c r="AE242" s="350"/>
      <c r="AF242" s="350"/>
      <c r="AG242" s="350"/>
      <c r="AH242" s="350"/>
      <c r="AI242" s="350"/>
      <c r="AJ242" s="350"/>
      <c r="AK242" s="350"/>
      <c r="AL242" s="350"/>
      <c r="AM242" s="350"/>
      <c r="AN242" s="350"/>
      <c r="AO242" s="350"/>
      <c r="AP242" s="350"/>
      <c r="AQ242" s="350"/>
      <c r="AR242" s="350"/>
      <c r="AS242" s="350"/>
      <c r="AT242" s="350"/>
      <c r="AU242" s="350"/>
      <c r="AV242" s="350"/>
      <c r="AW242" s="350"/>
      <c r="AX242" s="350"/>
      <c r="AY242" s="350"/>
      <c r="AZ242" s="350"/>
      <c r="BA242" s="350"/>
      <c r="BB242" s="350"/>
      <c r="BC242" s="285"/>
      <c r="BD242" s="285"/>
      <c r="BE242" s="285"/>
      <c r="BF242" s="285"/>
      <c r="BG242" s="285"/>
      <c r="BH242" s="299"/>
      <c r="BI242" s="285"/>
    </row>
    <row r="243" spans="1:61" s="174" customFormat="1" ht="30" hidden="1" customHeight="1" thickBot="1" x14ac:dyDescent="0.3">
      <c r="A243" s="450">
        <v>240</v>
      </c>
      <c r="B243" s="436" t="s">
        <v>1748</v>
      </c>
      <c r="C243" s="436" t="s">
        <v>3066</v>
      </c>
      <c r="D243" s="437">
        <v>823</v>
      </c>
      <c r="E243" s="438" t="s">
        <v>1749</v>
      </c>
      <c r="F243" s="443" t="s">
        <v>3147</v>
      </c>
      <c r="G243" s="306" t="s">
        <v>2668</v>
      </c>
      <c r="H243" s="439">
        <v>42438</v>
      </c>
      <c r="I243" s="326"/>
      <c r="J243" s="172"/>
      <c r="K243" s="467"/>
      <c r="L243" s="390"/>
      <c r="M243" s="391"/>
      <c r="N243" s="391"/>
      <c r="O243" s="388"/>
      <c r="P243" s="389"/>
      <c r="Q243" s="350"/>
      <c r="R243" s="350"/>
      <c r="S243" s="392"/>
      <c r="T243" s="393"/>
      <c r="U243" s="393"/>
      <c r="V243" s="393"/>
      <c r="W243" s="393"/>
      <c r="X243" s="393"/>
      <c r="Y243" s="393"/>
      <c r="Z243" s="393"/>
      <c r="AA243" s="393"/>
      <c r="AB243" s="393"/>
      <c r="AC243" s="393"/>
      <c r="AD243" s="393"/>
      <c r="AE243" s="393"/>
      <c r="AF243" s="393"/>
      <c r="AG243" s="393"/>
      <c r="AH243" s="393"/>
      <c r="AI243" s="393"/>
      <c r="AJ243" s="393"/>
      <c r="AK243" s="393"/>
      <c r="AL243" s="393"/>
      <c r="AM243" s="393"/>
      <c r="AN243" s="393"/>
      <c r="AO243" s="393"/>
      <c r="AP243" s="393"/>
      <c r="AQ243" s="393"/>
      <c r="AR243" s="393"/>
      <c r="AS243" s="393"/>
      <c r="AT243" s="393"/>
      <c r="AU243" s="393"/>
      <c r="AV243" s="393"/>
      <c r="AW243" s="393"/>
      <c r="AX243" s="393"/>
      <c r="AY243" s="393"/>
      <c r="AZ243" s="393"/>
      <c r="BA243" s="393"/>
      <c r="BB243" s="393"/>
      <c r="BC243" s="298"/>
      <c r="BD243" s="298"/>
      <c r="BE243" s="298"/>
      <c r="BF243" s="298"/>
      <c r="BG243" s="298"/>
      <c r="BH243" s="300"/>
      <c r="BI243" s="298"/>
    </row>
    <row r="244" spans="1:61" s="94" customFormat="1" ht="30" hidden="1" customHeight="1" x14ac:dyDescent="0.25">
      <c r="A244" s="449">
        <v>241</v>
      </c>
      <c r="B244" s="306" t="s">
        <v>1748</v>
      </c>
      <c r="C244" s="429" t="s">
        <v>3061</v>
      </c>
      <c r="D244" s="325">
        <v>401</v>
      </c>
      <c r="E244" s="311" t="s">
        <v>1749</v>
      </c>
      <c r="F244" s="440" t="s">
        <v>3156</v>
      </c>
      <c r="G244" s="306" t="s">
        <v>2668</v>
      </c>
      <c r="H244" s="419">
        <v>42438</v>
      </c>
      <c r="I244" s="311"/>
      <c r="J244" s="306"/>
      <c r="K244" s="462"/>
      <c r="L244" s="386"/>
      <c r="M244" s="387"/>
      <c r="N244" s="387"/>
      <c r="O244" s="388"/>
      <c r="P244" s="389"/>
      <c r="Q244" s="350"/>
      <c r="R244" s="350"/>
      <c r="S244" s="389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  <c r="AH244" s="350"/>
      <c r="AI244" s="350"/>
      <c r="AJ244" s="350"/>
      <c r="AK244" s="350"/>
      <c r="AL244" s="350"/>
      <c r="AM244" s="350"/>
      <c r="AN244" s="350"/>
      <c r="AO244" s="350"/>
      <c r="AP244" s="350"/>
      <c r="AQ244" s="350"/>
      <c r="AR244" s="350"/>
      <c r="AS244" s="350"/>
      <c r="AT244" s="350"/>
      <c r="AU244" s="350"/>
      <c r="AV244" s="350"/>
      <c r="AW244" s="350"/>
      <c r="AX244" s="350"/>
      <c r="AY244" s="350"/>
      <c r="AZ244" s="350"/>
      <c r="BA244" s="350"/>
      <c r="BB244" s="350"/>
      <c r="BC244" s="285"/>
      <c r="BD244" s="285"/>
      <c r="BE244" s="285"/>
      <c r="BF244" s="285"/>
      <c r="BG244" s="285"/>
      <c r="BH244" s="299"/>
      <c r="BI244" s="285"/>
    </row>
    <row r="245" spans="1:61" s="94" customFormat="1" ht="30" hidden="1" customHeight="1" x14ac:dyDescent="0.25">
      <c r="A245" s="450">
        <v>242</v>
      </c>
      <c r="B245" s="306" t="s">
        <v>1748</v>
      </c>
      <c r="C245" s="429" t="s">
        <v>3061</v>
      </c>
      <c r="D245" s="325">
        <v>402</v>
      </c>
      <c r="E245" s="311" t="s">
        <v>1749</v>
      </c>
      <c r="F245" s="440" t="s">
        <v>3078</v>
      </c>
      <c r="G245" s="306" t="s">
        <v>2668</v>
      </c>
      <c r="H245" s="419">
        <v>42438</v>
      </c>
      <c r="I245" s="311"/>
      <c r="J245" s="306"/>
      <c r="K245" s="462"/>
      <c r="L245" s="386"/>
      <c r="M245" s="387"/>
      <c r="N245" s="387"/>
      <c r="O245" s="388"/>
      <c r="P245" s="389"/>
      <c r="Q245" s="350"/>
      <c r="R245" s="350"/>
      <c r="S245" s="389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50"/>
      <c r="AE245" s="350"/>
      <c r="AF245" s="350"/>
      <c r="AG245" s="350"/>
      <c r="AH245" s="350"/>
      <c r="AI245" s="350"/>
      <c r="AJ245" s="350"/>
      <c r="AK245" s="350"/>
      <c r="AL245" s="350"/>
      <c r="AM245" s="350"/>
      <c r="AN245" s="350"/>
      <c r="AO245" s="350"/>
      <c r="AP245" s="350"/>
      <c r="AQ245" s="350"/>
      <c r="AR245" s="350"/>
      <c r="AS245" s="350"/>
      <c r="AT245" s="350"/>
      <c r="AU245" s="350"/>
      <c r="AV245" s="350"/>
      <c r="AW245" s="350"/>
      <c r="AX245" s="350"/>
      <c r="AY245" s="350"/>
      <c r="AZ245" s="350"/>
      <c r="BA245" s="350"/>
      <c r="BB245" s="350"/>
      <c r="BC245" s="285"/>
      <c r="BD245" s="285"/>
      <c r="BE245" s="285"/>
      <c r="BF245" s="285"/>
      <c r="BG245" s="285"/>
      <c r="BH245" s="299"/>
      <c r="BI245" s="285"/>
    </row>
    <row r="246" spans="1:61" s="94" customFormat="1" ht="30" hidden="1" customHeight="1" thickBot="1" x14ac:dyDescent="0.3">
      <c r="A246" s="450">
        <v>243</v>
      </c>
      <c r="B246" s="306" t="s">
        <v>1748</v>
      </c>
      <c r="C246" s="429" t="s">
        <v>3061</v>
      </c>
      <c r="D246" s="325">
        <v>403</v>
      </c>
      <c r="E246" s="311" t="s">
        <v>1749</v>
      </c>
      <c r="F246" s="440" t="s">
        <v>3098</v>
      </c>
      <c r="G246" s="306" t="s">
        <v>2668</v>
      </c>
      <c r="H246" s="419">
        <v>42438</v>
      </c>
      <c r="I246" s="311"/>
      <c r="J246" s="306"/>
      <c r="K246" s="462"/>
      <c r="L246" s="386"/>
      <c r="M246" s="387"/>
      <c r="N246" s="387"/>
      <c r="O246" s="388"/>
      <c r="P246" s="389"/>
      <c r="Q246" s="350"/>
      <c r="R246" s="350"/>
      <c r="S246" s="389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50"/>
      <c r="AE246" s="350"/>
      <c r="AF246" s="350"/>
      <c r="AG246" s="350"/>
      <c r="AH246" s="350"/>
      <c r="AI246" s="350"/>
      <c r="AJ246" s="350"/>
      <c r="AK246" s="350"/>
      <c r="AL246" s="350"/>
      <c r="AM246" s="350"/>
      <c r="AN246" s="350"/>
      <c r="AO246" s="350"/>
      <c r="AP246" s="350"/>
      <c r="AQ246" s="350"/>
      <c r="AR246" s="350"/>
      <c r="AS246" s="350"/>
      <c r="AT246" s="350"/>
      <c r="AU246" s="350"/>
      <c r="AV246" s="350"/>
      <c r="AW246" s="350"/>
      <c r="AX246" s="350"/>
      <c r="AY246" s="350"/>
      <c r="AZ246" s="350"/>
      <c r="BA246" s="350"/>
      <c r="BB246" s="350"/>
      <c r="BC246" s="285"/>
      <c r="BD246" s="285"/>
      <c r="BE246" s="285"/>
      <c r="BF246" s="285"/>
      <c r="BG246" s="285"/>
      <c r="BH246" s="299"/>
      <c r="BI246" s="285"/>
    </row>
    <row r="247" spans="1:61" s="94" customFormat="1" ht="30" hidden="1" customHeight="1" x14ac:dyDescent="0.25">
      <c r="A247" s="449">
        <v>244</v>
      </c>
      <c r="B247" s="306" t="s">
        <v>1748</v>
      </c>
      <c r="C247" s="429" t="s">
        <v>3061</v>
      </c>
      <c r="D247" s="325">
        <v>404</v>
      </c>
      <c r="E247" s="311" t="s">
        <v>1749</v>
      </c>
      <c r="F247" s="440" t="s">
        <v>3118</v>
      </c>
      <c r="G247" s="306" t="s">
        <v>2668</v>
      </c>
      <c r="H247" s="419">
        <v>42438</v>
      </c>
      <c r="I247" s="311"/>
      <c r="J247" s="306"/>
      <c r="K247" s="462"/>
      <c r="L247" s="386"/>
      <c r="M247" s="387"/>
      <c r="N247" s="387"/>
      <c r="O247" s="388"/>
      <c r="P247" s="389"/>
      <c r="Q247" s="350"/>
      <c r="R247" s="350"/>
      <c r="S247" s="389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  <c r="AH247" s="350"/>
      <c r="AI247" s="350"/>
      <c r="AJ247" s="350"/>
      <c r="AK247" s="350"/>
      <c r="AL247" s="350"/>
      <c r="AM247" s="350"/>
      <c r="AN247" s="350"/>
      <c r="AO247" s="350"/>
      <c r="AP247" s="350"/>
      <c r="AQ247" s="350"/>
      <c r="AR247" s="350"/>
      <c r="AS247" s="350"/>
      <c r="AT247" s="350"/>
      <c r="AU247" s="350"/>
      <c r="AV247" s="350"/>
      <c r="AW247" s="350"/>
      <c r="AX247" s="350"/>
      <c r="AY247" s="350"/>
      <c r="AZ247" s="350"/>
      <c r="BA247" s="350"/>
      <c r="BB247" s="350"/>
      <c r="BC247" s="285"/>
      <c r="BD247" s="285"/>
      <c r="BE247" s="285"/>
      <c r="BF247" s="285"/>
      <c r="BG247" s="285"/>
      <c r="BH247" s="299"/>
      <c r="BI247" s="285"/>
    </row>
    <row r="248" spans="1:61" s="94" customFormat="1" ht="30" hidden="1" customHeight="1" x14ac:dyDescent="0.25">
      <c r="A248" s="450">
        <v>245</v>
      </c>
      <c r="B248" s="306" t="s">
        <v>1748</v>
      </c>
      <c r="C248" s="429" t="s">
        <v>3061</v>
      </c>
      <c r="D248" s="325">
        <v>405</v>
      </c>
      <c r="E248" s="311" t="s">
        <v>1749</v>
      </c>
      <c r="F248" s="440" t="s">
        <v>3121</v>
      </c>
      <c r="G248" s="306" t="s">
        <v>2668</v>
      </c>
      <c r="H248" s="419">
        <v>42438</v>
      </c>
      <c r="I248" s="311"/>
      <c r="J248" s="306"/>
      <c r="K248" s="462"/>
      <c r="L248" s="386"/>
      <c r="M248" s="387"/>
      <c r="N248" s="387"/>
      <c r="O248" s="388"/>
      <c r="P248" s="389"/>
      <c r="Q248" s="350"/>
      <c r="R248" s="350"/>
      <c r="S248" s="389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50"/>
      <c r="AO248" s="350"/>
      <c r="AP248" s="350"/>
      <c r="AQ248" s="350"/>
      <c r="AR248" s="350"/>
      <c r="AS248" s="350"/>
      <c r="AT248" s="350"/>
      <c r="AU248" s="350"/>
      <c r="AV248" s="350"/>
      <c r="AW248" s="350"/>
      <c r="AX248" s="350"/>
      <c r="AY248" s="350"/>
      <c r="AZ248" s="350"/>
      <c r="BA248" s="350"/>
      <c r="BB248" s="350"/>
      <c r="BC248" s="285"/>
      <c r="BD248" s="285"/>
      <c r="BE248" s="285"/>
      <c r="BF248" s="285"/>
      <c r="BG248" s="285"/>
      <c r="BH248" s="299"/>
      <c r="BI248" s="285"/>
    </row>
    <row r="249" spans="1:61" s="94" customFormat="1" ht="30" hidden="1" customHeight="1" thickBot="1" x14ac:dyDescent="0.3">
      <c r="A249" s="450">
        <v>246</v>
      </c>
      <c r="B249" s="306" t="s">
        <v>1748</v>
      </c>
      <c r="C249" s="429" t="s">
        <v>3061</v>
      </c>
      <c r="D249" s="325">
        <v>407</v>
      </c>
      <c r="E249" s="311" t="s">
        <v>1749</v>
      </c>
      <c r="F249" s="440" t="s">
        <v>3086</v>
      </c>
      <c r="G249" s="306" t="s">
        <v>2668</v>
      </c>
      <c r="H249" s="419">
        <v>42438</v>
      </c>
      <c r="I249" s="311"/>
      <c r="J249" s="306"/>
      <c r="K249" s="462"/>
      <c r="L249" s="386"/>
      <c r="M249" s="387"/>
      <c r="N249" s="387"/>
      <c r="O249" s="388"/>
      <c r="P249" s="389"/>
      <c r="Q249" s="350"/>
      <c r="R249" s="350"/>
      <c r="S249" s="389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285"/>
      <c r="BD249" s="285"/>
      <c r="BE249" s="285"/>
      <c r="BF249" s="285"/>
      <c r="BG249" s="285"/>
      <c r="BH249" s="299"/>
      <c r="BI249" s="285"/>
    </row>
    <row r="250" spans="1:61" s="94" customFormat="1" ht="30" hidden="1" customHeight="1" x14ac:dyDescent="0.25">
      <c r="A250" s="449">
        <v>247</v>
      </c>
      <c r="B250" s="306" t="s">
        <v>1748</v>
      </c>
      <c r="C250" s="429" t="s">
        <v>3061</v>
      </c>
      <c r="D250" s="325">
        <v>408</v>
      </c>
      <c r="E250" s="311" t="s">
        <v>1749</v>
      </c>
      <c r="F250" s="440" t="s">
        <v>3173</v>
      </c>
      <c r="G250" s="306" t="s">
        <v>2668</v>
      </c>
      <c r="H250" s="419">
        <v>42438</v>
      </c>
      <c r="I250" s="311"/>
      <c r="J250" s="306"/>
      <c r="K250" s="462"/>
      <c r="L250" s="386"/>
      <c r="M250" s="387"/>
      <c r="N250" s="387"/>
      <c r="O250" s="388"/>
      <c r="P250" s="389"/>
      <c r="Q250" s="350"/>
      <c r="R250" s="350"/>
      <c r="S250" s="389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285"/>
      <c r="BD250" s="285"/>
      <c r="BE250" s="285"/>
      <c r="BF250" s="285"/>
      <c r="BG250" s="285"/>
      <c r="BH250" s="299"/>
      <c r="BI250" s="285"/>
    </row>
    <row r="251" spans="1:61" s="94" customFormat="1" ht="30" hidden="1" customHeight="1" x14ac:dyDescent="0.25">
      <c r="A251" s="450">
        <v>248</v>
      </c>
      <c r="B251" s="306" t="s">
        <v>1748</v>
      </c>
      <c r="C251" s="429" t="s">
        <v>3061</v>
      </c>
      <c r="D251" s="325">
        <v>410</v>
      </c>
      <c r="E251" s="311" t="s">
        <v>1749</v>
      </c>
      <c r="F251" s="440" t="s">
        <v>3216</v>
      </c>
      <c r="G251" s="306" t="s">
        <v>2668</v>
      </c>
      <c r="H251" s="419">
        <v>42438</v>
      </c>
      <c r="I251" s="311"/>
      <c r="J251" s="306"/>
      <c r="K251" s="462"/>
      <c r="L251" s="386"/>
      <c r="M251" s="387"/>
      <c r="N251" s="387"/>
      <c r="O251" s="388"/>
      <c r="P251" s="389"/>
      <c r="Q251" s="350"/>
      <c r="R251" s="350"/>
      <c r="S251" s="389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350"/>
      <c r="AG251" s="350"/>
      <c r="AH251" s="350"/>
      <c r="AI251" s="350"/>
      <c r="AJ251" s="350"/>
      <c r="AK251" s="350"/>
      <c r="AL251" s="350"/>
      <c r="AM251" s="350"/>
      <c r="AN251" s="350"/>
      <c r="AO251" s="350"/>
      <c r="AP251" s="350"/>
      <c r="AQ251" s="350"/>
      <c r="AR251" s="350"/>
      <c r="AS251" s="350"/>
      <c r="AT251" s="350"/>
      <c r="AU251" s="350"/>
      <c r="AV251" s="350"/>
      <c r="AW251" s="350"/>
      <c r="AX251" s="350"/>
      <c r="AY251" s="350"/>
      <c r="AZ251" s="350"/>
      <c r="BA251" s="350"/>
      <c r="BB251" s="350"/>
      <c r="BC251" s="285"/>
      <c r="BD251" s="285"/>
      <c r="BE251" s="285"/>
      <c r="BF251" s="285"/>
      <c r="BG251" s="285"/>
      <c r="BH251" s="299"/>
      <c r="BI251" s="285"/>
    </row>
    <row r="252" spans="1:61" s="94" customFormat="1" ht="30" hidden="1" customHeight="1" thickBot="1" x14ac:dyDescent="0.3">
      <c r="A252" s="450">
        <v>249</v>
      </c>
      <c r="B252" s="306" t="s">
        <v>1748</v>
      </c>
      <c r="C252" s="429" t="s">
        <v>3061</v>
      </c>
      <c r="D252" s="325">
        <v>430</v>
      </c>
      <c r="E252" s="311" t="s">
        <v>1749</v>
      </c>
      <c r="F252" s="440" t="s">
        <v>3069</v>
      </c>
      <c r="G252" s="306" t="s">
        <v>2668</v>
      </c>
      <c r="H252" s="419">
        <v>42438</v>
      </c>
      <c r="I252" s="311"/>
      <c r="J252" s="306"/>
      <c r="K252" s="462"/>
      <c r="L252" s="386"/>
      <c r="M252" s="387"/>
      <c r="N252" s="387"/>
      <c r="O252" s="388"/>
      <c r="P252" s="389"/>
      <c r="Q252" s="350"/>
      <c r="R252" s="350"/>
      <c r="S252" s="389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  <c r="AH252" s="350"/>
      <c r="AI252" s="350"/>
      <c r="AJ252" s="350"/>
      <c r="AK252" s="350"/>
      <c r="AL252" s="350"/>
      <c r="AM252" s="350"/>
      <c r="AN252" s="350"/>
      <c r="AO252" s="350"/>
      <c r="AP252" s="350"/>
      <c r="AQ252" s="350"/>
      <c r="AR252" s="350"/>
      <c r="AS252" s="350"/>
      <c r="AT252" s="350"/>
      <c r="AU252" s="350"/>
      <c r="AV252" s="350"/>
      <c r="AW252" s="350"/>
      <c r="AX252" s="350"/>
      <c r="AY252" s="350"/>
      <c r="AZ252" s="350"/>
      <c r="BA252" s="350"/>
      <c r="BB252" s="350"/>
      <c r="BC252" s="285"/>
      <c r="BD252" s="285"/>
      <c r="BE252" s="285"/>
      <c r="BF252" s="285"/>
      <c r="BG252" s="285"/>
      <c r="BH252" s="299"/>
      <c r="BI252" s="285"/>
    </row>
    <row r="253" spans="1:61" s="94" customFormat="1" ht="30" hidden="1" customHeight="1" x14ac:dyDescent="0.25">
      <c r="A253" s="449">
        <v>250</v>
      </c>
      <c r="B253" s="306" t="s">
        <v>1748</v>
      </c>
      <c r="C253" s="429" t="s">
        <v>3061</v>
      </c>
      <c r="D253" s="325">
        <v>431</v>
      </c>
      <c r="E253" s="311" t="s">
        <v>1749</v>
      </c>
      <c r="F253" s="440" t="s">
        <v>3122</v>
      </c>
      <c r="G253" s="306" t="s">
        <v>2668</v>
      </c>
      <c r="H253" s="419">
        <v>42438</v>
      </c>
      <c r="I253" s="311"/>
      <c r="J253" s="306"/>
      <c r="K253" s="462"/>
      <c r="L253" s="386"/>
      <c r="M253" s="387"/>
      <c r="N253" s="387"/>
      <c r="O253" s="388"/>
      <c r="P253" s="389"/>
      <c r="Q253" s="350"/>
      <c r="R253" s="350"/>
      <c r="S253" s="389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50"/>
      <c r="AE253" s="350"/>
      <c r="AF253" s="350"/>
      <c r="AG253" s="350"/>
      <c r="AH253" s="350"/>
      <c r="AI253" s="350"/>
      <c r="AJ253" s="350"/>
      <c r="AK253" s="350"/>
      <c r="AL253" s="350"/>
      <c r="AM253" s="350"/>
      <c r="AN253" s="350"/>
      <c r="AO253" s="350"/>
      <c r="AP253" s="350"/>
      <c r="AQ253" s="350"/>
      <c r="AR253" s="350"/>
      <c r="AS253" s="350"/>
      <c r="AT253" s="350"/>
      <c r="AU253" s="350"/>
      <c r="AV253" s="350"/>
      <c r="AW253" s="350"/>
      <c r="AX253" s="350"/>
      <c r="AY253" s="350"/>
      <c r="AZ253" s="350"/>
      <c r="BA253" s="350"/>
      <c r="BB253" s="350"/>
      <c r="BC253" s="285"/>
      <c r="BD253" s="285"/>
      <c r="BE253" s="285"/>
      <c r="BF253" s="285"/>
      <c r="BG253" s="285"/>
      <c r="BH253" s="299"/>
      <c r="BI253" s="285"/>
    </row>
    <row r="254" spans="1:61" s="94" customFormat="1" ht="30" hidden="1" customHeight="1" x14ac:dyDescent="0.25">
      <c r="A254" s="450">
        <v>251</v>
      </c>
      <c r="B254" s="306" t="s">
        <v>1748</v>
      </c>
      <c r="C254" s="429" t="s">
        <v>3061</v>
      </c>
      <c r="D254" s="325">
        <v>432</v>
      </c>
      <c r="E254" s="311" t="s">
        <v>1749</v>
      </c>
      <c r="F254" s="440" t="s">
        <v>3064</v>
      </c>
      <c r="G254" s="306" t="s">
        <v>2668</v>
      </c>
      <c r="H254" s="419">
        <v>42438</v>
      </c>
      <c r="I254" s="311"/>
      <c r="J254" s="306"/>
      <c r="K254" s="462"/>
      <c r="L254" s="386"/>
      <c r="M254" s="387"/>
      <c r="N254" s="387"/>
      <c r="O254" s="388"/>
      <c r="P254" s="389"/>
      <c r="Q254" s="350"/>
      <c r="R254" s="350"/>
      <c r="S254" s="389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285"/>
      <c r="BD254" s="285"/>
      <c r="BE254" s="285"/>
      <c r="BF254" s="285"/>
      <c r="BG254" s="285"/>
      <c r="BH254" s="299"/>
      <c r="BI254" s="285"/>
    </row>
    <row r="255" spans="1:61" s="94" customFormat="1" ht="30" hidden="1" customHeight="1" thickBot="1" x14ac:dyDescent="0.3">
      <c r="A255" s="450">
        <v>252</v>
      </c>
      <c r="B255" s="306" t="s">
        <v>1748</v>
      </c>
      <c r="C255" s="429" t="s">
        <v>3061</v>
      </c>
      <c r="D255" s="325">
        <v>433</v>
      </c>
      <c r="E255" s="311" t="s">
        <v>1749</v>
      </c>
      <c r="F255" s="440" t="s">
        <v>3129</v>
      </c>
      <c r="G255" s="306" t="s">
        <v>2668</v>
      </c>
      <c r="H255" s="419">
        <v>42438</v>
      </c>
      <c r="I255" s="311"/>
      <c r="J255" s="306"/>
      <c r="K255" s="462"/>
      <c r="L255" s="386"/>
      <c r="M255" s="387"/>
      <c r="N255" s="387"/>
      <c r="O255" s="388"/>
      <c r="P255" s="389"/>
      <c r="Q255" s="350"/>
      <c r="R255" s="350"/>
      <c r="S255" s="389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285"/>
      <c r="BD255" s="285"/>
      <c r="BE255" s="285"/>
      <c r="BF255" s="285"/>
      <c r="BG255" s="285"/>
      <c r="BH255" s="299"/>
      <c r="BI255" s="285"/>
    </row>
    <row r="256" spans="1:61" s="94" customFormat="1" ht="30" hidden="1" customHeight="1" x14ac:dyDescent="0.25">
      <c r="A256" s="449">
        <v>253</v>
      </c>
      <c r="B256" s="306" t="s">
        <v>1748</v>
      </c>
      <c r="C256" s="429" t="s">
        <v>3061</v>
      </c>
      <c r="D256" s="325">
        <v>434</v>
      </c>
      <c r="E256" s="311" t="s">
        <v>1749</v>
      </c>
      <c r="F256" s="440" t="s">
        <v>3247</v>
      </c>
      <c r="G256" s="306" t="s">
        <v>2668</v>
      </c>
      <c r="H256" s="419">
        <v>42438</v>
      </c>
      <c r="I256" s="311"/>
      <c r="J256" s="306"/>
      <c r="K256" s="462"/>
      <c r="L256" s="386"/>
      <c r="M256" s="387"/>
      <c r="N256" s="387"/>
      <c r="O256" s="388"/>
      <c r="P256" s="389"/>
      <c r="Q256" s="350"/>
      <c r="R256" s="350"/>
      <c r="S256" s="389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  <c r="AH256" s="350"/>
      <c r="AI256" s="350"/>
      <c r="AJ256" s="350"/>
      <c r="AK256" s="350"/>
      <c r="AL256" s="350"/>
      <c r="AM256" s="350"/>
      <c r="AN256" s="350"/>
      <c r="AO256" s="350"/>
      <c r="AP256" s="350"/>
      <c r="AQ256" s="350"/>
      <c r="AR256" s="350"/>
      <c r="AS256" s="350"/>
      <c r="AT256" s="350"/>
      <c r="AU256" s="350"/>
      <c r="AV256" s="350"/>
      <c r="AW256" s="350"/>
      <c r="AX256" s="350"/>
      <c r="AY256" s="350"/>
      <c r="AZ256" s="350"/>
      <c r="BA256" s="350"/>
      <c r="BB256" s="350"/>
      <c r="BC256" s="285"/>
      <c r="BD256" s="285"/>
      <c r="BE256" s="285"/>
      <c r="BF256" s="285"/>
      <c r="BG256" s="285"/>
      <c r="BH256" s="299"/>
      <c r="BI256" s="285"/>
    </row>
    <row r="257" spans="1:61" s="94" customFormat="1" ht="30" hidden="1" customHeight="1" x14ac:dyDescent="0.25">
      <c r="A257" s="450">
        <v>254</v>
      </c>
      <c r="B257" s="306" t="s">
        <v>1748</v>
      </c>
      <c r="C257" s="429" t="s">
        <v>3061</v>
      </c>
      <c r="D257" s="325">
        <v>435</v>
      </c>
      <c r="E257" s="311" t="s">
        <v>1749</v>
      </c>
      <c r="F257" s="440" t="s">
        <v>3062</v>
      </c>
      <c r="G257" s="306" t="s">
        <v>2668</v>
      </c>
      <c r="H257" s="419">
        <v>42438</v>
      </c>
      <c r="I257" s="311"/>
      <c r="J257" s="306"/>
      <c r="K257" s="462"/>
      <c r="L257" s="386"/>
      <c r="M257" s="387"/>
      <c r="N257" s="387"/>
      <c r="O257" s="388"/>
      <c r="P257" s="389"/>
      <c r="Q257" s="350"/>
      <c r="R257" s="350"/>
      <c r="S257" s="389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50"/>
      <c r="AE257" s="350"/>
      <c r="AF257" s="350"/>
      <c r="AG257" s="350"/>
      <c r="AH257" s="350"/>
      <c r="AI257" s="350"/>
      <c r="AJ257" s="350"/>
      <c r="AK257" s="350"/>
      <c r="AL257" s="350"/>
      <c r="AM257" s="350"/>
      <c r="AN257" s="350"/>
      <c r="AO257" s="350"/>
      <c r="AP257" s="350"/>
      <c r="AQ257" s="350"/>
      <c r="AR257" s="350"/>
      <c r="AS257" s="350"/>
      <c r="AT257" s="350"/>
      <c r="AU257" s="350"/>
      <c r="AV257" s="350"/>
      <c r="AW257" s="350"/>
      <c r="AX257" s="350"/>
      <c r="AY257" s="350"/>
      <c r="AZ257" s="350"/>
      <c r="BA257" s="350"/>
      <c r="BB257" s="350"/>
      <c r="BC257" s="285"/>
      <c r="BD257" s="285"/>
      <c r="BE257" s="285"/>
      <c r="BF257" s="285"/>
      <c r="BG257" s="285"/>
      <c r="BH257" s="299"/>
      <c r="BI257" s="285"/>
    </row>
    <row r="258" spans="1:61" s="94" customFormat="1" ht="30" hidden="1" customHeight="1" thickBot="1" x14ac:dyDescent="0.3">
      <c r="A258" s="450">
        <v>255</v>
      </c>
      <c r="B258" s="306" t="s">
        <v>1748</v>
      </c>
      <c r="C258" s="429" t="s">
        <v>3061</v>
      </c>
      <c r="D258" s="325">
        <v>436</v>
      </c>
      <c r="E258" s="311" t="s">
        <v>1749</v>
      </c>
      <c r="F258" s="440" t="s">
        <v>3251</v>
      </c>
      <c r="G258" s="306" t="s">
        <v>2668</v>
      </c>
      <c r="H258" s="419">
        <v>42438</v>
      </c>
      <c r="I258" s="311"/>
      <c r="J258" s="306"/>
      <c r="K258" s="462"/>
      <c r="L258" s="386"/>
      <c r="M258" s="387"/>
      <c r="N258" s="387"/>
      <c r="O258" s="388"/>
      <c r="P258" s="389"/>
      <c r="Q258" s="350"/>
      <c r="R258" s="350"/>
      <c r="S258" s="389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50"/>
      <c r="AE258" s="350"/>
      <c r="AF258" s="350"/>
      <c r="AG258" s="350"/>
      <c r="AH258" s="350"/>
      <c r="AI258" s="350"/>
      <c r="AJ258" s="350"/>
      <c r="AK258" s="350"/>
      <c r="AL258" s="350"/>
      <c r="AM258" s="350"/>
      <c r="AN258" s="350"/>
      <c r="AO258" s="350"/>
      <c r="AP258" s="350"/>
      <c r="AQ258" s="350"/>
      <c r="AR258" s="350"/>
      <c r="AS258" s="350"/>
      <c r="AT258" s="350"/>
      <c r="AU258" s="350"/>
      <c r="AV258" s="350"/>
      <c r="AW258" s="350"/>
      <c r="AX258" s="350"/>
      <c r="AY258" s="350"/>
      <c r="AZ258" s="350"/>
      <c r="BA258" s="350"/>
      <c r="BB258" s="350"/>
      <c r="BC258" s="285"/>
      <c r="BD258" s="285"/>
      <c r="BE258" s="285"/>
      <c r="BF258" s="285"/>
      <c r="BG258" s="285"/>
      <c r="BH258" s="299"/>
      <c r="BI258" s="285"/>
    </row>
    <row r="259" spans="1:61" s="94" customFormat="1" ht="30" hidden="1" customHeight="1" x14ac:dyDescent="0.25">
      <c r="A259" s="449">
        <v>256</v>
      </c>
      <c r="B259" s="306" t="s">
        <v>1748</v>
      </c>
      <c r="C259" s="429" t="s">
        <v>3061</v>
      </c>
      <c r="D259" s="325">
        <v>437</v>
      </c>
      <c r="E259" s="311" t="s">
        <v>1749</v>
      </c>
      <c r="F259" s="440" t="s">
        <v>3191</v>
      </c>
      <c r="G259" s="306" t="s">
        <v>2668</v>
      </c>
      <c r="H259" s="419">
        <v>42438</v>
      </c>
      <c r="I259" s="311"/>
      <c r="J259" s="306"/>
      <c r="K259" s="462"/>
      <c r="L259" s="386"/>
      <c r="M259" s="387"/>
      <c r="N259" s="387"/>
      <c r="O259" s="388"/>
      <c r="P259" s="389"/>
      <c r="Q259" s="350"/>
      <c r="R259" s="350"/>
      <c r="S259" s="389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285"/>
      <c r="BD259" s="285"/>
      <c r="BE259" s="285"/>
      <c r="BF259" s="285"/>
      <c r="BG259" s="285"/>
      <c r="BH259" s="299"/>
      <c r="BI259" s="285"/>
    </row>
    <row r="260" spans="1:61" s="94" customFormat="1" ht="30" hidden="1" customHeight="1" x14ac:dyDescent="0.25">
      <c r="A260" s="450">
        <v>257</v>
      </c>
      <c r="B260" s="306" t="s">
        <v>1748</v>
      </c>
      <c r="C260" s="429" t="s">
        <v>3061</v>
      </c>
      <c r="D260" s="325">
        <v>438</v>
      </c>
      <c r="E260" s="311" t="s">
        <v>1749</v>
      </c>
      <c r="F260" s="440" t="s">
        <v>3107</v>
      </c>
      <c r="G260" s="306" t="s">
        <v>2668</v>
      </c>
      <c r="H260" s="419">
        <v>42438</v>
      </c>
      <c r="I260" s="311"/>
      <c r="J260" s="306"/>
      <c r="K260" s="462"/>
      <c r="L260" s="386"/>
      <c r="M260" s="387"/>
      <c r="N260" s="387"/>
      <c r="O260" s="388"/>
      <c r="P260" s="389"/>
      <c r="Q260" s="350"/>
      <c r="R260" s="350"/>
      <c r="S260" s="389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  <c r="AH260" s="350"/>
      <c r="AI260" s="350"/>
      <c r="AJ260" s="350"/>
      <c r="AK260" s="350"/>
      <c r="AL260" s="350"/>
      <c r="AM260" s="350"/>
      <c r="AN260" s="350"/>
      <c r="AO260" s="350"/>
      <c r="AP260" s="350"/>
      <c r="AQ260" s="350"/>
      <c r="AR260" s="350"/>
      <c r="AS260" s="350"/>
      <c r="AT260" s="350"/>
      <c r="AU260" s="350"/>
      <c r="AV260" s="350"/>
      <c r="AW260" s="350"/>
      <c r="AX260" s="350"/>
      <c r="AY260" s="350"/>
      <c r="AZ260" s="350"/>
      <c r="BA260" s="350"/>
      <c r="BB260" s="350"/>
      <c r="BC260" s="285"/>
      <c r="BD260" s="285"/>
      <c r="BE260" s="285"/>
      <c r="BF260" s="285"/>
      <c r="BG260" s="285"/>
      <c r="BH260" s="299"/>
      <c r="BI260" s="285"/>
    </row>
    <row r="261" spans="1:61" s="94" customFormat="1" ht="30" hidden="1" customHeight="1" thickBot="1" x14ac:dyDescent="0.3">
      <c r="A261" s="450">
        <v>258</v>
      </c>
      <c r="B261" s="306" t="s">
        <v>1748</v>
      </c>
      <c r="C261" s="429" t="s">
        <v>3061</v>
      </c>
      <c r="D261" s="325">
        <v>439</v>
      </c>
      <c r="E261" s="311" t="s">
        <v>1749</v>
      </c>
      <c r="F261" s="440" t="s">
        <v>3083</v>
      </c>
      <c r="G261" s="306" t="s">
        <v>2668</v>
      </c>
      <c r="H261" s="419">
        <v>42438</v>
      </c>
      <c r="I261" s="311"/>
      <c r="J261" s="306"/>
      <c r="K261" s="462"/>
      <c r="L261" s="386"/>
      <c r="M261" s="387"/>
      <c r="N261" s="387"/>
      <c r="O261" s="388"/>
      <c r="P261" s="389"/>
      <c r="Q261" s="350"/>
      <c r="R261" s="350"/>
      <c r="S261" s="389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50"/>
      <c r="AE261" s="350"/>
      <c r="AF261" s="350"/>
      <c r="AG261" s="350"/>
      <c r="AH261" s="350"/>
      <c r="AI261" s="350"/>
      <c r="AJ261" s="350"/>
      <c r="AK261" s="350"/>
      <c r="AL261" s="350"/>
      <c r="AM261" s="350"/>
      <c r="AN261" s="350"/>
      <c r="AO261" s="350"/>
      <c r="AP261" s="350"/>
      <c r="AQ261" s="350"/>
      <c r="AR261" s="350"/>
      <c r="AS261" s="350"/>
      <c r="AT261" s="350"/>
      <c r="AU261" s="350"/>
      <c r="AV261" s="350"/>
      <c r="AW261" s="350"/>
      <c r="AX261" s="350"/>
      <c r="AY261" s="350"/>
      <c r="AZ261" s="350"/>
      <c r="BA261" s="350"/>
      <c r="BB261" s="350"/>
      <c r="BC261" s="285"/>
      <c r="BD261" s="285"/>
      <c r="BE261" s="285"/>
      <c r="BF261" s="285"/>
      <c r="BG261" s="285"/>
      <c r="BH261" s="299"/>
      <c r="BI261" s="285"/>
    </row>
    <row r="262" spans="1:61" s="94" customFormat="1" ht="30" hidden="1" customHeight="1" x14ac:dyDescent="0.25">
      <c r="A262" s="449">
        <v>259</v>
      </c>
      <c r="B262" s="306" t="s">
        <v>1748</v>
      </c>
      <c r="C262" s="429" t="s">
        <v>3061</v>
      </c>
      <c r="D262" s="325">
        <v>441</v>
      </c>
      <c r="E262" s="311" t="s">
        <v>1749</v>
      </c>
      <c r="F262" s="440" t="s">
        <v>3228</v>
      </c>
      <c r="G262" s="306" t="s">
        <v>2668</v>
      </c>
      <c r="H262" s="419">
        <v>42438</v>
      </c>
      <c r="I262" s="311"/>
      <c r="J262" s="306"/>
      <c r="K262" s="462"/>
      <c r="L262" s="386"/>
      <c r="M262" s="387"/>
      <c r="N262" s="387"/>
      <c r="O262" s="388"/>
      <c r="P262" s="389"/>
      <c r="Q262" s="350"/>
      <c r="R262" s="350"/>
      <c r="S262" s="389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0"/>
      <c r="AH262" s="350"/>
      <c r="AI262" s="350"/>
      <c r="AJ262" s="350"/>
      <c r="AK262" s="350"/>
      <c r="AL262" s="350"/>
      <c r="AM262" s="350"/>
      <c r="AN262" s="350"/>
      <c r="AO262" s="350"/>
      <c r="AP262" s="350"/>
      <c r="AQ262" s="350"/>
      <c r="AR262" s="350"/>
      <c r="AS262" s="350"/>
      <c r="AT262" s="350"/>
      <c r="AU262" s="350"/>
      <c r="AV262" s="350"/>
      <c r="AW262" s="350"/>
      <c r="AX262" s="350"/>
      <c r="AY262" s="350"/>
      <c r="AZ262" s="350"/>
      <c r="BA262" s="350"/>
      <c r="BB262" s="350"/>
      <c r="BC262" s="285"/>
      <c r="BD262" s="285"/>
      <c r="BE262" s="285"/>
      <c r="BF262" s="285"/>
      <c r="BG262" s="285"/>
      <c r="BH262" s="299"/>
      <c r="BI262" s="285"/>
    </row>
    <row r="263" spans="1:61" s="94" customFormat="1" ht="30" hidden="1" customHeight="1" x14ac:dyDescent="0.25">
      <c r="A263" s="450">
        <v>260</v>
      </c>
      <c r="B263" s="306" t="s">
        <v>1748</v>
      </c>
      <c r="C263" s="429" t="s">
        <v>3061</v>
      </c>
      <c r="D263" s="325">
        <v>442</v>
      </c>
      <c r="E263" s="311" t="s">
        <v>1749</v>
      </c>
      <c r="F263" s="440" t="s">
        <v>3149</v>
      </c>
      <c r="G263" s="306" t="s">
        <v>2668</v>
      </c>
      <c r="H263" s="419">
        <v>42438</v>
      </c>
      <c r="I263" s="311"/>
      <c r="J263" s="306"/>
      <c r="K263" s="462"/>
      <c r="L263" s="386"/>
      <c r="M263" s="387"/>
      <c r="N263" s="387"/>
      <c r="O263" s="388"/>
      <c r="P263" s="389"/>
      <c r="Q263" s="350"/>
      <c r="R263" s="350"/>
      <c r="S263" s="389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0"/>
      <c r="AH263" s="350"/>
      <c r="AI263" s="350"/>
      <c r="AJ263" s="350"/>
      <c r="AK263" s="350"/>
      <c r="AL263" s="350"/>
      <c r="AM263" s="350"/>
      <c r="AN263" s="350"/>
      <c r="AO263" s="350"/>
      <c r="AP263" s="350"/>
      <c r="AQ263" s="350"/>
      <c r="AR263" s="350"/>
      <c r="AS263" s="350"/>
      <c r="AT263" s="350"/>
      <c r="AU263" s="350"/>
      <c r="AV263" s="350"/>
      <c r="AW263" s="350"/>
      <c r="AX263" s="350"/>
      <c r="AY263" s="350"/>
      <c r="AZ263" s="350"/>
      <c r="BA263" s="350"/>
      <c r="BB263" s="350"/>
      <c r="BC263" s="285"/>
      <c r="BD263" s="285"/>
      <c r="BE263" s="285"/>
      <c r="BF263" s="285"/>
      <c r="BG263" s="285"/>
      <c r="BH263" s="299"/>
      <c r="BI263" s="285"/>
    </row>
    <row r="264" spans="1:61" s="94" customFormat="1" ht="30" hidden="1" customHeight="1" thickBot="1" x14ac:dyDescent="0.3">
      <c r="A264" s="450">
        <v>261</v>
      </c>
      <c r="B264" s="306" t="s">
        <v>1748</v>
      </c>
      <c r="C264" s="429" t="s">
        <v>3061</v>
      </c>
      <c r="D264" s="325">
        <v>443</v>
      </c>
      <c r="E264" s="311" t="s">
        <v>1749</v>
      </c>
      <c r="F264" s="440" t="s">
        <v>3099</v>
      </c>
      <c r="G264" s="306" t="s">
        <v>2668</v>
      </c>
      <c r="H264" s="419">
        <v>42438</v>
      </c>
      <c r="I264" s="311"/>
      <c r="J264" s="306"/>
      <c r="K264" s="462"/>
      <c r="L264" s="386"/>
      <c r="M264" s="387"/>
      <c r="N264" s="387"/>
      <c r="O264" s="388"/>
      <c r="P264" s="389"/>
      <c r="Q264" s="350"/>
      <c r="R264" s="350"/>
      <c r="S264" s="389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  <c r="AH264" s="350"/>
      <c r="AI264" s="350"/>
      <c r="AJ264" s="350"/>
      <c r="AK264" s="350"/>
      <c r="AL264" s="350"/>
      <c r="AM264" s="350"/>
      <c r="AN264" s="350"/>
      <c r="AO264" s="350"/>
      <c r="AP264" s="350"/>
      <c r="AQ264" s="350"/>
      <c r="AR264" s="350"/>
      <c r="AS264" s="350"/>
      <c r="AT264" s="350"/>
      <c r="AU264" s="350"/>
      <c r="AV264" s="350"/>
      <c r="AW264" s="350"/>
      <c r="AX264" s="350"/>
      <c r="AY264" s="350"/>
      <c r="AZ264" s="350"/>
      <c r="BA264" s="350"/>
      <c r="BB264" s="350"/>
      <c r="BC264" s="285"/>
      <c r="BD264" s="285"/>
      <c r="BE264" s="285"/>
      <c r="BF264" s="285"/>
      <c r="BG264" s="285"/>
      <c r="BH264" s="299"/>
      <c r="BI264" s="285"/>
    </row>
    <row r="265" spans="1:61" s="94" customFormat="1" ht="30" hidden="1" customHeight="1" x14ac:dyDescent="0.25">
      <c r="A265" s="449">
        <v>262</v>
      </c>
      <c r="B265" s="306" t="s">
        <v>1748</v>
      </c>
      <c r="C265" s="429" t="s">
        <v>3061</v>
      </c>
      <c r="D265" s="325">
        <v>444</v>
      </c>
      <c r="E265" s="311" t="s">
        <v>1749</v>
      </c>
      <c r="F265" s="440" t="s">
        <v>3073</v>
      </c>
      <c r="G265" s="306" t="s">
        <v>2668</v>
      </c>
      <c r="H265" s="419">
        <v>42438</v>
      </c>
      <c r="I265" s="311"/>
      <c r="J265" s="306"/>
      <c r="K265" s="462"/>
      <c r="L265" s="386"/>
      <c r="M265" s="387"/>
      <c r="N265" s="387"/>
      <c r="O265" s="388"/>
      <c r="P265" s="389"/>
      <c r="Q265" s="350"/>
      <c r="R265" s="350"/>
      <c r="S265" s="389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50"/>
      <c r="AE265" s="350"/>
      <c r="AF265" s="350"/>
      <c r="AG265" s="350"/>
      <c r="AH265" s="350"/>
      <c r="AI265" s="350"/>
      <c r="AJ265" s="350"/>
      <c r="AK265" s="350"/>
      <c r="AL265" s="350"/>
      <c r="AM265" s="350"/>
      <c r="AN265" s="350"/>
      <c r="AO265" s="350"/>
      <c r="AP265" s="350"/>
      <c r="AQ265" s="350"/>
      <c r="AR265" s="350"/>
      <c r="AS265" s="350"/>
      <c r="AT265" s="350"/>
      <c r="AU265" s="350"/>
      <c r="AV265" s="350"/>
      <c r="AW265" s="350"/>
      <c r="AX265" s="350"/>
      <c r="AY265" s="350"/>
      <c r="AZ265" s="350"/>
      <c r="BA265" s="350"/>
      <c r="BB265" s="350"/>
      <c r="BC265" s="285"/>
      <c r="BD265" s="285"/>
      <c r="BE265" s="285"/>
      <c r="BF265" s="285"/>
      <c r="BG265" s="285"/>
      <c r="BH265" s="299"/>
      <c r="BI265" s="285"/>
    </row>
    <row r="266" spans="1:61" s="94" customFormat="1" ht="30" hidden="1" customHeight="1" x14ac:dyDescent="0.25">
      <c r="A266" s="450">
        <v>263</v>
      </c>
      <c r="B266" s="306" t="s">
        <v>1748</v>
      </c>
      <c r="C266" s="429" t="s">
        <v>3061</v>
      </c>
      <c r="D266" s="325">
        <v>445</v>
      </c>
      <c r="E266" s="311" t="s">
        <v>1749</v>
      </c>
      <c r="F266" s="440" t="s">
        <v>3253</v>
      </c>
      <c r="G266" s="306" t="s">
        <v>2668</v>
      </c>
      <c r="H266" s="419">
        <v>42438</v>
      </c>
      <c r="I266" s="311"/>
      <c r="J266" s="306"/>
      <c r="K266" s="462"/>
      <c r="L266" s="386"/>
      <c r="M266" s="387"/>
      <c r="N266" s="387"/>
      <c r="O266" s="388"/>
      <c r="P266" s="389"/>
      <c r="Q266" s="350"/>
      <c r="R266" s="350"/>
      <c r="S266" s="389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50"/>
      <c r="AE266" s="350"/>
      <c r="AF266" s="350"/>
      <c r="AG266" s="350"/>
      <c r="AH266" s="350"/>
      <c r="AI266" s="350"/>
      <c r="AJ266" s="350"/>
      <c r="AK266" s="350"/>
      <c r="AL266" s="350"/>
      <c r="AM266" s="350"/>
      <c r="AN266" s="350"/>
      <c r="AO266" s="350"/>
      <c r="AP266" s="350"/>
      <c r="AQ266" s="350"/>
      <c r="AR266" s="350"/>
      <c r="AS266" s="350"/>
      <c r="AT266" s="350"/>
      <c r="AU266" s="350"/>
      <c r="AV266" s="350"/>
      <c r="AW266" s="350"/>
      <c r="AX266" s="350"/>
      <c r="AY266" s="350"/>
      <c r="AZ266" s="350"/>
      <c r="BA266" s="350"/>
      <c r="BB266" s="350"/>
      <c r="BC266" s="285"/>
      <c r="BD266" s="285"/>
      <c r="BE266" s="285"/>
      <c r="BF266" s="285"/>
      <c r="BG266" s="285"/>
      <c r="BH266" s="299"/>
      <c r="BI266" s="285"/>
    </row>
    <row r="267" spans="1:61" s="94" customFormat="1" ht="30" hidden="1" customHeight="1" thickBot="1" x14ac:dyDescent="0.3">
      <c r="A267" s="450">
        <v>264</v>
      </c>
      <c r="B267" s="306" t="s">
        <v>1748</v>
      </c>
      <c r="C267" s="429" t="s">
        <v>3061</v>
      </c>
      <c r="D267" s="325">
        <v>449</v>
      </c>
      <c r="E267" s="311" t="s">
        <v>1749</v>
      </c>
      <c r="F267" s="440" t="s">
        <v>3154</v>
      </c>
      <c r="G267" s="306" t="s">
        <v>2668</v>
      </c>
      <c r="H267" s="419">
        <v>42438</v>
      </c>
      <c r="I267" s="311"/>
      <c r="J267" s="306"/>
      <c r="K267" s="462"/>
      <c r="L267" s="386"/>
      <c r="M267" s="387"/>
      <c r="N267" s="387"/>
      <c r="O267" s="388"/>
      <c r="P267" s="389"/>
      <c r="Q267" s="350"/>
      <c r="R267" s="350"/>
      <c r="S267" s="389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50"/>
      <c r="AE267" s="350"/>
      <c r="AF267" s="350"/>
      <c r="AG267" s="350"/>
      <c r="AH267" s="350"/>
      <c r="AI267" s="350"/>
      <c r="AJ267" s="350"/>
      <c r="AK267" s="350"/>
      <c r="AL267" s="350"/>
      <c r="AM267" s="350"/>
      <c r="AN267" s="350"/>
      <c r="AO267" s="350"/>
      <c r="AP267" s="350"/>
      <c r="AQ267" s="350"/>
      <c r="AR267" s="350"/>
      <c r="AS267" s="350"/>
      <c r="AT267" s="350"/>
      <c r="AU267" s="350"/>
      <c r="AV267" s="350"/>
      <c r="AW267" s="350"/>
      <c r="AX267" s="350"/>
      <c r="AY267" s="350"/>
      <c r="AZ267" s="350"/>
      <c r="BA267" s="350"/>
      <c r="BB267" s="350"/>
      <c r="BC267" s="285"/>
      <c r="BD267" s="285"/>
      <c r="BE267" s="285"/>
      <c r="BF267" s="285"/>
      <c r="BG267" s="285"/>
      <c r="BH267" s="299"/>
      <c r="BI267" s="285"/>
    </row>
    <row r="268" spans="1:61" s="94" customFormat="1" ht="30" hidden="1" customHeight="1" x14ac:dyDescent="0.25">
      <c r="A268" s="449">
        <v>265</v>
      </c>
      <c r="B268" s="306" t="s">
        <v>1748</v>
      </c>
      <c r="C268" s="429" t="s">
        <v>3061</v>
      </c>
      <c r="D268" s="325">
        <v>450</v>
      </c>
      <c r="E268" s="311" t="s">
        <v>1749</v>
      </c>
      <c r="F268" s="440" t="s">
        <v>3193</v>
      </c>
      <c r="G268" s="306" t="s">
        <v>2668</v>
      </c>
      <c r="H268" s="419">
        <v>42438</v>
      </c>
      <c r="I268" s="311"/>
      <c r="J268" s="306"/>
      <c r="K268" s="462"/>
      <c r="L268" s="386"/>
      <c r="M268" s="387"/>
      <c r="N268" s="387"/>
      <c r="O268" s="388"/>
      <c r="P268" s="389"/>
      <c r="Q268" s="350"/>
      <c r="R268" s="350"/>
      <c r="S268" s="389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  <c r="AH268" s="350"/>
      <c r="AI268" s="350"/>
      <c r="AJ268" s="350"/>
      <c r="AK268" s="350"/>
      <c r="AL268" s="350"/>
      <c r="AM268" s="350"/>
      <c r="AN268" s="350"/>
      <c r="AO268" s="350"/>
      <c r="AP268" s="350"/>
      <c r="AQ268" s="350"/>
      <c r="AR268" s="350"/>
      <c r="AS268" s="350"/>
      <c r="AT268" s="350"/>
      <c r="AU268" s="350"/>
      <c r="AV268" s="350"/>
      <c r="AW268" s="350"/>
      <c r="AX268" s="350"/>
      <c r="AY268" s="350"/>
      <c r="AZ268" s="350"/>
      <c r="BA268" s="350"/>
      <c r="BB268" s="350"/>
      <c r="BC268" s="285"/>
      <c r="BD268" s="285"/>
      <c r="BE268" s="285"/>
      <c r="BF268" s="285"/>
      <c r="BG268" s="285"/>
      <c r="BH268" s="299"/>
      <c r="BI268" s="285"/>
    </row>
    <row r="269" spans="1:61" s="94" customFormat="1" ht="30" hidden="1" customHeight="1" x14ac:dyDescent="0.25">
      <c r="A269" s="450">
        <v>266</v>
      </c>
      <c r="B269" s="306" t="s">
        <v>1748</v>
      </c>
      <c r="C269" s="429" t="s">
        <v>3061</v>
      </c>
      <c r="D269" s="325">
        <v>470</v>
      </c>
      <c r="E269" s="311" t="s">
        <v>1749</v>
      </c>
      <c r="F269" s="440" t="s">
        <v>3170</v>
      </c>
      <c r="G269" s="306" t="s">
        <v>2668</v>
      </c>
      <c r="H269" s="419">
        <v>42438</v>
      </c>
      <c r="I269" s="311"/>
      <c r="J269" s="306"/>
      <c r="K269" s="462"/>
      <c r="L269" s="386"/>
      <c r="M269" s="387"/>
      <c r="N269" s="387"/>
      <c r="O269" s="388"/>
      <c r="P269" s="389"/>
      <c r="Q269" s="350"/>
      <c r="R269" s="350"/>
      <c r="S269" s="389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50"/>
      <c r="AE269" s="350"/>
      <c r="AF269" s="350"/>
      <c r="AG269" s="350"/>
      <c r="AH269" s="350"/>
      <c r="AI269" s="350"/>
      <c r="AJ269" s="350"/>
      <c r="AK269" s="350"/>
      <c r="AL269" s="350"/>
      <c r="AM269" s="350"/>
      <c r="AN269" s="350"/>
      <c r="AO269" s="350"/>
      <c r="AP269" s="350"/>
      <c r="AQ269" s="350"/>
      <c r="AR269" s="350"/>
      <c r="AS269" s="350"/>
      <c r="AT269" s="350"/>
      <c r="AU269" s="350"/>
      <c r="AV269" s="350"/>
      <c r="AW269" s="350"/>
      <c r="AX269" s="350"/>
      <c r="AY269" s="350"/>
      <c r="AZ269" s="350"/>
      <c r="BA269" s="350"/>
      <c r="BB269" s="350"/>
      <c r="BC269" s="285"/>
      <c r="BD269" s="285"/>
      <c r="BE269" s="285"/>
      <c r="BF269" s="285"/>
      <c r="BG269" s="285"/>
      <c r="BH269" s="299"/>
      <c r="BI269" s="285"/>
    </row>
    <row r="270" spans="1:61" s="94" customFormat="1" ht="30" hidden="1" customHeight="1" thickBot="1" x14ac:dyDescent="0.3">
      <c r="A270" s="450">
        <v>267</v>
      </c>
      <c r="B270" s="306" t="s">
        <v>1748</v>
      </c>
      <c r="C270" s="429" t="s">
        <v>3061</v>
      </c>
      <c r="D270" s="325">
        <v>471</v>
      </c>
      <c r="E270" s="311" t="s">
        <v>1749</v>
      </c>
      <c r="F270" s="440" t="s">
        <v>3204</v>
      </c>
      <c r="G270" s="306" t="s">
        <v>2668</v>
      </c>
      <c r="H270" s="419">
        <v>42438</v>
      </c>
      <c r="I270" s="311"/>
      <c r="J270" s="306"/>
      <c r="K270" s="462"/>
      <c r="L270" s="386"/>
      <c r="M270" s="387"/>
      <c r="N270" s="387"/>
      <c r="O270" s="388"/>
      <c r="P270" s="389"/>
      <c r="Q270" s="350"/>
      <c r="R270" s="350"/>
      <c r="S270" s="389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50"/>
      <c r="AE270" s="350"/>
      <c r="AF270" s="350"/>
      <c r="AG270" s="350"/>
      <c r="AH270" s="350"/>
      <c r="AI270" s="350"/>
      <c r="AJ270" s="350"/>
      <c r="AK270" s="350"/>
      <c r="AL270" s="350"/>
      <c r="AM270" s="350"/>
      <c r="AN270" s="350"/>
      <c r="AO270" s="350"/>
      <c r="AP270" s="350"/>
      <c r="AQ270" s="350"/>
      <c r="AR270" s="350"/>
      <c r="AS270" s="350"/>
      <c r="AT270" s="350"/>
      <c r="AU270" s="350"/>
      <c r="AV270" s="350"/>
      <c r="AW270" s="350"/>
      <c r="AX270" s="350"/>
      <c r="AY270" s="350"/>
      <c r="AZ270" s="350"/>
      <c r="BA270" s="350"/>
      <c r="BB270" s="350"/>
      <c r="BC270" s="285"/>
      <c r="BD270" s="285"/>
      <c r="BE270" s="285"/>
      <c r="BF270" s="285"/>
      <c r="BG270" s="285"/>
      <c r="BH270" s="299"/>
      <c r="BI270" s="285"/>
    </row>
    <row r="271" spans="1:61" s="94" customFormat="1" ht="30" hidden="1" customHeight="1" x14ac:dyDescent="0.25">
      <c r="A271" s="449">
        <v>268</v>
      </c>
      <c r="B271" s="306" t="s">
        <v>1748</v>
      </c>
      <c r="C271" s="429" t="s">
        <v>3061</v>
      </c>
      <c r="D271" s="325">
        <v>472</v>
      </c>
      <c r="E271" s="311" t="s">
        <v>1749</v>
      </c>
      <c r="F271" s="440" t="s">
        <v>3220</v>
      </c>
      <c r="G271" s="306" t="s">
        <v>2668</v>
      </c>
      <c r="H271" s="419">
        <v>42438</v>
      </c>
      <c r="I271" s="311"/>
      <c r="J271" s="306"/>
      <c r="K271" s="462"/>
      <c r="L271" s="386"/>
      <c r="M271" s="387"/>
      <c r="N271" s="387"/>
      <c r="O271" s="388"/>
      <c r="P271" s="389"/>
      <c r="Q271" s="350"/>
      <c r="R271" s="350"/>
      <c r="S271" s="389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50"/>
      <c r="AE271" s="350"/>
      <c r="AF271" s="350"/>
      <c r="AG271" s="350"/>
      <c r="AH271" s="350"/>
      <c r="AI271" s="350"/>
      <c r="AJ271" s="350"/>
      <c r="AK271" s="350"/>
      <c r="AL271" s="350"/>
      <c r="AM271" s="350"/>
      <c r="AN271" s="350"/>
      <c r="AO271" s="350"/>
      <c r="AP271" s="350"/>
      <c r="AQ271" s="350"/>
      <c r="AR271" s="350"/>
      <c r="AS271" s="350"/>
      <c r="AT271" s="350"/>
      <c r="AU271" s="350"/>
      <c r="AV271" s="350"/>
      <c r="AW271" s="350"/>
      <c r="AX271" s="350"/>
      <c r="AY271" s="350"/>
      <c r="AZ271" s="350"/>
      <c r="BA271" s="350"/>
      <c r="BB271" s="350"/>
      <c r="BC271" s="285"/>
      <c r="BD271" s="285"/>
      <c r="BE271" s="285"/>
      <c r="BF271" s="285"/>
      <c r="BG271" s="285"/>
      <c r="BH271" s="299"/>
      <c r="BI271" s="285"/>
    </row>
    <row r="272" spans="1:61" s="94" customFormat="1" ht="30" hidden="1" customHeight="1" x14ac:dyDescent="0.25">
      <c r="A272" s="450">
        <v>269</v>
      </c>
      <c r="B272" s="306" t="s">
        <v>1748</v>
      </c>
      <c r="C272" s="429" t="s">
        <v>3061</v>
      </c>
      <c r="D272" s="325">
        <v>473</v>
      </c>
      <c r="E272" s="311" t="s">
        <v>1749</v>
      </c>
      <c r="F272" s="440" t="s">
        <v>3175</v>
      </c>
      <c r="G272" s="306" t="s">
        <v>2668</v>
      </c>
      <c r="H272" s="419">
        <v>42438</v>
      </c>
      <c r="I272" s="311"/>
      <c r="J272" s="306"/>
      <c r="K272" s="462"/>
      <c r="L272" s="386"/>
      <c r="M272" s="387"/>
      <c r="N272" s="387"/>
      <c r="O272" s="388"/>
      <c r="P272" s="389"/>
      <c r="Q272" s="350"/>
      <c r="R272" s="350"/>
      <c r="S272" s="389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  <c r="AH272" s="350"/>
      <c r="AI272" s="350"/>
      <c r="AJ272" s="350"/>
      <c r="AK272" s="350"/>
      <c r="AL272" s="350"/>
      <c r="AM272" s="350"/>
      <c r="AN272" s="350"/>
      <c r="AO272" s="350"/>
      <c r="AP272" s="350"/>
      <c r="AQ272" s="350"/>
      <c r="AR272" s="350"/>
      <c r="AS272" s="350"/>
      <c r="AT272" s="350"/>
      <c r="AU272" s="350"/>
      <c r="AV272" s="350"/>
      <c r="AW272" s="350"/>
      <c r="AX272" s="350"/>
      <c r="AY272" s="350"/>
      <c r="AZ272" s="350"/>
      <c r="BA272" s="350"/>
      <c r="BB272" s="350"/>
      <c r="BC272" s="285"/>
      <c r="BD272" s="285"/>
      <c r="BE272" s="285"/>
      <c r="BF272" s="285"/>
      <c r="BG272" s="285"/>
      <c r="BH272" s="299"/>
      <c r="BI272" s="285"/>
    </row>
    <row r="273" spans="1:61" s="94" customFormat="1" ht="30" hidden="1" customHeight="1" thickBot="1" x14ac:dyDescent="0.3">
      <c r="A273" s="450">
        <v>270</v>
      </c>
      <c r="B273" s="306" t="s">
        <v>1748</v>
      </c>
      <c r="C273" s="429" t="s">
        <v>3061</v>
      </c>
      <c r="D273" s="325">
        <v>475</v>
      </c>
      <c r="E273" s="311" t="s">
        <v>1749</v>
      </c>
      <c r="F273" s="440" t="s">
        <v>3248</v>
      </c>
      <c r="G273" s="306" t="s">
        <v>2668</v>
      </c>
      <c r="H273" s="419">
        <v>42438</v>
      </c>
      <c r="I273" s="311"/>
      <c r="J273" s="306"/>
      <c r="K273" s="462"/>
      <c r="L273" s="386"/>
      <c r="M273" s="387"/>
      <c r="N273" s="387"/>
      <c r="O273" s="388"/>
      <c r="P273" s="389"/>
      <c r="Q273" s="350"/>
      <c r="R273" s="350"/>
      <c r="S273" s="389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50"/>
      <c r="AE273" s="350"/>
      <c r="AF273" s="350"/>
      <c r="AG273" s="350"/>
      <c r="AH273" s="350"/>
      <c r="AI273" s="350"/>
      <c r="AJ273" s="350"/>
      <c r="AK273" s="350"/>
      <c r="AL273" s="350"/>
      <c r="AM273" s="350"/>
      <c r="AN273" s="350"/>
      <c r="AO273" s="350"/>
      <c r="AP273" s="350"/>
      <c r="AQ273" s="350"/>
      <c r="AR273" s="350"/>
      <c r="AS273" s="350"/>
      <c r="AT273" s="350"/>
      <c r="AU273" s="350"/>
      <c r="AV273" s="350"/>
      <c r="AW273" s="350"/>
      <c r="AX273" s="350"/>
      <c r="AY273" s="350"/>
      <c r="AZ273" s="350"/>
      <c r="BA273" s="350"/>
      <c r="BB273" s="350"/>
      <c r="BC273" s="285"/>
      <c r="BD273" s="285"/>
      <c r="BE273" s="285"/>
      <c r="BF273" s="285"/>
      <c r="BG273" s="285"/>
      <c r="BH273" s="299"/>
      <c r="BI273" s="285"/>
    </row>
    <row r="274" spans="1:61" s="94" customFormat="1" ht="30" hidden="1" customHeight="1" x14ac:dyDescent="0.25">
      <c r="A274" s="449">
        <v>271</v>
      </c>
      <c r="B274" s="306" t="s">
        <v>1748</v>
      </c>
      <c r="C274" s="429" t="s">
        <v>3061</v>
      </c>
      <c r="D274" s="325">
        <v>476</v>
      </c>
      <c r="E274" s="311" t="s">
        <v>1749</v>
      </c>
      <c r="F274" s="440" t="s">
        <v>3166</v>
      </c>
      <c r="G274" s="306" t="s">
        <v>2668</v>
      </c>
      <c r="H274" s="419">
        <v>42438</v>
      </c>
      <c r="I274" s="311"/>
      <c r="J274" s="306"/>
      <c r="K274" s="462"/>
      <c r="L274" s="386"/>
      <c r="M274" s="387"/>
      <c r="N274" s="387"/>
      <c r="O274" s="388"/>
      <c r="P274" s="389"/>
      <c r="Q274" s="350"/>
      <c r="R274" s="350"/>
      <c r="S274" s="389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50"/>
      <c r="AE274" s="350"/>
      <c r="AF274" s="350"/>
      <c r="AG274" s="350"/>
      <c r="AH274" s="350"/>
      <c r="AI274" s="350"/>
      <c r="AJ274" s="350"/>
      <c r="AK274" s="350"/>
      <c r="AL274" s="350"/>
      <c r="AM274" s="350"/>
      <c r="AN274" s="350"/>
      <c r="AO274" s="350"/>
      <c r="AP274" s="350"/>
      <c r="AQ274" s="350"/>
      <c r="AR274" s="350"/>
      <c r="AS274" s="350"/>
      <c r="AT274" s="350"/>
      <c r="AU274" s="350"/>
      <c r="AV274" s="350"/>
      <c r="AW274" s="350"/>
      <c r="AX274" s="350"/>
      <c r="AY274" s="350"/>
      <c r="AZ274" s="350"/>
      <c r="BA274" s="350"/>
      <c r="BB274" s="350"/>
      <c r="BC274" s="285"/>
      <c r="BD274" s="285"/>
      <c r="BE274" s="285"/>
      <c r="BF274" s="285"/>
      <c r="BG274" s="285"/>
      <c r="BH274" s="299"/>
      <c r="BI274" s="285"/>
    </row>
    <row r="275" spans="1:61" s="94" customFormat="1" ht="30" hidden="1" customHeight="1" x14ac:dyDescent="0.25">
      <c r="A275" s="450">
        <v>272</v>
      </c>
      <c r="B275" s="306" t="s">
        <v>1748</v>
      </c>
      <c r="C275" s="429" t="s">
        <v>3061</v>
      </c>
      <c r="D275" s="325">
        <v>477</v>
      </c>
      <c r="E275" s="311" t="s">
        <v>1749</v>
      </c>
      <c r="F275" s="440" t="s">
        <v>3136</v>
      </c>
      <c r="G275" s="306" t="s">
        <v>2668</v>
      </c>
      <c r="H275" s="419">
        <v>42438</v>
      </c>
      <c r="I275" s="311"/>
      <c r="J275" s="306"/>
      <c r="K275" s="462"/>
      <c r="L275" s="386"/>
      <c r="M275" s="387"/>
      <c r="N275" s="387"/>
      <c r="O275" s="388"/>
      <c r="P275" s="389"/>
      <c r="Q275" s="350"/>
      <c r="R275" s="350"/>
      <c r="S275" s="389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50"/>
      <c r="AE275" s="350"/>
      <c r="AF275" s="350"/>
      <c r="AG275" s="350"/>
      <c r="AH275" s="350"/>
      <c r="AI275" s="350"/>
      <c r="AJ275" s="350"/>
      <c r="AK275" s="350"/>
      <c r="AL275" s="350"/>
      <c r="AM275" s="350"/>
      <c r="AN275" s="350"/>
      <c r="AO275" s="350"/>
      <c r="AP275" s="350"/>
      <c r="AQ275" s="350"/>
      <c r="AR275" s="350"/>
      <c r="AS275" s="350"/>
      <c r="AT275" s="350"/>
      <c r="AU275" s="350"/>
      <c r="AV275" s="350"/>
      <c r="AW275" s="350"/>
      <c r="AX275" s="350"/>
      <c r="AY275" s="350"/>
      <c r="AZ275" s="350"/>
      <c r="BA275" s="350"/>
      <c r="BB275" s="350"/>
      <c r="BC275" s="285"/>
      <c r="BD275" s="285"/>
      <c r="BE275" s="285"/>
      <c r="BF275" s="285"/>
      <c r="BG275" s="285"/>
      <c r="BH275" s="299"/>
      <c r="BI275" s="285"/>
    </row>
    <row r="276" spans="1:61" s="94" customFormat="1" ht="30" hidden="1" customHeight="1" thickBot="1" x14ac:dyDescent="0.3">
      <c r="A276" s="450">
        <v>273</v>
      </c>
      <c r="B276" s="306" t="s">
        <v>1748</v>
      </c>
      <c r="C276" s="429" t="s">
        <v>3052</v>
      </c>
      <c r="D276" s="325">
        <v>640</v>
      </c>
      <c r="E276" s="311" t="s">
        <v>1749</v>
      </c>
      <c r="F276" s="440" t="s">
        <v>3103</v>
      </c>
      <c r="G276" s="306" t="s">
        <v>2668</v>
      </c>
      <c r="H276" s="419">
        <v>42439</v>
      </c>
      <c r="I276" s="311"/>
      <c r="J276" s="306"/>
      <c r="K276" s="462"/>
      <c r="L276" s="386"/>
      <c r="M276" s="387"/>
      <c r="N276" s="387"/>
      <c r="O276" s="388"/>
      <c r="P276" s="389"/>
      <c r="Q276" s="350"/>
      <c r="R276" s="350"/>
      <c r="S276" s="389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  <c r="AH276" s="350"/>
      <c r="AI276" s="350"/>
      <c r="AJ276" s="350"/>
      <c r="AK276" s="350"/>
      <c r="AL276" s="350"/>
      <c r="AM276" s="350"/>
      <c r="AN276" s="350"/>
      <c r="AO276" s="350"/>
      <c r="AP276" s="350"/>
      <c r="AQ276" s="350"/>
      <c r="AR276" s="350"/>
      <c r="AS276" s="350"/>
      <c r="AT276" s="350"/>
      <c r="AU276" s="350"/>
      <c r="AV276" s="350"/>
      <c r="AW276" s="350"/>
      <c r="AX276" s="350"/>
      <c r="AY276" s="350"/>
      <c r="AZ276" s="350"/>
      <c r="BA276" s="350"/>
      <c r="BB276" s="350"/>
      <c r="BC276" s="285"/>
      <c r="BD276" s="285"/>
      <c r="BE276" s="285"/>
      <c r="BF276" s="285"/>
      <c r="BG276" s="285"/>
      <c r="BH276" s="299"/>
      <c r="BI276" s="285"/>
    </row>
    <row r="277" spans="1:61" s="94" customFormat="1" ht="30" hidden="1" customHeight="1" x14ac:dyDescent="0.25">
      <c r="A277" s="449">
        <v>274</v>
      </c>
      <c r="B277" s="306" t="s">
        <v>1748</v>
      </c>
      <c r="C277" s="429" t="s">
        <v>3052</v>
      </c>
      <c r="D277" s="325">
        <v>638</v>
      </c>
      <c r="E277" s="311" t="s">
        <v>1749</v>
      </c>
      <c r="F277" s="440" t="s">
        <v>3060</v>
      </c>
      <c r="G277" s="306" t="s">
        <v>2668</v>
      </c>
      <c r="H277" s="419">
        <v>42439</v>
      </c>
      <c r="I277" s="311"/>
      <c r="J277" s="306"/>
      <c r="K277" s="462"/>
      <c r="L277" s="386"/>
      <c r="M277" s="387"/>
      <c r="N277" s="387"/>
      <c r="O277" s="388"/>
      <c r="P277" s="389"/>
      <c r="Q277" s="350"/>
      <c r="R277" s="350"/>
      <c r="S277" s="389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50"/>
      <c r="AE277" s="350"/>
      <c r="AF277" s="350"/>
      <c r="AG277" s="350"/>
      <c r="AH277" s="350"/>
      <c r="AI277" s="350"/>
      <c r="AJ277" s="350"/>
      <c r="AK277" s="350"/>
      <c r="AL277" s="350"/>
      <c r="AM277" s="350"/>
      <c r="AN277" s="350"/>
      <c r="AO277" s="350"/>
      <c r="AP277" s="350"/>
      <c r="AQ277" s="350"/>
      <c r="AR277" s="350"/>
      <c r="AS277" s="350"/>
      <c r="AT277" s="350"/>
      <c r="AU277" s="350"/>
      <c r="AV277" s="350"/>
      <c r="AW277" s="350"/>
      <c r="AX277" s="350"/>
      <c r="AY277" s="350"/>
      <c r="AZ277" s="350"/>
      <c r="BA277" s="350"/>
      <c r="BB277" s="350"/>
      <c r="BC277" s="285"/>
      <c r="BD277" s="285"/>
      <c r="BE277" s="285"/>
      <c r="BF277" s="285"/>
      <c r="BG277" s="285"/>
      <c r="BH277" s="299"/>
      <c r="BI277" s="285"/>
    </row>
    <row r="278" spans="1:61" s="94" customFormat="1" ht="30" hidden="1" customHeight="1" x14ac:dyDescent="0.25">
      <c r="A278" s="450">
        <v>275</v>
      </c>
      <c r="B278" s="306" t="s">
        <v>1748</v>
      </c>
      <c r="C278" s="429" t="s">
        <v>3052</v>
      </c>
      <c r="D278" s="325">
        <v>637</v>
      </c>
      <c r="E278" s="311" t="s">
        <v>1749</v>
      </c>
      <c r="F278" s="440" t="s">
        <v>3237</v>
      </c>
      <c r="G278" s="306" t="s">
        <v>2668</v>
      </c>
      <c r="H278" s="419">
        <v>42439</v>
      </c>
      <c r="I278" s="311"/>
      <c r="J278" s="306"/>
      <c r="K278" s="462"/>
      <c r="L278" s="386"/>
      <c r="M278" s="387"/>
      <c r="N278" s="387"/>
      <c r="O278" s="388"/>
      <c r="P278" s="389"/>
      <c r="Q278" s="350"/>
      <c r="R278" s="350"/>
      <c r="S278" s="389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50"/>
      <c r="AE278" s="350"/>
      <c r="AF278" s="350"/>
      <c r="AG278" s="350"/>
      <c r="AH278" s="350"/>
      <c r="AI278" s="350"/>
      <c r="AJ278" s="350"/>
      <c r="AK278" s="350"/>
      <c r="AL278" s="350"/>
      <c r="AM278" s="350"/>
      <c r="AN278" s="350"/>
      <c r="AO278" s="350"/>
      <c r="AP278" s="350"/>
      <c r="AQ278" s="350"/>
      <c r="AR278" s="350"/>
      <c r="AS278" s="350"/>
      <c r="AT278" s="350"/>
      <c r="AU278" s="350"/>
      <c r="AV278" s="350"/>
      <c r="AW278" s="350"/>
      <c r="AX278" s="350"/>
      <c r="AY278" s="350"/>
      <c r="AZ278" s="350"/>
      <c r="BA278" s="350"/>
      <c r="BB278" s="350"/>
      <c r="BC278" s="285"/>
      <c r="BD278" s="285"/>
      <c r="BE278" s="285"/>
      <c r="BF278" s="285"/>
      <c r="BG278" s="285"/>
      <c r="BH278" s="299"/>
      <c r="BI278" s="285"/>
    </row>
    <row r="279" spans="1:61" s="94" customFormat="1" ht="30" hidden="1" customHeight="1" thickBot="1" x14ac:dyDescent="0.3">
      <c r="A279" s="450">
        <v>276</v>
      </c>
      <c r="B279" s="306" t="s">
        <v>1748</v>
      </c>
      <c r="C279" s="429" t="s">
        <v>3052</v>
      </c>
      <c r="D279" s="325">
        <v>632</v>
      </c>
      <c r="E279" s="311" t="s">
        <v>1749</v>
      </c>
      <c r="F279" s="440" t="s">
        <v>3070</v>
      </c>
      <c r="G279" s="306" t="s">
        <v>2668</v>
      </c>
      <c r="H279" s="419">
        <v>42439</v>
      </c>
      <c r="I279" s="311"/>
      <c r="J279" s="306"/>
      <c r="K279" s="462"/>
      <c r="L279" s="386"/>
      <c r="M279" s="387"/>
      <c r="N279" s="387"/>
      <c r="O279" s="388"/>
      <c r="P279" s="389"/>
      <c r="Q279" s="350"/>
      <c r="R279" s="350"/>
      <c r="S279" s="389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50"/>
      <c r="AE279" s="350"/>
      <c r="AF279" s="350"/>
      <c r="AG279" s="350"/>
      <c r="AH279" s="350"/>
      <c r="AI279" s="350"/>
      <c r="AJ279" s="350"/>
      <c r="AK279" s="350"/>
      <c r="AL279" s="350"/>
      <c r="AM279" s="350"/>
      <c r="AN279" s="350"/>
      <c r="AO279" s="350"/>
      <c r="AP279" s="350"/>
      <c r="AQ279" s="350"/>
      <c r="AR279" s="350"/>
      <c r="AS279" s="350"/>
      <c r="AT279" s="350"/>
      <c r="AU279" s="350"/>
      <c r="AV279" s="350"/>
      <c r="AW279" s="350"/>
      <c r="AX279" s="350"/>
      <c r="AY279" s="350"/>
      <c r="AZ279" s="350"/>
      <c r="BA279" s="350"/>
      <c r="BB279" s="350"/>
      <c r="BC279" s="285"/>
      <c r="BD279" s="285"/>
      <c r="BE279" s="285"/>
      <c r="BF279" s="285"/>
      <c r="BG279" s="285"/>
      <c r="BH279" s="299"/>
      <c r="BI279" s="285"/>
    </row>
    <row r="280" spans="1:61" s="94" customFormat="1" ht="30" hidden="1" customHeight="1" x14ac:dyDescent="0.25">
      <c r="A280" s="449">
        <v>277</v>
      </c>
      <c r="B280" s="306" t="s">
        <v>1748</v>
      </c>
      <c r="C280" s="429" t="s">
        <v>3052</v>
      </c>
      <c r="D280" s="325">
        <v>630</v>
      </c>
      <c r="E280" s="311" t="s">
        <v>1749</v>
      </c>
      <c r="F280" s="440" t="s">
        <v>3240</v>
      </c>
      <c r="G280" s="306" t="s">
        <v>2668</v>
      </c>
      <c r="H280" s="419">
        <v>42439</v>
      </c>
      <c r="I280" s="311"/>
      <c r="J280" s="306"/>
      <c r="K280" s="462"/>
      <c r="L280" s="386"/>
      <c r="M280" s="387"/>
      <c r="N280" s="387"/>
      <c r="O280" s="388"/>
      <c r="P280" s="389"/>
      <c r="Q280" s="350"/>
      <c r="R280" s="350"/>
      <c r="S280" s="389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50"/>
      <c r="AE280" s="350"/>
      <c r="AF280" s="350"/>
      <c r="AG280" s="350"/>
      <c r="AH280" s="350"/>
      <c r="AI280" s="350"/>
      <c r="AJ280" s="350"/>
      <c r="AK280" s="350"/>
      <c r="AL280" s="350"/>
      <c r="AM280" s="350"/>
      <c r="AN280" s="350"/>
      <c r="AO280" s="350"/>
      <c r="AP280" s="350"/>
      <c r="AQ280" s="350"/>
      <c r="AR280" s="350"/>
      <c r="AS280" s="350"/>
      <c r="AT280" s="350"/>
      <c r="AU280" s="350"/>
      <c r="AV280" s="350"/>
      <c r="AW280" s="350"/>
      <c r="AX280" s="350"/>
      <c r="AY280" s="350"/>
      <c r="AZ280" s="350"/>
      <c r="BA280" s="350"/>
      <c r="BB280" s="350"/>
      <c r="BC280" s="285"/>
      <c r="BD280" s="285"/>
      <c r="BE280" s="285"/>
      <c r="BF280" s="285"/>
      <c r="BG280" s="285"/>
      <c r="BH280" s="299"/>
      <c r="BI280" s="285"/>
    </row>
    <row r="281" spans="1:61" s="94" customFormat="1" ht="30" hidden="1" customHeight="1" x14ac:dyDescent="0.25">
      <c r="A281" s="450">
        <v>278</v>
      </c>
      <c r="B281" s="306" t="s">
        <v>1748</v>
      </c>
      <c r="C281" s="429" t="s">
        <v>3052</v>
      </c>
      <c r="D281" s="325">
        <v>628</v>
      </c>
      <c r="E281" s="311" t="s">
        <v>1749</v>
      </c>
      <c r="F281" s="440" t="s">
        <v>3176</v>
      </c>
      <c r="G281" s="306" t="s">
        <v>2668</v>
      </c>
      <c r="H281" s="419">
        <v>42439</v>
      </c>
      <c r="I281" s="311"/>
      <c r="J281" s="306"/>
      <c r="K281" s="462"/>
      <c r="L281" s="386"/>
      <c r="M281" s="387"/>
      <c r="N281" s="387"/>
      <c r="O281" s="388"/>
      <c r="P281" s="389"/>
      <c r="Q281" s="350"/>
      <c r="R281" s="350"/>
      <c r="S281" s="389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50"/>
      <c r="AE281" s="350"/>
      <c r="AF281" s="350"/>
      <c r="AG281" s="350"/>
      <c r="AH281" s="350"/>
      <c r="AI281" s="350"/>
      <c r="AJ281" s="350"/>
      <c r="AK281" s="350"/>
      <c r="AL281" s="350"/>
      <c r="AM281" s="350"/>
      <c r="AN281" s="350"/>
      <c r="AO281" s="350"/>
      <c r="AP281" s="350"/>
      <c r="AQ281" s="350"/>
      <c r="AR281" s="350"/>
      <c r="AS281" s="350"/>
      <c r="AT281" s="350"/>
      <c r="AU281" s="350"/>
      <c r="AV281" s="350"/>
      <c r="AW281" s="350"/>
      <c r="AX281" s="350"/>
      <c r="AY281" s="350"/>
      <c r="AZ281" s="350"/>
      <c r="BA281" s="350"/>
      <c r="BB281" s="350"/>
      <c r="BC281" s="285"/>
      <c r="BD281" s="285"/>
      <c r="BE281" s="285"/>
      <c r="BF281" s="285"/>
      <c r="BG281" s="285"/>
      <c r="BH281" s="299"/>
      <c r="BI281" s="285"/>
    </row>
    <row r="282" spans="1:61" s="94" customFormat="1" ht="30" hidden="1" customHeight="1" thickBot="1" x14ac:dyDescent="0.3">
      <c r="A282" s="450">
        <v>279</v>
      </c>
      <c r="B282" s="306" t="s">
        <v>1748</v>
      </c>
      <c r="C282" s="429" t="s">
        <v>3052</v>
      </c>
      <c r="D282" s="325">
        <v>627</v>
      </c>
      <c r="E282" s="311" t="s">
        <v>1749</v>
      </c>
      <c r="F282" s="440" t="s">
        <v>3101</v>
      </c>
      <c r="G282" s="306" t="s">
        <v>2668</v>
      </c>
      <c r="H282" s="419">
        <v>42439</v>
      </c>
      <c r="I282" s="311"/>
      <c r="J282" s="306"/>
      <c r="K282" s="462"/>
      <c r="L282" s="386"/>
      <c r="M282" s="387"/>
      <c r="N282" s="387"/>
      <c r="O282" s="388"/>
      <c r="P282" s="389"/>
      <c r="Q282" s="350"/>
      <c r="R282" s="350"/>
      <c r="S282" s="389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50"/>
      <c r="AE282" s="350"/>
      <c r="AF282" s="350"/>
      <c r="AG282" s="350"/>
      <c r="AH282" s="350"/>
      <c r="AI282" s="350"/>
      <c r="AJ282" s="350"/>
      <c r="AK282" s="350"/>
      <c r="AL282" s="350"/>
      <c r="AM282" s="350"/>
      <c r="AN282" s="350"/>
      <c r="AO282" s="350"/>
      <c r="AP282" s="350"/>
      <c r="AQ282" s="350"/>
      <c r="AR282" s="350"/>
      <c r="AS282" s="350"/>
      <c r="AT282" s="350"/>
      <c r="AU282" s="350"/>
      <c r="AV282" s="350"/>
      <c r="AW282" s="350"/>
      <c r="AX282" s="350"/>
      <c r="AY282" s="350"/>
      <c r="AZ282" s="350"/>
      <c r="BA282" s="350"/>
      <c r="BB282" s="350"/>
      <c r="BC282" s="285"/>
      <c r="BD282" s="285"/>
      <c r="BE282" s="285"/>
      <c r="BF282" s="285"/>
      <c r="BG282" s="285"/>
      <c r="BH282" s="299"/>
      <c r="BI282" s="285"/>
    </row>
    <row r="283" spans="1:61" s="94" customFormat="1" ht="30" hidden="1" customHeight="1" x14ac:dyDescent="0.25">
      <c r="A283" s="449">
        <v>280</v>
      </c>
      <c r="B283" s="306" t="s">
        <v>1748</v>
      </c>
      <c r="C283" s="429" t="s">
        <v>3052</v>
      </c>
      <c r="D283" s="325">
        <v>626</v>
      </c>
      <c r="E283" s="311" t="s">
        <v>1749</v>
      </c>
      <c r="F283" s="440" t="s">
        <v>3250</v>
      </c>
      <c r="G283" s="306" t="s">
        <v>2668</v>
      </c>
      <c r="H283" s="419">
        <v>42439</v>
      </c>
      <c r="I283" s="311"/>
      <c r="J283" s="306"/>
      <c r="K283" s="462"/>
      <c r="L283" s="386"/>
      <c r="M283" s="387"/>
      <c r="N283" s="387"/>
      <c r="O283" s="388"/>
      <c r="P283" s="389"/>
      <c r="Q283" s="350"/>
      <c r="R283" s="350"/>
      <c r="S283" s="389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50"/>
      <c r="AE283" s="350"/>
      <c r="AF283" s="350"/>
      <c r="AG283" s="350"/>
      <c r="AH283" s="350"/>
      <c r="AI283" s="350"/>
      <c r="AJ283" s="350"/>
      <c r="AK283" s="350"/>
      <c r="AL283" s="350"/>
      <c r="AM283" s="350"/>
      <c r="AN283" s="350"/>
      <c r="AO283" s="350"/>
      <c r="AP283" s="350"/>
      <c r="AQ283" s="350"/>
      <c r="AR283" s="350"/>
      <c r="AS283" s="350"/>
      <c r="AT283" s="350"/>
      <c r="AU283" s="350"/>
      <c r="AV283" s="350"/>
      <c r="AW283" s="350"/>
      <c r="AX283" s="350"/>
      <c r="AY283" s="350"/>
      <c r="AZ283" s="350"/>
      <c r="BA283" s="350"/>
      <c r="BB283" s="350"/>
      <c r="BC283" s="285"/>
      <c r="BD283" s="285"/>
      <c r="BE283" s="285"/>
      <c r="BF283" s="285"/>
      <c r="BG283" s="285"/>
      <c r="BH283" s="299"/>
      <c r="BI283" s="285"/>
    </row>
    <row r="284" spans="1:61" s="94" customFormat="1" ht="30" hidden="1" customHeight="1" x14ac:dyDescent="0.25">
      <c r="A284" s="450">
        <v>281</v>
      </c>
      <c r="B284" s="306" t="s">
        <v>1748</v>
      </c>
      <c r="C284" s="429" t="s">
        <v>3052</v>
      </c>
      <c r="D284" s="325">
        <v>625</v>
      </c>
      <c r="E284" s="311" t="s">
        <v>1749</v>
      </c>
      <c r="F284" s="440" t="s">
        <v>3184</v>
      </c>
      <c r="G284" s="306" t="s">
        <v>2668</v>
      </c>
      <c r="H284" s="419">
        <v>42439</v>
      </c>
      <c r="I284" s="311"/>
      <c r="J284" s="306"/>
      <c r="K284" s="462"/>
      <c r="L284" s="386"/>
      <c r="M284" s="387"/>
      <c r="N284" s="387"/>
      <c r="O284" s="388"/>
      <c r="P284" s="389"/>
      <c r="Q284" s="350"/>
      <c r="R284" s="350"/>
      <c r="S284" s="389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50"/>
      <c r="AE284" s="350"/>
      <c r="AF284" s="350"/>
      <c r="AG284" s="350"/>
      <c r="AH284" s="350"/>
      <c r="AI284" s="350"/>
      <c r="AJ284" s="350"/>
      <c r="AK284" s="350"/>
      <c r="AL284" s="350"/>
      <c r="AM284" s="350"/>
      <c r="AN284" s="350"/>
      <c r="AO284" s="350"/>
      <c r="AP284" s="350"/>
      <c r="AQ284" s="350"/>
      <c r="AR284" s="350"/>
      <c r="AS284" s="350"/>
      <c r="AT284" s="350"/>
      <c r="AU284" s="350"/>
      <c r="AV284" s="350"/>
      <c r="AW284" s="350"/>
      <c r="AX284" s="350"/>
      <c r="AY284" s="350"/>
      <c r="AZ284" s="350"/>
      <c r="BA284" s="350"/>
      <c r="BB284" s="350"/>
      <c r="BC284" s="285"/>
      <c r="BD284" s="285"/>
      <c r="BE284" s="285"/>
      <c r="BF284" s="285"/>
      <c r="BG284" s="285"/>
      <c r="BH284" s="299"/>
      <c r="BI284" s="285"/>
    </row>
    <row r="285" spans="1:61" s="94" customFormat="1" ht="30" hidden="1" customHeight="1" thickBot="1" x14ac:dyDescent="0.3">
      <c r="A285" s="450">
        <v>282</v>
      </c>
      <c r="B285" s="306" t="s">
        <v>1748</v>
      </c>
      <c r="C285" s="429" t="s">
        <v>3052</v>
      </c>
      <c r="D285" s="325">
        <v>621</v>
      </c>
      <c r="E285" s="311" t="s">
        <v>1749</v>
      </c>
      <c r="F285" s="440" t="s">
        <v>3080</v>
      </c>
      <c r="G285" s="306" t="s">
        <v>2668</v>
      </c>
      <c r="H285" s="419">
        <v>42439</v>
      </c>
      <c r="I285" s="311"/>
      <c r="J285" s="306"/>
      <c r="K285" s="462"/>
      <c r="L285" s="386"/>
      <c r="M285" s="387"/>
      <c r="N285" s="387"/>
      <c r="O285" s="388"/>
      <c r="P285" s="389"/>
      <c r="Q285" s="350"/>
      <c r="R285" s="350"/>
      <c r="S285" s="389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50"/>
      <c r="AE285" s="350"/>
      <c r="AF285" s="350"/>
      <c r="AG285" s="350"/>
      <c r="AH285" s="350"/>
      <c r="AI285" s="350"/>
      <c r="AJ285" s="350"/>
      <c r="AK285" s="350"/>
      <c r="AL285" s="350"/>
      <c r="AM285" s="350"/>
      <c r="AN285" s="350"/>
      <c r="AO285" s="350"/>
      <c r="AP285" s="350"/>
      <c r="AQ285" s="350"/>
      <c r="AR285" s="350"/>
      <c r="AS285" s="350"/>
      <c r="AT285" s="350"/>
      <c r="AU285" s="350"/>
      <c r="AV285" s="350"/>
      <c r="AW285" s="350"/>
      <c r="AX285" s="350"/>
      <c r="AY285" s="350"/>
      <c r="AZ285" s="350"/>
      <c r="BA285" s="350"/>
      <c r="BB285" s="350"/>
      <c r="BC285" s="285"/>
      <c r="BD285" s="285"/>
      <c r="BE285" s="285"/>
      <c r="BF285" s="285"/>
      <c r="BG285" s="285"/>
      <c r="BH285" s="299"/>
      <c r="BI285" s="285"/>
    </row>
    <row r="286" spans="1:61" s="94" customFormat="1" ht="30" hidden="1" customHeight="1" x14ac:dyDescent="0.25">
      <c r="A286" s="449">
        <v>283</v>
      </c>
      <c r="B286" s="306" t="s">
        <v>1748</v>
      </c>
      <c r="C286" s="429" t="s">
        <v>3052</v>
      </c>
      <c r="D286" s="325">
        <v>620</v>
      </c>
      <c r="E286" s="311" t="s">
        <v>1749</v>
      </c>
      <c r="F286" s="440" t="s">
        <v>3094</v>
      </c>
      <c r="G286" s="306" t="s">
        <v>2668</v>
      </c>
      <c r="H286" s="419">
        <v>42439</v>
      </c>
      <c r="I286" s="311"/>
      <c r="J286" s="306"/>
      <c r="K286" s="462"/>
      <c r="L286" s="386"/>
      <c r="M286" s="387"/>
      <c r="N286" s="387"/>
      <c r="O286" s="388"/>
      <c r="P286" s="389"/>
      <c r="Q286" s="350"/>
      <c r="R286" s="350"/>
      <c r="S286" s="389"/>
      <c r="T286" s="350"/>
      <c r="U286" s="350"/>
      <c r="V286" s="350"/>
      <c r="W286" s="350"/>
      <c r="X286" s="350"/>
      <c r="Y286" s="350"/>
      <c r="Z286" s="350"/>
      <c r="AA286" s="350"/>
      <c r="AB286" s="350"/>
      <c r="AC286" s="350"/>
      <c r="AD286" s="350"/>
      <c r="AE286" s="350"/>
      <c r="AF286" s="350"/>
      <c r="AG286" s="350"/>
      <c r="AH286" s="350"/>
      <c r="AI286" s="350"/>
      <c r="AJ286" s="350"/>
      <c r="AK286" s="350"/>
      <c r="AL286" s="350"/>
      <c r="AM286" s="350"/>
      <c r="AN286" s="350"/>
      <c r="AO286" s="350"/>
      <c r="AP286" s="350"/>
      <c r="AQ286" s="350"/>
      <c r="AR286" s="350"/>
      <c r="AS286" s="350"/>
      <c r="AT286" s="350"/>
      <c r="AU286" s="350"/>
      <c r="AV286" s="350"/>
      <c r="AW286" s="350"/>
      <c r="AX286" s="350"/>
      <c r="AY286" s="350"/>
      <c r="AZ286" s="350"/>
      <c r="BA286" s="350"/>
      <c r="BB286" s="350"/>
      <c r="BC286" s="285"/>
      <c r="BD286" s="285"/>
      <c r="BE286" s="285"/>
      <c r="BF286" s="285"/>
      <c r="BG286" s="285"/>
      <c r="BH286" s="299"/>
      <c r="BI286" s="285"/>
    </row>
    <row r="287" spans="1:61" s="94" customFormat="1" ht="30" hidden="1" customHeight="1" x14ac:dyDescent="0.25">
      <c r="A287" s="450">
        <v>284</v>
      </c>
      <c r="B287" s="306" t="s">
        <v>1748</v>
      </c>
      <c r="C287" s="429" t="s">
        <v>3052</v>
      </c>
      <c r="D287" s="325">
        <v>619</v>
      </c>
      <c r="E287" s="311" t="s">
        <v>1749</v>
      </c>
      <c r="F287" s="440" t="s">
        <v>3127</v>
      </c>
      <c r="G287" s="306" t="s">
        <v>2668</v>
      </c>
      <c r="H287" s="419">
        <v>42439</v>
      </c>
      <c r="I287" s="311"/>
      <c r="J287" s="306"/>
      <c r="K287" s="462"/>
      <c r="L287" s="386"/>
      <c r="M287" s="387"/>
      <c r="N287" s="387"/>
      <c r="O287" s="388"/>
      <c r="P287" s="389"/>
      <c r="Q287" s="350"/>
      <c r="R287" s="350"/>
      <c r="S287" s="389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50"/>
      <c r="AE287" s="350"/>
      <c r="AF287" s="350"/>
      <c r="AG287" s="350"/>
      <c r="AH287" s="350"/>
      <c r="AI287" s="350"/>
      <c r="AJ287" s="350"/>
      <c r="AK287" s="350"/>
      <c r="AL287" s="350"/>
      <c r="AM287" s="350"/>
      <c r="AN287" s="350"/>
      <c r="AO287" s="350"/>
      <c r="AP287" s="350"/>
      <c r="AQ287" s="350"/>
      <c r="AR287" s="350"/>
      <c r="AS287" s="350"/>
      <c r="AT287" s="350"/>
      <c r="AU287" s="350"/>
      <c r="AV287" s="350"/>
      <c r="AW287" s="350"/>
      <c r="AX287" s="350"/>
      <c r="AY287" s="350"/>
      <c r="AZ287" s="350"/>
      <c r="BA287" s="350"/>
      <c r="BB287" s="350"/>
      <c r="BC287" s="285"/>
      <c r="BD287" s="285"/>
      <c r="BE287" s="285"/>
      <c r="BF287" s="285"/>
      <c r="BG287" s="285"/>
      <c r="BH287" s="299"/>
      <c r="BI287" s="285"/>
    </row>
    <row r="288" spans="1:61" s="94" customFormat="1" ht="30" hidden="1" customHeight="1" thickBot="1" x14ac:dyDescent="0.3">
      <c r="A288" s="450">
        <v>285</v>
      </c>
      <c r="B288" s="306" t="s">
        <v>1748</v>
      </c>
      <c r="C288" s="429" t="s">
        <v>3052</v>
      </c>
      <c r="D288" s="325">
        <v>617</v>
      </c>
      <c r="E288" s="311" t="s">
        <v>1749</v>
      </c>
      <c r="F288" s="440" t="s">
        <v>3095</v>
      </c>
      <c r="G288" s="306" t="s">
        <v>2668</v>
      </c>
      <c r="H288" s="419">
        <v>42439</v>
      </c>
      <c r="I288" s="311"/>
      <c r="J288" s="306"/>
      <c r="K288" s="462"/>
      <c r="L288" s="386"/>
      <c r="M288" s="387"/>
      <c r="N288" s="387"/>
      <c r="O288" s="388"/>
      <c r="P288" s="389"/>
      <c r="Q288" s="350"/>
      <c r="R288" s="350"/>
      <c r="S288" s="389"/>
      <c r="T288" s="350"/>
      <c r="U288" s="350"/>
      <c r="V288" s="350"/>
      <c r="W288" s="350"/>
      <c r="X288" s="350"/>
      <c r="Y288" s="350"/>
      <c r="Z288" s="350"/>
      <c r="AA288" s="350"/>
      <c r="AB288" s="350"/>
      <c r="AC288" s="350"/>
      <c r="AD288" s="350"/>
      <c r="AE288" s="350"/>
      <c r="AF288" s="350"/>
      <c r="AG288" s="350"/>
      <c r="AH288" s="350"/>
      <c r="AI288" s="350"/>
      <c r="AJ288" s="350"/>
      <c r="AK288" s="350"/>
      <c r="AL288" s="350"/>
      <c r="AM288" s="350"/>
      <c r="AN288" s="350"/>
      <c r="AO288" s="350"/>
      <c r="AP288" s="350"/>
      <c r="AQ288" s="350"/>
      <c r="AR288" s="350"/>
      <c r="AS288" s="350"/>
      <c r="AT288" s="350"/>
      <c r="AU288" s="350"/>
      <c r="AV288" s="350"/>
      <c r="AW288" s="350"/>
      <c r="AX288" s="350"/>
      <c r="AY288" s="350"/>
      <c r="AZ288" s="350"/>
      <c r="BA288" s="350"/>
      <c r="BB288" s="350"/>
      <c r="BC288" s="285"/>
      <c r="BD288" s="285"/>
      <c r="BE288" s="285"/>
      <c r="BF288" s="285"/>
      <c r="BG288" s="285"/>
      <c r="BH288" s="299"/>
      <c r="BI288" s="285"/>
    </row>
    <row r="289" spans="1:61" s="94" customFormat="1" ht="30" hidden="1" customHeight="1" x14ac:dyDescent="0.25">
      <c r="A289" s="449">
        <v>286</v>
      </c>
      <c r="B289" s="306" t="s">
        <v>1748</v>
      </c>
      <c r="C289" s="429" t="s">
        <v>3052</v>
      </c>
      <c r="D289" s="325">
        <v>616</v>
      </c>
      <c r="E289" s="311" t="s">
        <v>1749</v>
      </c>
      <c r="F289" s="440" t="s">
        <v>3168</v>
      </c>
      <c r="G289" s="306" t="s">
        <v>2668</v>
      </c>
      <c r="H289" s="419">
        <v>42439</v>
      </c>
      <c r="I289" s="311"/>
      <c r="J289" s="306"/>
      <c r="K289" s="462"/>
      <c r="L289" s="386"/>
      <c r="M289" s="387"/>
      <c r="N289" s="387"/>
      <c r="O289" s="388"/>
      <c r="P289" s="389"/>
      <c r="Q289" s="350"/>
      <c r="R289" s="350"/>
      <c r="S289" s="389"/>
      <c r="T289" s="350"/>
      <c r="U289" s="350"/>
      <c r="V289" s="350"/>
      <c r="W289" s="350"/>
      <c r="X289" s="350"/>
      <c r="Y289" s="350"/>
      <c r="Z289" s="350"/>
      <c r="AA289" s="350"/>
      <c r="AB289" s="350"/>
      <c r="AC289" s="350"/>
      <c r="AD289" s="350"/>
      <c r="AE289" s="350"/>
      <c r="AF289" s="350"/>
      <c r="AG289" s="350"/>
      <c r="AH289" s="350"/>
      <c r="AI289" s="350"/>
      <c r="AJ289" s="350"/>
      <c r="AK289" s="350"/>
      <c r="AL289" s="350"/>
      <c r="AM289" s="350"/>
      <c r="AN289" s="350"/>
      <c r="AO289" s="350"/>
      <c r="AP289" s="350"/>
      <c r="AQ289" s="350"/>
      <c r="AR289" s="350"/>
      <c r="AS289" s="350"/>
      <c r="AT289" s="350"/>
      <c r="AU289" s="350"/>
      <c r="AV289" s="350"/>
      <c r="AW289" s="350"/>
      <c r="AX289" s="350"/>
      <c r="AY289" s="350"/>
      <c r="AZ289" s="350"/>
      <c r="BA289" s="350"/>
      <c r="BB289" s="350"/>
      <c r="BC289" s="285"/>
      <c r="BD289" s="285"/>
      <c r="BE289" s="285"/>
      <c r="BF289" s="285"/>
      <c r="BG289" s="285"/>
      <c r="BH289" s="299"/>
      <c r="BI289" s="285"/>
    </row>
    <row r="290" spans="1:61" s="94" customFormat="1" ht="30" hidden="1" customHeight="1" x14ac:dyDescent="0.25">
      <c r="A290" s="450">
        <v>287</v>
      </c>
      <c r="B290" s="306" t="s">
        <v>1748</v>
      </c>
      <c r="C290" s="429" t="s">
        <v>3052</v>
      </c>
      <c r="D290" s="325">
        <v>615</v>
      </c>
      <c r="E290" s="311" t="s">
        <v>1749</v>
      </c>
      <c r="F290" s="440" t="s">
        <v>3208</v>
      </c>
      <c r="G290" s="306" t="s">
        <v>2668</v>
      </c>
      <c r="H290" s="419">
        <v>42439</v>
      </c>
      <c r="I290" s="311"/>
      <c r="J290" s="306"/>
      <c r="K290" s="462"/>
      <c r="L290" s="386"/>
      <c r="M290" s="387"/>
      <c r="N290" s="387"/>
      <c r="O290" s="388"/>
      <c r="P290" s="389"/>
      <c r="Q290" s="350"/>
      <c r="R290" s="350"/>
      <c r="S290" s="389"/>
      <c r="T290" s="350"/>
      <c r="U290" s="350"/>
      <c r="V290" s="350"/>
      <c r="W290" s="350"/>
      <c r="X290" s="350"/>
      <c r="Y290" s="350"/>
      <c r="Z290" s="350"/>
      <c r="AA290" s="350"/>
      <c r="AB290" s="350"/>
      <c r="AC290" s="350"/>
      <c r="AD290" s="350"/>
      <c r="AE290" s="350"/>
      <c r="AF290" s="350"/>
      <c r="AG290" s="350"/>
      <c r="AH290" s="350"/>
      <c r="AI290" s="350"/>
      <c r="AJ290" s="350"/>
      <c r="AK290" s="350"/>
      <c r="AL290" s="350"/>
      <c r="AM290" s="350"/>
      <c r="AN290" s="350"/>
      <c r="AO290" s="350"/>
      <c r="AP290" s="350"/>
      <c r="AQ290" s="350"/>
      <c r="AR290" s="350"/>
      <c r="AS290" s="350"/>
      <c r="AT290" s="350"/>
      <c r="AU290" s="350"/>
      <c r="AV290" s="350"/>
      <c r="AW290" s="350"/>
      <c r="AX290" s="350"/>
      <c r="AY290" s="350"/>
      <c r="AZ290" s="350"/>
      <c r="BA290" s="350"/>
      <c r="BB290" s="350"/>
      <c r="BC290" s="285"/>
      <c r="BD290" s="285"/>
      <c r="BE290" s="285"/>
      <c r="BF290" s="285"/>
      <c r="BG290" s="285"/>
      <c r="BH290" s="299"/>
      <c r="BI290" s="285"/>
    </row>
    <row r="291" spans="1:61" s="94" customFormat="1" ht="30" hidden="1" customHeight="1" thickBot="1" x14ac:dyDescent="0.3">
      <c r="A291" s="450">
        <v>288</v>
      </c>
      <c r="B291" s="306" t="s">
        <v>1748</v>
      </c>
      <c r="C291" s="429" t="s">
        <v>3052</v>
      </c>
      <c r="D291" s="325">
        <v>613</v>
      </c>
      <c r="E291" s="311" t="s">
        <v>1749</v>
      </c>
      <c r="F291" s="440" t="s">
        <v>3131</v>
      </c>
      <c r="G291" s="306" t="s">
        <v>2668</v>
      </c>
      <c r="H291" s="419">
        <v>42439</v>
      </c>
      <c r="I291" s="311"/>
      <c r="J291" s="306"/>
      <c r="K291" s="462"/>
      <c r="L291" s="386"/>
      <c r="M291" s="387"/>
      <c r="N291" s="387"/>
      <c r="O291" s="388"/>
      <c r="P291" s="389"/>
      <c r="Q291" s="350"/>
      <c r="R291" s="350"/>
      <c r="S291" s="389"/>
      <c r="T291" s="350"/>
      <c r="U291" s="350"/>
      <c r="V291" s="350"/>
      <c r="W291" s="350"/>
      <c r="X291" s="350"/>
      <c r="Y291" s="350"/>
      <c r="Z291" s="350"/>
      <c r="AA291" s="350"/>
      <c r="AB291" s="350"/>
      <c r="AC291" s="350"/>
      <c r="AD291" s="350"/>
      <c r="AE291" s="350"/>
      <c r="AF291" s="350"/>
      <c r="AG291" s="350"/>
      <c r="AH291" s="350"/>
      <c r="AI291" s="350"/>
      <c r="AJ291" s="350"/>
      <c r="AK291" s="350"/>
      <c r="AL291" s="350"/>
      <c r="AM291" s="350"/>
      <c r="AN291" s="350"/>
      <c r="AO291" s="350"/>
      <c r="AP291" s="350"/>
      <c r="AQ291" s="350"/>
      <c r="AR291" s="350"/>
      <c r="AS291" s="350"/>
      <c r="AT291" s="350"/>
      <c r="AU291" s="350"/>
      <c r="AV291" s="350"/>
      <c r="AW291" s="350"/>
      <c r="AX291" s="350"/>
      <c r="AY291" s="350"/>
      <c r="AZ291" s="350"/>
      <c r="BA291" s="350"/>
      <c r="BB291" s="350"/>
      <c r="BC291" s="285"/>
      <c r="BD291" s="285"/>
      <c r="BE291" s="285"/>
      <c r="BF291" s="285"/>
      <c r="BG291" s="285"/>
      <c r="BH291" s="299"/>
      <c r="BI291" s="285"/>
    </row>
    <row r="292" spans="1:61" s="94" customFormat="1" ht="30" hidden="1" customHeight="1" x14ac:dyDescent="0.25">
      <c r="A292" s="449">
        <v>289</v>
      </c>
      <c r="B292" s="306" t="s">
        <v>1748</v>
      </c>
      <c r="C292" s="429" t="s">
        <v>3052</v>
      </c>
      <c r="D292" s="325">
        <v>612</v>
      </c>
      <c r="E292" s="311" t="s">
        <v>1749</v>
      </c>
      <c r="F292" s="440" t="s">
        <v>3063</v>
      </c>
      <c r="G292" s="306" t="s">
        <v>2668</v>
      </c>
      <c r="H292" s="419">
        <v>42439</v>
      </c>
      <c r="I292" s="311"/>
      <c r="J292" s="306"/>
      <c r="K292" s="462"/>
      <c r="L292" s="386"/>
      <c r="M292" s="387"/>
      <c r="N292" s="387"/>
      <c r="O292" s="388"/>
      <c r="P292" s="389"/>
      <c r="Q292" s="350"/>
      <c r="R292" s="350"/>
      <c r="S292" s="389"/>
      <c r="T292" s="350"/>
      <c r="U292" s="350"/>
      <c r="V292" s="350"/>
      <c r="W292" s="350"/>
      <c r="X292" s="350"/>
      <c r="Y292" s="350"/>
      <c r="Z292" s="350"/>
      <c r="AA292" s="350"/>
      <c r="AB292" s="350"/>
      <c r="AC292" s="350"/>
      <c r="AD292" s="350"/>
      <c r="AE292" s="350"/>
      <c r="AF292" s="350"/>
      <c r="AG292" s="350"/>
      <c r="AH292" s="350"/>
      <c r="AI292" s="350"/>
      <c r="AJ292" s="350"/>
      <c r="AK292" s="350"/>
      <c r="AL292" s="350"/>
      <c r="AM292" s="350"/>
      <c r="AN292" s="350"/>
      <c r="AO292" s="350"/>
      <c r="AP292" s="350"/>
      <c r="AQ292" s="350"/>
      <c r="AR292" s="350"/>
      <c r="AS292" s="350"/>
      <c r="AT292" s="350"/>
      <c r="AU292" s="350"/>
      <c r="AV292" s="350"/>
      <c r="AW292" s="350"/>
      <c r="AX292" s="350"/>
      <c r="AY292" s="350"/>
      <c r="AZ292" s="350"/>
      <c r="BA292" s="350"/>
      <c r="BB292" s="350"/>
      <c r="BC292" s="285"/>
      <c r="BD292" s="285"/>
      <c r="BE292" s="285"/>
      <c r="BF292" s="285"/>
      <c r="BG292" s="285"/>
      <c r="BH292" s="299"/>
      <c r="BI292" s="285"/>
    </row>
    <row r="293" spans="1:61" s="94" customFormat="1" ht="30" hidden="1" customHeight="1" x14ac:dyDescent="0.25">
      <c r="A293" s="450">
        <v>290</v>
      </c>
      <c r="B293" s="306" t="s">
        <v>1748</v>
      </c>
      <c r="C293" s="429" t="s">
        <v>3052</v>
      </c>
      <c r="D293" s="325">
        <v>611</v>
      </c>
      <c r="E293" s="311" t="s">
        <v>1749</v>
      </c>
      <c r="F293" s="440" t="s">
        <v>3171</v>
      </c>
      <c r="G293" s="306" t="s">
        <v>2668</v>
      </c>
      <c r="H293" s="419">
        <v>42439</v>
      </c>
      <c r="I293" s="311"/>
      <c r="J293" s="306"/>
      <c r="K293" s="462"/>
      <c r="L293" s="386"/>
      <c r="M293" s="387"/>
      <c r="N293" s="387"/>
      <c r="O293" s="388"/>
      <c r="P293" s="389"/>
      <c r="Q293" s="350"/>
      <c r="R293" s="350"/>
      <c r="S293" s="389"/>
      <c r="T293" s="350"/>
      <c r="U293" s="350"/>
      <c r="V293" s="350"/>
      <c r="W293" s="350"/>
      <c r="X293" s="350"/>
      <c r="Y293" s="350"/>
      <c r="Z293" s="350"/>
      <c r="AA293" s="350"/>
      <c r="AB293" s="350"/>
      <c r="AC293" s="350"/>
      <c r="AD293" s="350"/>
      <c r="AE293" s="350"/>
      <c r="AF293" s="350"/>
      <c r="AG293" s="350"/>
      <c r="AH293" s="350"/>
      <c r="AI293" s="350"/>
      <c r="AJ293" s="350"/>
      <c r="AK293" s="350"/>
      <c r="AL293" s="350"/>
      <c r="AM293" s="350"/>
      <c r="AN293" s="350"/>
      <c r="AO293" s="350"/>
      <c r="AP293" s="350"/>
      <c r="AQ293" s="350"/>
      <c r="AR293" s="350"/>
      <c r="AS293" s="350"/>
      <c r="AT293" s="350"/>
      <c r="AU293" s="350"/>
      <c r="AV293" s="350"/>
      <c r="AW293" s="350"/>
      <c r="AX293" s="350"/>
      <c r="AY293" s="350"/>
      <c r="AZ293" s="350"/>
      <c r="BA293" s="350"/>
      <c r="BB293" s="350"/>
      <c r="BC293" s="285"/>
      <c r="BD293" s="285"/>
      <c r="BE293" s="285"/>
      <c r="BF293" s="285"/>
      <c r="BG293" s="285"/>
      <c r="BH293" s="299"/>
      <c r="BI293" s="285"/>
    </row>
    <row r="294" spans="1:61" s="94" customFormat="1" ht="30" hidden="1" customHeight="1" thickBot="1" x14ac:dyDescent="0.3">
      <c r="A294" s="450">
        <v>291</v>
      </c>
      <c r="B294" s="306" t="s">
        <v>1748</v>
      </c>
      <c r="C294" s="429" t="s">
        <v>3052</v>
      </c>
      <c r="D294" s="325">
        <v>610</v>
      </c>
      <c r="E294" s="311" t="s">
        <v>1749</v>
      </c>
      <c r="F294" s="440" t="s">
        <v>3079</v>
      </c>
      <c r="G294" s="306" t="s">
        <v>2668</v>
      </c>
      <c r="H294" s="419">
        <v>42439</v>
      </c>
      <c r="I294" s="311"/>
      <c r="J294" s="306"/>
      <c r="K294" s="462"/>
      <c r="L294" s="386"/>
      <c r="M294" s="387"/>
      <c r="N294" s="387"/>
      <c r="O294" s="388"/>
      <c r="P294" s="389"/>
      <c r="Q294" s="350"/>
      <c r="R294" s="350"/>
      <c r="S294" s="389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50"/>
      <c r="AE294" s="350"/>
      <c r="AF294" s="350"/>
      <c r="AG294" s="350"/>
      <c r="AH294" s="350"/>
      <c r="AI294" s="350"/>
      <c r="AJ294" s="350"/>
      <c r="AK294" s="350"/>
      <c r="AL294" s="350"/>
      <c r="AM294" s="350"/>
      <c r="AN294" s="350"/>
      <c r="AO294" s="350"/>
      <c r="AP294" s="350"/>
      <c r="AQ294" s="350"/>
      <c r="AR294" s="350"/>
      <c r="AS294" s="350"/>
      <c r="AT294" s="350"/>
      <c r="AU294" s="350"/>
      <c r="AV294" s="350"/>
      <c r="AW294" s="350"/>
      <c r="AX294" s="350"/>
      <c r="AY294" s="350"/>
      <c r="AZ294" s="350"/>
      <c r="BA294" s="350"/>
      <c r="BB294" s="350"/>
      <c r="BC294" s="285"/>
      <c r="BD294" s="285"/>
      <c r="BE294" s="285"/>
      <c r="BF294" s="285"/>
      <c r="BG294" s="285"/>
      <c r="BH294" s="299"/>
      <c r="BI294" s="285"/>
    </row>
    <row r="295" spans="1:61" s="94" customFormat="1" ht="30" hidden="1" customHeight="1" x14ac:dyDescent="0.25">
      <c r="A295" s="449">
        <v>292</v>
      </c>
      <c r="B295" s="306" t="s">
        <v>1748</v>
      </c>
      <c r="C295" s="429" t="s">
        <v>3052</v>
      </c>
      <c r="D295" s="325">
        <v>609</v>
      </c>
      <c r="E295" s="311" t="s">
        <v>1749</v>
      </c>
      <c r="F295" s="440" t="s">
        <v>3117</v>
      </c>
      <c r="G295" s="306" t="s">
        <v>2668</v>
      </c>
      <c r="H295" s="419">
        <v>42439</v>
      </c>
      <c r="I295" s="311"/>
      <c r="J295" s="306"/>
      <c r="K295" s="462"/>
      <c r="L295" s="386"/>
      <c r="M295" s="387"/>
      <c r="N295" s="387"/>
      <c r="O295" s="388"/>
      <c r="P295" s="389"/>
      <c r="Q295" s="350"/>
      <c r="R295" s="350"/>
      <c r="S295" s="389"/>
      <c r="T295" s="350"/>
      <c r="U295" s="350"/>
      <c r="V295" s="350"/>
      <c r="W295" s="350"/>
      <c r="X295" s="350"/>
      <c r="Y295" s="350"/>
      <c r="Z295" s="350"/>
      <c r="AA295" s="350"/>
      <c r="AB295" s="350"/>
      <c r="AC295" s="350"/>
      <c r="AD295" s="350"/>
      <c r="AE295" s="350"/>
      <c r="AF295" s="350"/>
      <c r="AG295" s="350"/>
      <c r="AH295" s="350"/>
      <c r="AI295" s="350"/>
      <c r="AJ295" s="350"/>
      <c r="AK295" s="350"/>
      <c r="AL295" s="350"/>
      <c r="AM295" s="350"/>
      <c r="AN295" s="350"/>
      <c r="AO295" s="350"/>
      <c r="AP295" s="350"/>
      <c r="AQ295" s="350"/>
      <c r="AR295" s="350"/>
      <c r="AS295" s="350"/>
      <c r="AT295" s="350"/>
      <c r="AU295" s="350"/>
      <c r="AV295" s="350"/>
      <c r="AW295" s="350"/>
      <c r="AX295" s="350"/>
      <c r="AY295" s="350"/>
      <c r="AZ295" s="350"/>
      <c r="BA295" s="350"/>
      <c r="BB295" s="350"/>
      <c r="BC295" s="285"/>
      <c r="BD295" s="285"/>
      <c r="BE295" s="285"/>
      <c r="BF295" s="285"/>
      <c r="BG295" s="285"/>
      <c r="BH295" s="299"/>
      <c r="BI295" s="285"/>
    </row>
    <row r="296" spans="1:61" s="94" customFormat="1" ht="30" hidden="1" customHeight="1" x14ac:dyDescent="0.25">
      <c r="A296" s="450">
        <v>293</v>
      </c>
      <c r="B296" s="306" t="s">
        <v>1748</v>
      </c>
      <c r="C296" s="429" t="s">
        <v>3052</v>
      </c>
      <c r="D296" s="325">
        <v>608</v>
      </c>
      <c r="E296" s="311" t="s">
        <v>1749</v>
      </c>
      <c r="F296" s="440" t="s">
        <v>3202</v>
      </c>
      <c r="G296" s="306" t="s">
        <v>2668</v>
      </c>
      <c r="H296" s="419">
        <v>42439</v>
      </c>
      <c r="I296" s="311"/>
      <c r="J296" s="306"/>
      <c r="K296" s="462"/>
      <c r="L296" s="386"/>
      <c r="M296" s="387"/>
      <c r="N296" s="387"/>
      <c r="O296" s="388"/>
      <c r="P296" s="389"/>
      <c r="Q296" s="350"/>
      <c r="R296" s="350"/>
      <c r="S296" s="389"/>
      <c r="T296" s="350"/>
      <c r="U296" s="350"/>
      <c r="V296" s="350"/>
      <c r="W296" s="350"/>
      <c r="X296" s="350"/>
      <c r="Y296" s="350"/>
      <c r="Z296" s="350"/>
      <c r="AA296" s="350"/>
      <c r="AB296" s="350"/>
      <c r="AC296" s="350"/>
      <c r="AD296" s="350"/>
      <c r="AE296" s="350"/>
      <c r="AF296" s="350"/>
      <c r="AG296" s="350"/>
      <c r="AH296" s="350"/>
      <c r="AI296" s="350"/>
      <c r="AJ296" s="350"/>
      <c r="AK296" s="350"/>
      <c r="AL296" s="350"/>
      <c r="AM296" s="350"/>
      <c r="AN296" s="350"/>
      <c r="AO296" s="350"/>
      <c r="AP296" s="350"/>
      <c r="AQ296" s="350"/>
      <c r="AR296" s="350"/>
      <c r="AS296" s="350"/>
      <c r="AT296" s="350"/>
      <c r="AU296" s="350"/>
      <c r="AV296" s="350"/>
      <c r="AW296" s="350"/>
      <c r="AX296" s="350"/>
      <c r="AY296" s="350"/>
      <c r="AZ296" s="350"/>
      <c r="BA296" s="350"/>
      <c r="BB296" s="350"/>
      <c r="BC296" s="285"/>
      <c r="BD296" s="285"/>
      <c r="BE296" s="285"/>
      <c r="BF296" s="285"/>
      <c r="BG296" s="285"/>
      <c r="BH296" s="299"/>
      <c r="BI296" s="285"/>
    </row>
    <row r="297" spans="1:61" s="94" customFormat="1" ht="30" hidden="1" customHeight="1" thickBot="1" x14ac:dyDescent="0.3">
      <c r="A297" s="450">
        <v>294</v>
      </c>
      <c r="B297" s="306" t="s">
        <v>1748</v>
      </c>
      <c r="C297" s="429" t="s">
        <v>3052</v>
      </c>
      <c r="D297" s="325">
        <v>607</v>
      </c>
      <c r="E297" s="311" t="s">
        <v>1749</v>
      </c>
      <c r="F297" s="440" t="s">
        <v>3205</v>
      </c>
      <c r="G297" s="306" t="s">
        <v>2668</v>
      </c>
      <c r="H297" s="419">
        <v>42439</v>
      </c>
      <c r="I297" s="311"/>
      <c r="J297" s="306"/>
      <c r="K297" s="462"/>
      <c r="L297" s="386"/>
      <c r="M297" s="387"/>
      <c r="N297" s="387"/>
      <c r="O297" s="388"/>
      <c r="P297" s="389"/>
      <c r="Q297" s="350"/>
      <c r="R297" s="350"/>
      <c r="S297" s="389"/>
      <c r="T297" s="350"/>
      <c r="U297" s="350"/>
      <c r="V297" s="350"/>
      <c r="W297" s="350"/>
      <c r="X297" s="350"/>
      <c r="Y297" s="350"/>
      <c r="Z297" s="350"/>
      <c r="AA297" s="350"/>
      <c r="AB297" s="350"/>
      <c r="AC297" s="350"/>
      <c r="AD297" s="350"/>
      <c r="AE297" s="350"/>
      <c r="AF297" s="350"/>
      <c r="AG297" s="350"/>
      <c r="AH297" s="350"/>
      <c r="AI297" s="350"/>
      <c r="AJ297" s="350"/>
      <c r="AK297" s="350"/>
      <c r="AL297" s="350"/>
      <c r="AM297" s="350"/>
      <c r="AN297" s="350"/>
      <c r="AO297" s="350"/>
      <c r="AP297" s="350"/>
      <c r="AQ297" s="350"/>
      <c r="AR297" s="350"/>
      <c r="AS297" s="350"/>
      <c r="AT297" s="350"/>
      <c r="AU297" s="350"/>
      <c r="AV297" s="350"/>
      <c r="AW297" s="350"/>
      <c r="AX297" s="350"/>
      <c r="AY297" s="350"/>
      <c r="AZ297" s="350"/>
      <c r="BA297" s="350"/>
      <c r="BB297" s="350"/>
      <c r="BC297" s="285"/>
      <c r="BD297" s="285"/>
      <c r="BE297" s="285"/>
      <c r="BF297" s="285"/>
      <c r="BG297" s="285"/>
      <c r="BH297" s="299"/>
      <c r="BI297" s="285"/>
    </row>
    <row r="298" spans="1:61" s="94" customFormat="1" ht="30" hidden="1" customHeight="1" x14ac:dyDescent="0.25">
      <c r="A298" s="449">
        <v>295</v>
      </c>
      <c r="B298" s="306" t="s">
        <v>1748</v>
      </c>
      <c r="C298" s="429" t="s">
        <v>3052</v>
      </c>
      <c r="D298" s="325">
        <v>606</v>
      </c>
      <c r="E298" s="311" t="s">
        <v>1749</v>
      </c>
      <c r="F298" s="440" t="s">
        <v>3241</v>
      </c>
      <c r="G298" s="306" t="s">
        <v>2668</v>
      </c>
      <c r="H298" s="419">
        <v>42439</v>
      </c>
      <c r="I298" s="311"/>
      <c r="J298" s="306"/>
      <c r="K298" s="462"/>
      <c r="L298" s="386"/>
      <c r="M298" s="387"/>
      <c r="N298" s="387"/>
      <c r="O298" s="388"/>
      <c r="P298" s="389"/>
      <c r="Q298" s="350"/>
      <c r="R298" s="350"/>
      <c r="S298" s="389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/>
      <c r="AE298" s="350"/>
      <c r="AF298" s="350"/>
      <c r="AG298" s="350"/>
      <c r="AH298" s="350"/>
      <c r="AI298" s="350"/>
      <c r="AJ298" s="350"/>
      <c r="AK298" s="350"/>
      <c r="AL298" s="350"/>
      <c r="AM298" s="350"/>
      <c r="AN298" s="350"/>
      <c r="AO298" s="350"/>
      <c r="AP298" s="350"/>
      <c r="AQ298" s="350"/>
      <c r="AR298" s="350"/>
      <c r="AS298" s="350"/>
      <c r="AT298" s="350"/>
      <c r="AU298" s="350"/>
      <c r="AV298" s="350"/>
      <c r="AW298" s="350"/>
      <c r="AX298" s="350"/>
      <c r="AY298" s="350"/>
      <c r="AZ298" s="350"/>
      <c r="BA298" s="350"/>
      <c r="BB298" s="350"/>
      <c r="BC298" s="285"/>
      <c r="BD298" s="285"/>
      <c r="BE298" s="285"/>
      <c r="BF298" s="285"/>
      <c r="BG298" s="285"/>
      <c r="BH298" s="299"/>
      <c r="BI298" s="285"/>
    </row>
    <row r="299" spans="1:61" s="94" customFormat="1" ht="30" hidden="1" customHeight="1" x14ac:dyDescent="0.25">
      <c r="A299" s="450">
        <v>296</v>
      </c>
      <c r="B299" s="306" t="s">
        <v>1748</v>
      </c>
      <c r="C299" s="429" t="s">
        <v>3052</v>
      </c>
      <c r="D299" s="325">
        <v>605</v>
      </c>
      <c r="E299" s="311" t="s">
        <v>1749</v>
      </c>
      <c r="F299" s="440" t="s">
        <v>3172</v>
      </c>
      <c r="G299" s="306" t="s">
        <v>2668</v>
      </c>
      <c r="H299" s="419">
        <v>42439</v>
      </c>
      <c r="I299" s="311"/>
      <c r="J299" s="306"/>
      <c r="K299" s="462"/>
      <c r="L299" s="386"/>
      <c r="M299" s="387"/>
      <c r="N299" s="387"/>
      <c r="O299" s="388"/>
      <c r="P299" s="389"/>
      <c r="Q299" s="350"/>
      <c r="R299" s="350"/>
      <c r="S299" s="389"/>
      <c r="T299" s="350"/>
      <c r="U299" s="350"/>
      <c r="V299" s="350"/>
      <c r="W299" s="350"/>
      <c r="X299" s="350"/>
      <c r="Y299" s="350"/>
      <c r="Z299" s="350"/>
      <c r="AA299" s="350"/>
      <c r="AB299" s="350"/>
      <c r="AC299" s="350"/>
      <c r="AD299" s="350"/>
      <c r="AE299" s="350"/>
      <c r="AF299" s="350"/>
      <c r="AG299" s="350"/>
      <c r="AH299" s="350"/>
      <c r="AI299" s="350"/>
      <c r="AJ299" s="350"/>
      <c r="AK299" s="350"/>
      <c r="AL299" s="350"/>
      <c r="AM299" s="350"/>
      <c r="AN299" s="350"/>
      <c r="AO299" s="350"/>
      <c r="AP299" s="350"/>
      <c r="AQ299" s="350"/>
      <c r="AR299" s="350"/>
      <c r="AS299" s="350"/>
      <c r="AT299" s="350"/>
      <c r="AU299" s="350"/>
      <c r="AV299" s="350"/>
      <c r="AW299" s="350"/>
      <c r="AX299" s="350"/>
      <c r="AY299" s="350"/>
      <c r="AZ299" s="350"/>
      <c r="BA299" s="350"/>
      <c r="BB299" s="350"/>
      <c r="BC299" s="285"/>
      <c r="BD299" s="285"/>
      <c r="BE299" s="285"/>
      <c r="BF299" s="285"/>
      <c r="BG299" s="285"/>
      <c r="BH299" s="299"/>
      <c r="BI299" s="285"/>
    </row>
    <row r="300" spans="1:61" s="94" customFormat="1" ht="30" hidden="1" customHeight="1" thickBot="1" x14ac:dyDescent="0.3">
      <c r="A300" s="450">
        <v>297</v>
      </c>
      <c r="B300" s="306" t="s">
        <v>1748</v>
      </c>
      <c r="C300" s="429" t="s">
        <v>3052</v>
      </c>
      <c r="D300" s="325">
        <v>603</v>
      </c>
      <c r="E300" s="311" t="s">
        <v>1749</v>
      </c>
      <c r="F300" s="440" t="s">
        <v>3123</v>
      </c>
      <c r="G300" s="306" t="s">
        <v>2668</v>
      </c>
      <c r="H300" s="419">
        <v>42439</v>
      </c>
      <c r="I300" s="311"/>
      <c r="J300" s="306"/>
      <c r="K300" s="462"/>
      <c r="L300" s="386"/>
      <c r="M300" s="387"/>
      <c r="N300" s="387"/>
      <c r="O300" s="388"/>
      <c r="P300" s="389"/>
      <c r="Q300" s="350"/>
      <c r="R300" s="350"/>
      <c r="S300" s="389"/>
      <c r="T300" s="350"/>
      <c r="U300" s="350"/>
      <c r="V300" s="350"/>
      <c r="W300" s="350"/>
      <c r="X300" s="350"/>
      <c r="Y300" s="350"/>
      <c r="Z300" s="350"/>
      <c r="AA300" s="350"/>
      <c r="AB300" s="350"/>
      <c r="AC300" s="350"/>
      <c r="AD300" s="350"/>
      <c r="AE300" s="350"/>
      <c r="AF300" s="350"/>
      <c r="AG300" s="350"/>
      <c r="AH300" s="350"/>
      <c r="AI300" s="350"/>
      <c r="AJ300" s="350"/>
      <c r="AK300" s="350"/>
      <c r="AL300" s="350"/>
      <c r="AM300" s="350"/>
      <c r="AN300" s="350"/>
      <c r="AO300" s="350"/>
      <c r="AP300" s="350"/>
      <c r="AQ300" s="350"/>
      <c r="AR300" s="350"/>
      <c r="AS300" s="350"/>
      <c r="AT300" s="350"/>
      <c r="AU300" s="350"/>
      <c r="AV300" s="350"/>
      <c r="AW300" s="350"/>
      <c r="AX300" s="350"/>
      <c r="AY300" s="350"/>
      <c r="AZ300" s="350"/>
      <c r="BA300" s="350"/>
      <c r="BB300" s="350"/>
      <c r="BC300" s="285"/>
      <c r="BD300" s="285"/>
      <c r="BE300" s="285"/>
      <c r="BF300" s="285"/>
      <c r="BG300" s="285"/>
      <c r="BH300" s="299"/>
      <c r="BI300" s="285"/>
    </row>
    <row r="301" spans="1:61" s="94" customFormat="1" ht="30" hidden="1" customHeight="1" x14ac:dyDescent="0.25">
      <c r="A301" s="449">
        <v>298</v>
      </c>
      <c r="B301" s="306" t="s">
        <v>1748</v>
      </c>
      <c r="C301" s="429" t="s">
        <v>3052</v>
      </c>
      <c r="D301" s="325">
        <v>602</v>
      </c>
      <c r="E301" s="311" t="s">
        <v>1749</v>
      </c>
      <c r="F301" s="440" t="s">
        <v>3068</v>
      </c>
      <c r="G301" s="306" t="s">
        <v>2668</v>
      </c>
      <c r="H301" s="419">
        <v>42439</v>
      </c>
      <c r="I301" s="311"/>
      <c r="J301" s="306"/>
      <c r="K301" s="462"/>
      <c r="L301" s="386"/>
      <c r="M301" s="387"/>
      <c r="N301" s="387"/>
      <c r="O301" s="388"/>
      <c r="P301" s="389"/>
      <c r="Q301" s="350"/>
      <c r="R301" s="350"/>
      <c r="S301" s="389"/>
      <c r="T301" s="350"/>
      <c r="U301" s="350"/>
      <c r="V301" s="350"/>
      <c r="W301" s="350"/>
      <c r="X301" s="350"/>
      <c r="Y301" s="350"/>
      <c r="Z301" s="350"/>
      <c r="AA301" s="350"/>
      <c r="AB301" s="350"/>
      <c r="AC301" s="350"/>
      <c r="AD301" s="350"/>
      <c r="AE301" s="350"/>
      <c r="AF301" s="350"/>
      <c r="AG301" s="350"/>
      <c r="AH301" s="350"/>
      <c r="AI301" s="350"/>
      <c r="AJ301" s="350"/>
      <c r="AK301" s="350"/>
      <c r="AL301" s="350"/>
      <c r="AM301" s="350"/>
      <c r="AN301" s="350"/>
      <c r="AO301" s="350"/>
      <c r="AP301" s="350"/>
      <c r="AQ301" s="350"/>
      <c r="AR301" s="350"/>
      <c r="AS301" s="350"/>
      <c r="AT301" s="350"/>
      <c r="AU301" s="350"/>
      <c r="AV301" s="350"/>
      <c r="AW301" s="350"/>
      <c r="AX301" s="350"/>
      <c r="AY301" s="350"/>
      <c r="AZ301" s="350"/>
      <c r="BA301" s="350"/>
      <c r="BB301" s="350"/>
      <c r="BC301" s="285"/>
      <c r="BD301" s="285"/>
      <c r="BE301" s="285"/>
      <c r="BF301" s="285"/>
      <c r="BG301" s="285"/>
      <c r="BH301" s="299"/>
      <c r="BI301" s="285"/>
    </row>
    <row r="302" spans="1:61" s="94" customFormat="1" ht="30" hidden="1" customHeight="1" x14ac:dyDescent="0.25">
      <c r="A302" s="450">
        <v>299</v>
      </c>
      <c r="B302" s="306" t="s">
        <v>1748</v>
      </c>
      <c r="C302" s="429" t="s">
        <v>3052</v>
      </c>
      <c r="D302" s="325">
        <v>601</v>
      </c>
      <c r="E302" s="311" t="s">
        <v>1749</v>
      </c>
      <c r="F302" s="440" t="s">
        <v>3053</v>
      </c>
      <c r="G302" s="306" t="s">
        <v>2668</v>
      </c>
      <c r="H302" s="419">
        <v>42439</v>
      </c>
      <c r="I302" s="311"/>
      <c r="J302" s="306"/>
      <c r="K302" s="462"/>
      <c r="L302" s="386"/>
      <c r="M302" s="387"/>
      <c r="N302" s="387"/>
      <c r="O302" s="388"/>
      <c r="P302" s="389"/>
      <c r="Q302" s="350"/>
      <c r="R302" s="350"/>
      <c r="S302" s="389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50"/>
      <c r="AE302" s="350"/>
      <c r="AF302" s="350"/>
      <c r="AG302" s="350"/>
      <c r="AH302" s="350"/>
      <c r="AI302" s="350"/>
      <c r="AJ302" s="350"/>
      <c r="AK302" s="350"/>
      <c r="AL302" s="350"/>
      <c r="AM302" s="350"/>
      <c r="AN302" s="350"/>
      <c r="AO302" s="350"/>
      <c r="AP302" s="350"/>
      <c r="AQ302" s="350"/>
      <c r="AR302" s="350"/>
      <c r="AS302" s="350"/>
      <c r="AT302" s="350"/>
      <c r="AU302" s="350"/>
      <c r="AV302" s="350"/>
      <c r="AW302" s="350"/>
      <c r="AX302" s="350"/>
      <c r="AY302" s="350"/>
      <c r="AZ302" s="350"/>
      <c r="BA302" s="350"/>
      <c r="BB302" s="350"/>
      <c r="BC302" s="285"/>
      <c r="BD302" s="285"/>
      <c r="BE302" s="285"/>
      <c r="BF302" s="285"/>
      <c r="BG302" s="285"/>
      <c r="BH302" s="299"/>
      <c r="BI302" s="285"/>
    </row>
    <row r="303" spans="1:61" s="94" customFormat="1" ht="30" hidden="1" customHeight="1" thickBot="1" x14ac:dyDescent="0.3">
      <c r="A303" s="450">
        <v>300</v>
      </c>
      <c r="B303" s="306" t="s">
        <v>1748</v>
      </c>
      <c r="C303" s="429" t="s">
        <v>3048</v>
      </c>
      <c r="D303" s="325">
        <v>304</v>
      </c>
      <c r="E303" s="311" t="s">
        <v>1749</v>
      </c>
      <c r="F303" s="440" t="s">
        <v>3134</v>
      </c>
      <c r="G303" s="306" t="s">
        <v>2668</v>
      </c>
      <c r="H303" s="419">
        <v>42431</v>
      </c>
      <c r="I303" s="311"/>
      <c r="J303" s="306"/>
      <c r="K303" s="462"/>
      <c r="L303" s="386"/>
      <c r="M303" s="387"/>
      <c r="N303" s="387"/>
      <c r="O303" s="388"/>
      <c r="P303" s="389"/>
      <c r="Q303" s="350"/>
      <c r="R303" s="350"/>
      <c r="S303" s="389"/>
      <c r="T303" s="350"/>
      <c r="U303" s="350"/>
      <c r="V303" s="350"/>
      <c r="W303" s="350"/>
      <c r="X303" s="350"/>
      <c r="Y303" s="350"/>
      <c r="Z303" s="350"/>
      <c r="AA303" s="350"/>
      <c r="AB303" s="350"/>
      <c r="AC303" s="350"/>
      <c r="AD303" s="350"/>
      <c r="AE303" s="350"/>
      <c r="AF303" s="350"/>
      <c r="AG303" s="350"/>
      <c r="AH303" s="350"/>
      <c r="AI303" s="350"/>
      <c r="AJ303" s="350"/>
      <c r="AK303" s="350"/>
      <c r="AL303" s="350"/>
      <c r="AM303" s="350"/>
      <c r="AN303" s="350"/>
      <c r="AO303" s="350"/>
      <c r="AP303" s="350"/>
      <c r="AQ303" s="350"/>
      <c r="AR303" s="350"/>
      <c r="AS303" s="350"/>
      <c r="AT303" s="350"/>
      <c r="AU303" s="350"/>
      <c r="AV303" s="350"/>
      <c r="AW303" s="350"/>
      <c r="AX303" s="350"/>
      <c r="AY303" s="350"/>
      <c r="AZ303" s="350"/>
      <c r="BA303" s="350"/>
      <c r="BB303" s="350"/>
      <c r="BC303" s="285"/>
      <c r="BD303" s="285"/>
      <c r="BE303" s="285"/>
      <c r="BF303" s="285"/>
      <c r="BG303" s="285"/>
      <c r="BH303" s="299"/>
      <c r="BI303" s="285"/>
    </row>
    <row r="304" spans="1:61" s="94" customFormat="1" ht="30" hidden="1" customHeight="1" x14ac:dyDescent="0.25">
      <c r="A304" s="449">
        <v>301</v>
      </c>
      <c r="B304" s="429" t="s">
        <v>1748</v>
      </c>
      <c r="C304" s="429" t="s">
        <v>3054</v>
      </c>
      <c r="D304" s="325">
        <v>701</v>
      </c>
      <c r="E304" s="434" t="s">
        <v>1749</v>
      </c>
      <c r="F304" s="440" t="s">
        <v>3108</v>
      </c>
      <c r="G304" s="306" t="s">
        <v>2668</v>
      </c>
      <c r="H304" s="419">
        <v>42426</v>
      </c>
      <c r="I304" s="311"/>
      <c r="J304" s="306"/>
      <c r="K304" s="468"/>
      <c r="L304" s="386"/>
      <c r="M304" s="387"/>
      <c r="N304" s="387"/>
      <c r="O304" s="388"/>
      <c r="P304" s="389"/>
      <c r="Q304" s="350"/>
      <c r="R304" s="350"/>
      <c r="S304" s="389"/>
      <c r="T304" s="350"/>
      <c r="U304" s="350"/>
      <c r="V304" s="350"/>
      <c r="W304" s="350"/>
      <c r="X304" s="350"/>
      <c r="Y304" s="350"/>
      <c r="Z304" s="350"/>
      <c r="AA304" s="350"/>
      <c r="AB304" s="350"/>
      <c r="AC304" s="350"/>
      <c r="AD304" s="350"/>
      <c r="AE304" s="350"/>
      <c r="AF304" s="350"/>
      <c r="AG304" s="350"/>
      <c r="AH304" s="350"/>
      <c r="AI304" s="350"/>
      <c r="AJ304" s="350"/>
      <c r="AK304" s="350"/>
      <c r="AL304" s="350"/>
      <c r="AM304" s="350"/>
      <c r="AN304" s="350"/>
      <c r="AO304" s="350"/>
      <c r="AP304" s="350"/>
      <c r="AQ304" s="350"/>
      <c r="AR304" s="350"/>
      <c r="AS304" s="350"/>
      <c r="AT304" s="350"/>
      <c r="AU304" s="350"/>
      <c r="AV304" s="350"/>
      <c r="AW304" s="350"/>
      <c r="AX304" s="350"/>
      <c r="AY304" s="350"/>
      <c r="AZ304" s="350"/>
      <c r="BA304" s="350"/>
      <c r="BB304" s="350"/>
      <c r="BC304" s="285"/>
      <c r="BD304" s="285"/>
      <c r="BE304" s="285"/>
      <c r="BF304" s="285"/>
      <c r="BG304" s="285"/>
      <c r="BH304" s="299"/>
      <c r="BI304" s="285"/>
    </row>
    <row r="305" spans="1:61" s="94" customFormat="1" ht="30" hidden="1" customHeight="1" x14ac:dyDescent="0.25">
      <c r="A305" s="450">
        <v>302</v>
      </c>
      <c r="B305" s="429" t="s">
        <v>1748</v>
      </c>
      <c r="C305" s="429" t="s">
        <v>3264</v>
      </c>
      <c r="D305" s="435" t="s">
        <v>3265</v>
      </c>
      <c r="E305" s="434" t="s">
        <v>1749</v>
      </c>
      <c r="F305" s="440" t="s">
        <v>3266</v>
      </c>
      <c r="G305" s="306" t="s">
        <v>2668</v>
      </c>
      <c r="H305" s="419">
        <v>42830</v>
      </c>
      <c r="I305" s="311"/>
      <c r="J305" s="306"/>
      <c r="K305" s="468"/>
      <c r="L305" s="386"/>
      <c r="M305" s="387"/>
      <c r="N305" s="387"/>
      <c r="O305" s="388"/>
      <c r="P305" s="389"/>
      <c r="Q305" s="350"/>
      <c r="R305" s="350"/>
      <c r="S305" s="389"/>
      <c r="T305" s="350"/>
      <c r="U305" s="350"/>
      <c r="V305" s="350"/>
      <c r="W305" s="350"/>
      <c r="X305" s="350"/>
      <c r="Y305" s="350"/>
      <c r="Z305" s="350"/>
      <c r="AA305" s="350"/>
      <c r="AB305" s="350"/>
      <c r="AC305" s="350"/>
      <c r="AD305" s="350"/>
      <c r="AE305" s="350"/>
      <c r="AF305" s="350"/>
      <c r="AG305" s="350"/>
      <c r="AH305" s="350"/>
      <c r="AI305" s="350"/>
      <c r="AJ305" s="350"/>
      <c r="AK305" s="350"/>
      <c r="AL305" s="350"/>
      <c r="AM305" s="350"/>
      <c r="AN305" s="350"/>
      <c r="AO305" s="350"/>
      <c r="AP305" s="350"/>
      <c r="AQ305" s="350"/>
      <c r="AR305" s="350"/>
      <c r="AS305" s="350"/>
      <c r="AT305" s="350"/>
      <c r="AU305" s="350"/>
      <c r="AV305" s="350"/>
      <c r="AW305" s="350"/>
      <c r="AX305" s="350"/>
      <c r="AY305" s="350"/>
      <c r="AZ305" s="350"/>
      <c r="BA305" s="350"/>
      <c r="BB305" s="350"/>
      <c r="BC305" s="285"/>
      <c r="BD305" s="285"/>
      <c r="BE305" s="285"/>
      <c r="BF305" s="285"/>
      <c r="BG305" s="285"/>
      <c r="BH305" s="299"/>
      <c r="BI305" s="285"/>
    </row>
    <row r="306" spans="1:61" s="94" customFormat="1" ht="30" hidden="1" customHeight="1" thickBot="1" x14ac:dyDescent="0.3">
      <c r="A306" s="450">
        <v>303</v>
      </c>
      <c r="B306" s="429" t="s">
        <v>1748</v>
      </c>
      <c r="C306" s="429" t="s">
        <v>3264</v>
      </c>
      <c r="D306" s="435" t="s">
        <v>3267</v>
      </c>
      <c r="E306" s="434" t="s">
        <v>1749</v>
      </c>
      <c r="F306" s="440" t="s">
        <v>3268</v>
      </c>
      <c r="G306" s="306" t="s">
        <v>2668</v>
      </c>
      <c r="H306" s="419">
        <v>42830</v>
      </c>
      <c r="I306" s="311"/>
      <c r="J306" s="306"/>
      <c r="K306" s="468"/>
      <c r="L306" s="386"/>
      <c r="M306" s="387"/>
      <c r="N306" s="387"/>
      <c r="O306" s="388"/>
      <c r="P306" s="389"/>
      <c r="Q306" s="350"/>
      <c r="R306" s="350"/>
      <c r="S306" s="389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50"/>
      <c r="AE306" s="350"/>
      <c r="AF306" s="350"/>
      <c r="AG306" s="350"/>
      <c r="AH306" s="350"/>
      <c r="AI306" s="350"/>
      <c r="AJ306" s="350"/>
      <c r="AK306" s="350"/>
      <c r="AL306" s="350"/>
      <c r="AM306" s="350"/>
      <c r="AN306" s="350"/>
      <c r="AO306" s="350"/>
      <c r="AP306" s="350"/>
      <c r="AQ306" s="350"/>
      <c r="AR306" s="350"/>
      <c r="AS306" s="350"/>
      <c r="AT306" s="350"/>
      <c r="AU306" s="350"/>
      <c r="AV306" s="350"/>
      <c r="AW306" s="350"/>
      <c r="AX306" s="350"/>
      <c r="AY306" s="350"/>
      <c r="AZ306" s="350"/>
      <c r="BA306" s="350"/>
      <c r="BB306" s="350"/>
      <c r="BC306" s="285"/>
      <c r="BD306" s="285"/>
      <c r="BE306" s="285"/>
      <c r="BF306" s="285"/>
      <c r="BG306" s="285"/>
      <c r="BH306" s="299"/>
      <c r="BI306" s="285"/>
    </row>
    <row r="307" spans="1:61" s="293" customFormat="1" ht="45" hidden="1" customHeight="1" x14ac:dyDescent="0.25">
      <c r="A307" s="449">
        <v>304</v>
      </c>
      <c r="B307" s="307" t="s">
        <v>11</v>
      </c>
      <c r="C307" s="307" t="s">
        <v>2415</v>
      </c>
      <c r="D307" s="307">
        <v>20</v>
      </c>
      <c r="E307" s="307" t="s">
        <v>2205</v>
      </c>
      <c r="F307" s="398" t="s">
        <v>2707</v>
      </c>
      <c r="G307" s="307" t="s">
        <v>2685</v>
      </c>
      <c r="H307" s="324">
        <v>42450</v>
      </c>
      <c r="I307" s="394" t="s">
        <v>2708</v>
      </c>
      <c r="J307" s="306"/>
      <c r="K307" s="308">
        <v>1351353.38</v>
      </c>
      <c r="L307" s="342"/>
      <c r="M307" s="342"/>
      <c r="N307" s="342"/>
      <c r="O307" s="342"/>
      <c r="P307" s="342"/>
      <c r="Q307" s="344"/>
      <c r="R307" s="344"/>
      <c r="S307" s="342"/>
      <c r="T307" s="344"/>
      <c r="U307" s="344"/>
      <c r="V307" s="342"/>
      <c r="W307" s="344"/>
      <c r="X307" s="344"/>
      <c r="Y307" s="342"/>
      <c r="Z307" s="344"/>
      <c r="AA307" s="344"/>
      <c r="AB307" s="342"/>
      <c r="AC307" s="344"/>
      <c r="AD307" s="344"/>
      <c r="AE307" s="342"/>
      <c r="AF307" s="344"/>
      <c r="AG307" s="344"/>
      <c r="AH307" s="342">
        <v>17809.86</v>
      </c>
      <c r="AI307" s="344">
        <v>7112.02</v>
      </c>
      <c r="AJ307" s="344">
        <v>0</v>
      </c>
      <c r="AK307" s="344">
        <v>18645.810000000001</v>
      </c>
      <c r="AL307" s="344">
        <v>16328</v>
      </c>
      <c r="AM307" s="344">
        <v>0</v>
      </c>
      <c r="AN307" s="344">
        <v>18645.810000000001</v>
      </c>
      <c r="AO307" s="344">
        <v>15944.21</v>
      </c>
      <c r="AP307" s="344">
        <v>0</v>
      </c>
      <c r="AQ307" s="344">
        <v>18645.810000000001</v>
      </c>
      <c r="AR307" s="344">
        <v>28900.91</v>
      </c>
      <c r="AS307" s="344">
        <v>0</v>
      </c>
      <c r="AT307" s="344">
        <v>18645.810000000001</v>
      </c>
      <c r="AU307" s="344">
        <v>15037.26</v>
      </c>
      <c r="AV307" s="344">
        <v>0</v>
      </c>
      <c r="AW307" s="344">
        <v>18645.810000000001</v>
      </c>
      <c r="AX307" s="345">
        <v>19631.060000000001</v>
      </c>
      <c r="AY307" s="344">
        <v>0</v>
      </c>
      <c r="AZ307" s="344">
        <v>18645.810000000001</v>
      </c>
      <c r="BA307" s="345">
        <v>15824.78</v>
      </c>
      <c r="BB307" s="344">
        <v>0</v>
      </c>
      <c r="BC307" s="297"/>
      <c r="BD307" s="297"/>
      <c r="BE307" s="297"/>
      <c r="BF307" s="297"/>
      <c r="BG307" s="297"/>
      <c r="BH307" s="295">
        <f>AX307+BA307</f>
        <v>35455.840000000004</v>
      </c>
      <c r="BI307" s="297"/>
    </row>
    <row r="308" spans="1:61" s="293" customFormat="1" ht="45" hidden="1" customHeight="1" x14ac:dyDescent="0.25">
      <c r="A308" s="450">
        <v>305</v>
      </c>
      <c r="B308" s="307" t="s">
        <v>11</v>
      </c>
      <c r="C308" s="307" t="s">
        <v>42</v>
      </c>
      <c r="D308" s="307">
        <v>27</v>
      </c>
      <c r="E308" s="307" t="s">
        <v>2205</v>
      </c>
      <c r="F308" s="398" t="s">
        <v>2711</v>
      </c>
      <c r="G308" s="307" t="s">
        <v>2685</v>
      </c>
      <c r="H308" s="324">
        <v>42571</v>
      </c>
      <c r="I308" s="394" t="s">
        <v>2712</v>
      </c>
      <c r="J308" s="306"/>
      <c r="K308" s="322">
        <v>1892498.98</v>
      </c>
      <c r="L308" s="338"/>
      <c r="M308" s="338"/>
      <c r="N308" s="338"/>
      <c r="O308" s="338" t="s">
        <v>2236</v>
      </c>
      <c r="P308" s="342"/>
      <c r="Q308" s="344"/>
      <c r="R308" s="344"/>
      <c r="S308" s="342"/>
      <c r="T308" s="344"/>
      <c r="U308" s="344"/>
      <c r="V308" s="342"/>
      <c r="W308" s="344"/>
      <c r="X308" s="344"/>
      <c r="Y308" s="342"/>
      <c r="Z308" s="344"/>
      <c r="AA308" s="344"/>
      <c r="AB308" s="342"/>
      <c r="AC308" s="344"/>
      <c r="AD308" s="344"/>
      <c r="AE308" s="342"/>
      <c r="AF308" s="344"/>
      <c r="AG308" s="344"/>
      <c r="AH308" s="342">
        <v>33034.400000000001</v>
      </c>
      <c r="AI308" s="344">
        <v>16545.54</v>
      </c>
      <c r="AJ308" s="344">
        <v>0</v>
      </c>
      <c r="AK308" s="344">
        <v>34564.629999999997</v>
      </c>
      <c r="AL308" s="344">
        <v>29880.32</v>
      </c>
      <c r="AM308" s="344">
        <v>0</v>
      </c>
      <c r="AN308" s="344">
        <v>34564.629999999997</v>
      </c>
      <c r="AO308" s="344">
        <v>39372.89</v>
      </c>
      <c r="AP308" s="344">
        <v>0</v>
      </c>
      <c r="AQ308" s="344">
        <v>34564.629999999997</v>
      </c>
      <c r="AR308" s="344">
        <v>11932.92</v>
      </c>
      <c r="AS308" s="344">
        <v>0</v>
      </c>
      <c r="AT308" s="344">
        <v>34586.89</v>
      </c>
      <c r="AU308" s="344">
        <v>37002.230000000003</v>
      </c>
      <c r="AV308" s="344">
        <v>0</v>
      </c>
      <c r="AW308" s="344">
        <v>34586.89</v>
      </c>
      <c r="AX308" s="345">
        <v>16284.8</v>
      </c>
      <c r="AY308" s="344">
        <v>0</v>
      </c>
      <c r="AZ308" s="344">
        <v>34586.89</v>
      </c>
      <c r="BA308" s="345">
        <v>28652.39</v>
      </c>
      <c r="BB308" s="344">
        <v>0</v>
      </c>
      <c r="BC308" s="297"/>
      <c r="BD308" s="297"/>
      <c r="BE308" s="297"/>
      <c r="BF308" s="297"/>
      <c r="BG308" s="297"/>
      <c r="BH308" s="295">
        <f>AX308+BA308</f>
        <v>44937.19</v>
      </c>
      <c r="BI308" s="297"/>
    </row>
    <row r="309" spans="1:61" s="293" customFormat="1" ht="45" hidden="1" customHeight="1" thickBot="1" x14ac:dyDescent="0.3">
      <c r="A309" s="450">
        <v>306</v>
      </c>
      <c r="B309" s="307" t="s">
        <v>11</v>
      </c>
      <c r="C309" s="307" t="s">
        <v>272</v>
      </c>
      <c r="D309" s="307">
        <v>37</v>
      </c>
      <c r="E309" s="307" t="s">
        <v>2205</v>
      </c>
      <c r="F309" s="398" t="s">
        <v>2697</v>
      </c>
      <c r="G309" s="307" t="s">
        <v>2685</v>
      </c>
      <c r="H309" s="324">
        <v>42451</v>
      </c>
      <c r="I309" s="394" t="s">
        <v>2698</v>
      </c>
      <c r="J309" s="307"/>
      <c r="K309" s="322">
        <v>1562996.86</v>
      </c>
      <c r="L309" s="342"/>
      <c r="M309" s="342"/>
      <c r="N309" s="342"/>
      <c r="O309" s="342"/>
      <c r="P309" s="342"/>
      <c r="Q309" s="344"/>
      <c r="R309" s="344"/>
      <c r="S309" s="342"/>
      <c r="T309" s="344"/>
      <c r="U309" s="344"/>
      <c r="V309" s="342"/>
      <c r="W309" s="344"/>
      <c r="X309" s="344"/>
      <c r="Y309" s="342"/>
      <c r="Z309" s="342"/>
      <c r="AA309" s="342"/>
      <c r="AB309" s="342"/>
      <c r="AC309" s="344"/>
      <c r="AD309" s="344"/>
      <c r="AE309" s="342"/>
      <c r="AF309" s="344"/>
      <c r="AG309" s="344"/>
      <c r="AH309" s="342">
        <v>23773.360000000001</v>
      </c>
      <c r="AI309" s="344">
        <v>19448.2</v>
      </c>
      <c r="AJ309" s="344">
        <v>0</v>
      </c>
      <c r="AK309" s="344">
        <v>24889.34</v>
      </c>
      <c r="AL309" s="344">
        <v>28602.54</v>
      </c>
      <c r="AM309" s="344">
        <v>0</v>
      </c>
      <c r="AN309" s="344">
        <v>24889.34</v>
      </c>
      <c r="AO309" s="344">
        <v>17086.259999999998</v>
      </c>
      <c r="AP309" s="344">
        <v>0</v>
      </c>
      <c r="AQ309" s="344">
        <v>24889.34</v>
      </c>
      <c r="AR309" s="344">
        <v>16778.04</v>
      </c>
      <c r="AS309" s="344">
        <v>0</v>
      </c>
      <c r="AT309" s="344">
        <v>24889.34</v>
      </c>
      <c r="AU309" s="344">
        <v>46975.51</v>
      </c>
      <c r="AV309" s="344">
        <v>0</v>
      </c>
      <c r="AW309" s="344">
        <v>24889.34</v>
      </c>
      <c r="AX309" s="345">
        <v>23559.69</v>
      </c>
      <c r="AY309" s="344">
        <v>0</v>
      </c>
      <c r="AZ309" s="344">
        <v>24889.34</v>
      </c>
      <c r="BA309" s="345">
        <v>19074.52</v>
      </c>
      <c r="BB309" s="344">
        <v>0</v>
      </c>
      <c r="BC309" s="297"/>
      <c r="BD309" s="297"/>
      <c r="BE309" s="297"/>
      <c r="BF309" s="297"/>
      <c r="BG309" s="297"/>
      <c r="BH309" s="295">
        <f t="shared" ref="BH309:BH328" si="6">AX309+BA309</f>
        <v>42634.21</v>
      </c>
      <c r="BI309" s="297"/>
    </row>
    <row r="310" spans="1:61" s="293" customFormat="1" ht="30" hidden="1" customHeight="1" x14ac:dyDescent="0.25">
      <c r="A310" s="449">
        <v>307</v>
      </c>
      <c r="B310" s="307" t="s">
        <v>11</v>
      </c>
      <c r="C310" s="307" t="s">
        <v>1994</v>
      </c>
      <c r="D310" s="307">
        <v>16</v>
      </c>
      <c r="E310" s="307" t="s">
        <v>2492</v>
      </c>
      <c r="F310" s="404" t="s">
        <v>2864</v>
      </c>
      <c r="G310" s="402" t="s">
        <v>2668</v>
      </c>
      <c r="H310" s="324">
        <v>42640</v>
      </c>
      <c r="I310" s="402" t="s">
        <v>2865</v>
      </c>
      <c r="J310" s="307"/>
      <c r="K310" s="322">
        <v>1176351.98</v>
      </c>
      <c r="L310" s="338"/>
      <c r="M310" s="338"/>
      <c r="N310" s="338"/>
      <c r="O310" s="338"/>
      <c r="P310" s="338"/>
      <c r="Q310" s="344"/>
      <c r="R310" s="344"/>
      <c r="S310" s="342"/>
      <c r="T310" s="344"/>
      <c r="U310" s="344"/>
      <c r="V310" s="342"/>
      <c r="W310" s="344"/>
      <c r="X310" s="344"/>
      <c r="Y310" s="344"/>
      <c r="Z310" s="344"/>
      <c r="AA310" s="344"/>
      <c r="AB310" s="344"/>
      <c r="AC310" s="344"/>
      <c r="AD310" s="344"/>
      <c r="AE310" s="344"/>
      <c r="AF310" s="344"/>
      <c r="AG310" s="344"/>
      <c r="AH310" s="344"/>
      <c r="AI310" s="344"/>
      <c r="AJ310" s="344"/>
      <c r="AK310" s="344"/>
      <c r="AL310" s="344"/>
      <c r="AM310" s="344"/>
      <c r="AN310" s="344"/>
      <c r="AO310" s="344"/>
      <c r="AP310" s="344"/>
      <c r="AQ310" s="344">
        <v>16299.46</v>
      </c>
      <c r="AR310" s="344">
        <v>15734.69</v>
      </c>
      <c r="AS310" s="344">
        <v>0</v>
      </c>
      <c r="AT310" s="344">
        <v>16299.46</v>
      </c>
      <c r="AU310" s="344">
        <v>11488.32</v>
      </c>
      <c r="AV310" s="344">
        <v>0</v>
      </c>
      <c r="AW310" s="344">
        <v>16299.46</v>
      </c>
      <c r="AX310" s="345">
        <v>14430.4</v>
      </c>
      <c r="AY310" s="344">
        <v>0</v>
      </c>
      <c r="AZ310" s="344">
        <v>16299.46</v>
      </c>
      <c r="BA310" s="345">
        <v>16269.24</v>
      </c>
      <c r="BB310" s="344">
        <v>0</v>
      </c>
      <c r="BC310" s="297">
        <v>173668.32</v>
      </c>
      <c r="BD310" s="297"/>
      <c r="BE310" s="297"/>
      <c r="BF310" s="297">
        <v>925263.09</v>
      </c>
      <c r="BG310" s="297"/>
      <c r="BH310" s="295">
        <f t="shared" si="6"/>
        <v>30699.64</v>
      </c>
      <c r="BI310" s="297"/>
    </row>
    <row r="311" spans="1:61" s="293" customFormat="1" ht="45.75" hidden="1" thickBot="1" x14ac:dyDescent="0.3">
      <c r="A311" s="450">
        <v>308</v>
      </c>
      <c r="B311" s="307" t="s">
        <v>1175</v>
      </c>
      <c r="C311" s="307" t="s">
        <v>54</v>
      </c>
      <c r="D311" s="307">
        <v>60</v>
      </c>
      <c r="E311" s="402" t="s">
        <v>3360</v>
      </c>
      <c r="F311" s="404" t="s">
        <v>2783</v>
      </c>
      <c r="G311" s="402" t="s">
        <v>2766</v>
      </c>
      <c r="H311" s="324">
        <v>42559</v>
      </c>
      <c r="I311" s="458" t="s">
        <v>3361</v>
      </c>
      <c r="J311" s="307"/>
      <c r="K311" s="322">
        <f>1828539.96+AZ311</f>
        <v>1853954.9</v>
      </c>
      <c r="L311" s="342"/>
      <c r="M311" s="342"/>
      <c r="N311" s="342"/>
      <c r="O311" s="342"/>
      <c r="P311" s="342"/>
      <c r="Q311" s="344"/>
      <c r="R311" s="344"/>
      <c r="S311" s="342"/>
      <c r="T311" s="344"/>
      <c r="U311" s="344"/>
      <c r="V311" s="344"/>
      <c r="W311" s="344"/>
      <c r="X311" s="344"/>
      <c r="Y311" s="344"/>
      <c r="Z311" s="344"/>
      <c r="AA311" s="344"/>
      <c r="AB311" s="344"/>
      <c r="AC311" s="344"/>
      <c r="AD311" s="344"/>
      <c r="AE311" s="344"/>
      <c r="AF311" s="344"/>
      <c r="AG311" s="344"/>
      <c r="AH311" s="344"/>
      <c r="AI311" s="344"/>
      <c r="AJ311" s="344"/>
      <c r="AK311" s="344"/>
      <c r="AL311" s="344"/>
      <c r="AM311" s="344"/>
      <c r="AN311" s="344">
        <v>25414.94</v>
      </c>
      <c r="AO311" s="344">
        <v>21954.67</v>
      </c>
      <c r="AP311" s="344">
        <v>0</v>
      </c>
      <c r="AQ311" s="344">
        <v>25414.94</v>
      </c>
      <c r="AR311" s="344">
        <v>23461.360000000001</v>
      </c>
      <c r="AS311" s="344">
        <v>0</v>
      </c>
      <c r="AT311" s="344">
        <v>25414.94</v>
      </c>
      <c r="AU311" s="344">
        <v>23557.360000000001</v>
      </c>
      <c r="AV311" s="344">
        <v>0</v>
      </c>
      <c r="AW311" s="344">
        <v>25414.94</v>
      </c>
      <c r="AX311" s="345">
        <v>25802.03</v>
      </c>
      <c r="AY311" s="344">
        <v>0</v>
      </c>
      <c r="AZ311" s="344">
        <v>25414.94</v>
      </c>
      <c r="BA311" s="344">
        <v>29047.96</v>
      </c>
      <c r="BB311" s="344">
        <v>0</v>
      </c>
      <c r="BC311" s="297"/>
      <c r="BD311" s="297"/>
      <c r="BE311" s="297"/>
      <c r="BF311" s="297"/>
      <c r="BG311" s="297">
        <v>721747.51</v>
      </c>
      <c r="BH311" s="295">
        <f t="shared" si="6"/>
        <v>54849.99</v>
      </c>
      <c r="BI311" s="297"/>
    </row>
    <row r="312" spans="1:61" s="293" customFormat="1" ht="45.75" hidden="1" thickBot="1" x14ac:dyDescent="0.3">
      <c r="A312" s="450">
        <v>309</v>
      </c>
      <c r="B312" s="307" t="s">
        <v>1175</v>
      </c>
      <c r="C312" s="307" t="s">
        <v>54</v>
      </c>
      <c r="D312" s="307">
        <v>63</v>
      </c>
      <c r="E312" s="355" t="s">
        <v>3360</v>
      </c>
      <c r="F312" s="404" t="s">
        <v>2784</v>
      </c>
      <c r="G312" s="402" t="s">
        <v>2766</v>
      </c>
      <c r="H312" s="324">
        <v>42559</v>
      </c>
      <c r="I312" s="458" t="s">
        <v>3361</v>
      </c>
      <c r="J312" s="307"/>
      <c r="K312" s="322">
        <f>1405034.04+AZ312</f>
        <v>1424291.4000000001</v>
      </c>
      <c r="L312" s="342"/>
      <c r="M312" s="342"/>
      <c r="N312" s="342"/>
      <c r="O312" s="342"/>
      <c r="P312" s="342"/>
      <c r="Q312" s="344"/>
      <c r="R312" s="344"/>
      <c r="S312" s="342"/>
      <c r="T312" s="344"/>
      <c r="U312" s="344"/>
      <c r="V312" s="344"/>
      <c r="W312" s="344"/>
      <c r="X312" s="344"/>
      <c r="Y312" s="344"/>
      <c r="Z312" s="344"/>
      <c r="AA312" s="344"/>
      <c r="AB312" s="344"/>
      <c r="AC312" s="344"/>
      <c r="AD312" s="344"/>
      <c r="AE312" s="344"/>
      <c r="AF312" s="344"/>
      <c r="AG312" s="344"/>
      <c r="AH312" s="344"/>
      <c r="AI312" s="344"/>
      <c r="AJ312" s="344"/>
      <c r="AK312" s="344"/>
      <c r="AL312" s="344"/>
      <c r="AM312" s="344"/>
      <c r="AN312" s="344">
        <v>19257.36</v>
      </c>
      <c r="AO312" s="344">
        <v>17320.63</v>
      </c>
      <c r="AP312" s="344">
        <v>0</v>
      </c>
      <c r="AQ312" s="344">
        <v>19257.36</v>
      </c>
      <c r="AR312" s="344">
        <v>12777.69</v>
      </c>
      <c r="AS312" s="344">
        <v>0</v>
      </c>
      <c r="AT312" s="344">
        <v>19257.36</v>
      </c>
      <c r="AU312" s="344">
        <v>15317.47</v>
      </c>
      <c r="AV312" s="344">
        <v>0</v>
      </c>
      <c r="AW312" s="344">
        <v>19257.36</v>
      </c>
      <c r="AX312" s="345">
        <v>13031.99</v>
      </c>
      <c r="AY312" s="344">
        <v>0</v>
      </c>
      <c r="AZ312" s="344">
        <v>19257.36</v>
      </c>
      <c r="BA312" s="344">
        <v>37057.94</v>
      </c>
      <c r="BB312" s="344"/>
      <c r="BC312" s="297"/>
      <c r="BD312" s="297"/>
      <c r="BE312" s="297"/>
      <c r="BF312" s="297"/>
      <c r="BG312" s="297">
        <v>37057.94</v>
      </c>
      <c r="BH312" s="295">
        <f t="shared" si="6"/>
        <v>50089.93</v>
      </c>
      <c r="BI312" s="297"/>
    </row>
    <row r="313" spans="1:61" s="293" customFormat="1" ht="45.75" hidden="1" thickBot="1" x14ac:dyDescent="0.3">
      <c r="A313" s="449">
        <v>310</v>
      </c>
      <c r="B313" s="307" t="s">
        <v>1175</v>
      </c>
      <c r="C313" s="307" t="s">
        <v>54</v>
      </c>
      <c r="D313" s="307">
        <v>69</v>
      </c>
      <c r="E313" s="355" t="s">
        <v>3360</v>
      </c>
      <c r="F313" s="404" t="s">
        <v>2787</v>
      </c>
      <c r="G313" s="402" t="s">
        <v>2766</v>
      </c>
      <c r="H313" s="324">
        <v>42563</v>
      </c>
      <c r="I313" s="458" t="s">
        <v>3361</v>
      </c>
      <c r="J313" s="307"/>
      <c r="K313" s="322">
        <f>1533600.38+AZ313</f>
        <v>1555024.8699999999</v>
      </c>
      <c r="L313" s="338"/>
      <c r="M313" s="338"/>
      <c r="N313" s="338"/>
      <c r="O313" s="338"/>
      <c r="P313" s="338"/>
      <c r="Q313" s="344"/>
      <c r="R313" s="344"/>
      <c r="S313" s="342"/>
      <c r="T313" s="344"/>
      <c r="U313" s="344"/>
      <c r="V313" s="344"/>
      <c r="W313" s="344"/>
      <c r="X313" s="344"/>
      <c r="Y313" s="344"/>
      <c r="Z313" s="344"/>
      <c r="AA313" s="344"/>
      <c r="AB313" s="344"/>
      <c r="AC313" s="344"/>
      <c r="AD313" s="344"/>
      <c r="AE313" s="344"/>
      <c r="AF313" s="344"/>
      <c r="AG313" s="344"/>
      <c r="AH313" s="344"/>
      <c r="AI313" s="344"/>
      <c r="AJ313" s="344"/>
      <c r="AK313" s="344"/>
      <c r="AL313" s="344"/>
      <c r="AM313" s="344"/>
      <c r="AN313" s="344">
        <v>21424.49</v>
      </c>
      <c r="AO313" s="344">
        <v>14734.32</v>
      </c>
      <c r="AP313" s="344">
        <v>0</v>
      </c>
      <c r="AQ313" s="344">
        <v>21424.49</v>
      </c>
      <c r="AR313" s="344">
        <v>16897.099999999999</v>
      </c>
      <c r="AS313" s="344">
        <v>0</v>
      </c>
      <c r="AT313" s="344">
        <v>21424.49</v>
      </c>
      <c r="AU313" s="344">
        <v>16362.86</v>
      </c>
      <c r="AV313" s="344">
        <v>0</v>
      </c>
      <c r="AW313" s="344">
        <v>21424.49</v>
      </c>
      <c r="AX313" s="345">
        <v>16802.93</v>
      </c>
      <c r="AY313" s="344">
        <v>0</v>
      </c>
      <c r="AZ313" s="344">
        <v>21424.49</v>
      </c>
      <c r="BA313" s="344">
        <v>34861.18</v>
      </c>
      <c r="BB313" s="344">
        <v>0</v>
      </c>
      <c r="BC313" s="297"/>
      <c r="BD313" s="297"/>
      <c r="BE313" s="297"/>
      <c r="BF313" s="297"/>
      <c r="BG313" s="297">
        <v>981695.62</v>
      </c>
      <c r="BH313" s="295">
        <f t="shared" si="6"/>
        <v>51664.11</v>
      </c>
      <c r="BI313" s="297"/>
    </row>
    <row r="314" spans="1:61" s="293" customFormat="1" ht="45.75" hidden="1" thickBot="1" x14ac:dyDescent="0.3">
      <c r="A314" s="450">
        <v>311</v>
      </c>
      <c r="B314" s="307" t="s">
        <v>1175</v>
      </c>
      <c r="C314" s="307" t="s">
        <v>230</v>
      </c>
      <c r="D314" s="307">
        <v>39</v>
      </c>
      <c r="E314" s="355" t="s">
        <v>3360</v>
      </c>
      <c r="F314" s="404" t="s">
        <v>2776</v>
      </c>
      <c r="G314" s="402" t="s">
        <v>2766</v>
      </c>
      <c r="H314" s="324">
        <v>42563</v>
      </c>
      <c r="I314" s="458" t="s">
        <v>3361</v>
      </c>
      <c r="J314" s="307"/>
      <c r="K314" s="322">
        <f>1419743.09+AZ314</f>
        <v>1439881.3900000001</v>
      </c>
      <c r="L314" s="342"/>
      <c r="M314" s="342"/>
      <c r="N314" s="342"/>
      <c r="O314" s="342"/>
      <c r="P314" s="342"/>
      <c r="Q314" s="344"/>
      <c r="R314" s="344"/>
      <c r="S314" s="342"/>
      <c r="T314" s="344"/>
      <c r="U314" s="344"/>
      <c r="V314" s="344"/>
      <c r="W314" s="344"/>
      <c r="X314" s="344"/>
      <c r="Y314" s="344"/>
      <c r="Z314" s="344"/>
      <c r="AA314" s="344"/>
      <c r="AB314" s="344"/>
      <c r="AC314" s="344"/>
      <c r="AD314" s="344"/>
      <c r="AE314" s="344"/>
      <c r="AF314" s="344"/>
      <c r="AG314" s="344"/>
      <c r="AH314" s="344"/>
      <c r="AI314" s="344"/>
      <c r="AJ314" s="344"/>
      <c r="AK314" s="344"/>
      <c r="AL314" s="344"/>
      <c r="AM314" s="344"/>
      <c r="AN314" s="344">
        <v>20138.3</v>
      </c>
      <c r="AO314" s="344">
        <v>19049.810000000001</v>
      </c>
      <c r="AP314" s="344">
        <v>0</v>
      </c>
      <c r="AQ314" s="344">
        <v>20138.3</v>
      </c>
      <c r="AR314" s="344">
        <v>19011.79</v>
      </c>
      <c r="AS314" s="344">
        <v>0</v>
      </c>
      <c r="AT314" s="344">
        <v>20138.3</v>
      </c>
      <c r="AU314" s="344">
        <v>19149.240000000002</v>
      </c>
      <c r="AV314" s="344">
        <v>0</v>
      </c>
      <c r="AW314" s="344">
        <v>20138.3</v>
      </c>
      <c r="AX314" s="345">
        <v>18114.150000000001</v>
      </c>
      <c r="AY314" s="344">
        <v>0</v>
      </c>
      <c r="AZ314" s="344">
        <v>20138.3</v>
      </c>
      <c r="BA314" s="344">
        <v>24584.43</v>
      </c>
      <c r="BB314" s="344">
        <v>0</v>
      </c>
      <c r="BC314" s="297"/>
      <c r="BD314" s="297"/>
      <c r="BE314" s="297"/>
      <c r="BF314" s="297"/>
      <c r="BG314" s="297">
        <v>708130.34</v>
      </c>
      <c r="BH314" s="295">
        <f>AX314+BA314</f>
        <v>42698.58</v>
      </c>
      <c r="BI314" s="297"/>
    </row>
    <row r="315" spans="1:61" s="293" customFormat="1" ht="45.75" hidden="1" thickBot="1" x14ac:dyDescent="0.3">
      <c r="A315" s="450">
        <v>312</v>
      </c>
      <c r="B315" s="307" t="s">
        <v>1175</v>
      </c>
      <c r="C315" s="307" t="s">
        <v>230</v>
      </c>
      <c r="D315" s="307">
        <v>40</v>
      </c>
      <c r="E315" s="458" t="s">
        <v>3360</v>
      </c>
      <c r="F315" s="404" t="s">
        <v>2775</v>
      </c>
      <c r="G315" s="402" t="s">
        <v>2766</v>
      </c>
      <c r="H315" s="324">
        <v>42563</v>
      </c>
      <c r="I315" s="458" t="s">
        <v>3361</v>
      </c>
      <c r="J315" s="307"/>
      <c r="K315" s="322">
        <f>1419221.32+AZ315</f>
        <v>1438837.85</v>
      </c>
      <c r="L315" s="342"/>
      <c r="M315" s="342"/>
      <c r="N315" s="342"/>
      <c r="O315" s="342"/>
      <c r="P315" s="342"/>
      <c r="Q315" s="344"/>
      <c r="R315" s="344"/>
      <c r="S315" s="342"/>
      <c r="T315" s="344"/>
      <c r="U315" s="344"/>
      <c r="V315" s="344"/>
      <c r="W315" s="344"/>
      <c r="X315" s="344"/>
      <c r="Y315" s="344"/>
      <c r="Z315" s="344"/>
      <c r="AA315" s="344"/>
      <c r="AB315" s="344"/>
      <c r="AC315" s="344"/>
      <c r="AD315" s="344"/>
      <c r="AE315" s="344"/>
      <c r="AF315" s="344"/>
      <c r="AG315" s="344"/>
      <c r="AH315" s="344"/>
      <c r="AI315" s="344"/>
      <c r="AJ315" s="344"/>
      <c r="AK315" s="344"/>
      <c r="AL315" s="344"/>
      <c r="AM315" s="344"/>
      <c r="AN315" s="344">
        <v>19616.53</v>
      </c>
      <c r="AO315" s="344">
        <v>16374.88</v>
      </c>
      <c r="AP315" s="344">
        <v>0</v>
      </c>
      <c r="AQ315" s="344">
        <v>19616.53</v>
      </c>
      <c r="AR315" s="344">
        <v>17825.71</v>
      </c>
      <c r="AS315" s="344">
        <v>0</v>
      </c>
      <c r="AT315" s="344">
        <v>19616.53</v>
      </c>
      <c r="AU315" s="344">
        <v>17377.96</v>
      </c>
      <c r="AV315" s="344">
        <v>0</v>
      </c>
      <c r="AW315" s="344">
        <v>19616.53</v>
      </c>
      <c r="AX315" s="345">
        <v>17876.98</v>
      </c>
      <c r="AY315" s="344">
        <v>0</v>
      </c>
      <c r="AZ315" s="344">
        <v>19616.53</v>
      </c>
      <c r="BA315" s="344">
        <v>23797.33</v>
      </c>
      <c r="BB315" s="344">
        <v>0</v>
      </c>
      <c r="BC315" s="297"/>
      <c r="BD315" s="297"/>
      <c r="BE315" s="297"/>
      <c r="BF315" s="297"/>
      <c r="BG315" s="297">
        <v>983772.04</v>
      </c>
      <c r="BH315" s="295">
        <f t="shared" si="6"/>
        <v>41674.31</v>
      </c>
      <c r="BI315" s="297"/>
    </row>
    <row r="316" spans="1:61" s="293" customFormat="1" ht="45.75" hidden="1" thickBot="1" x14ac:dyDescent="0.3">
      <c r="A316" s="449">
        <v>313</v>
      </c>
      <c r="B316" s="307" t="s">
        <v>1175</v>
      </c>
      <c r="C316" s="307" t="s">
        <v>2000</v>
      </c>
      <c r="D316" s="307">
        <v>3</v>
      </c>
      <c r="E316" s="355" t="s">
        <v>3360</v>
      </c>
      <c r="F316" s="404" t="s">
        <v>2780</v>
      </c>
      <c r="G316" s="402" t="s">
        <v>2766</v>
      </c>
      <c r="H316" s="324">
        <v>42563</v>
      </c>
      <c r="I316" s="458" t="s">
        <v>3361</v>
      </c>
      <c r="J316" s="307"/>
      <c r="K316" s="322">
        <f>2125064.66+AZ316</f>
        <v>2154714.4300000002</v>
      </c>
      <c r="L316" s="342"/>
      <c r="M316" s="342"/>
      <c r="N316" s="342"/>
      <c r="O316" s="342"/>
      <c r="P316" s="342"/>
      <c r="Q316" s="344"/>
      <c r="R316" s="344"/>
      <c r="S316" s="342"/>
      <c r="T316" s="344"/>
      <c r="U316" s="344"/>
      <c r="V316" s="344"/>
      <c r="W316" s="344"/>
      <c r="X316" s="344"/>
      <c r="Y316" s="344"/>
      <c r="Z316" s="344"/>
      <c r="AA316" s="344"/>
      <c r="AB316" s="344"/>
      <c r="AC316" s="344"/>
      <c r="AD316" s="344"/>
      <c r="AE316" s="344"/>
      <c r="AF316" s="344"/>
      <c r="AG316" s="344"/>
      <c r="AH316" s="344"/>
      <c r="AI316" s="344"/>
      <c r="AJ316" s="344"/>
      <c r="AK316" s="344"/>
      <c r="AL316" s="344"/>
      <c r="AM316" s="344"/>
      <c r="AN316" s="344">
        <v>29649.77</v>
      </c>
      <c r="AO316" s="344">
        <v>28810.36</v>
      </c>
      <c r="AP316" s="344">
        <v>721006</v>
      </c>
      <c r="AQ316" s="344">
        <v>29649.77</v>
      </c>
      <c r="AR316" s="344">
        <v>27436.3</v>
      </c>
      <c r="AS316" s="344">
        <v>0</v>
      </c>
      <c r="AT316" s="344">
        <v>29649.77</v>
      </c>
      <c r="AU316" s="344">
        <v>31471.8</v>
      </c>
      <c r="AV316" s="344">
        <v>0</v>
      </c>
      <c r="AW316" s="344">
        <v>29649.77</v>
      </c>
      <c r="AX316" s="345">
        <v>31488.86</v>
      </c>
      <c r="AY316" s="344">
        <v>0</v>
      </c>
      <c r="AZ316" s="344">
        <v>29649.77</v>
      </c>
      <c r="BA316" s="344">
        <v>28634.61</v>
      </c>
      <c r="BB316" s="344">
        <v>180000</v>
      </c>
      <c r="BC316" s="297"/>
      <c r="BD316" s="297"/>
      <c r="BE316" s="297"/>
      <c r="BF316" s="297"/>
      <c r="BG316" s="297"/>
      <c r="BH316" s="295">
        <f t="shared" si="6"/>
        <v>60123.47</v>
      </c>
      <c r="BI316" s="297"/>
    </row>
    <row r="317" spans="1:61" s="293" customFormat="1" ht="45.75" hidden="1" thickBot="1" x14ac:dyDescent="0.3">
      <c r="A317" s="450">
        <v>314</v>
      </c>
      <c r="B317" s="307" t="s">
        <v>1175</v>
      </c>
      <c r="C317" s="307" t="s">
        <v>1176</v>
      </c>
      <c r="D317" s="307">
        <v>33</v>
      </c>
      <c r="E317" s="355" t="s">
        <v>3360</v>
      </c>
      <c r="F317" s="404" t="s">
        <v>2773</v>
      </c>
      <c r="G317" s="402" t="s">
        <v>2766</v>
      </c>
      <c r="H317" s="324">
        <v>42615</v>
      </c>
      <c r="I317" s="458" t="s">
        <v>3361</v>
      </c>
      <c r="J317" s="307"/>
      <c r="K317" s="322">
        <f>663941.23+AZ317</f>
        <v>672862.76</v>
      </c>
      <c r="L317" s="342"/>
      <c r="M317" s="342"/>
      <c r="N317" s="342"/>
      <c r="O317" s="342"/>
      <c r="P317" s="342"/>
      <c r="Q317" s="344"/>
      <c r="R317" s="344"/>
      <c r="S317" s="342"/>
      <c r="T317" s="344"/>
      <c r="U317" s="344"/>
      <c r="V317" s="344"/>
      <c r="W317" s="344"/>
      <c r="X317" s="344"/>
      <c r="Y317" s="344"/>
      <c r="Z317" s="344"/>
      <c r="AA317" s="344"/>
      <c r="AB317" s="344"/>
      <c r="AC317" s="344"/>
      <c r="AD317" s="344"/>
      <c r="AE317" s="344"/>
      <c r="AF317" s="344"/>
      <c r="AG317" s="344"/>
      <c r="AH317" s="344"/>
      <c r="AI317" s="344"/>
      <c r="AJ317" s="344"/>
      <c r="AK317" s="344"/>
      <c r="AL317" s="344"/>
      <c r="AM317" s="344"/>
      <c r="AN317" s="344">
        <v>8921.5300000000007</v>
      </c>
      <c r="AO317" s="344">
        <v>6587.76</v>
      </c>
      <c r="AP317" s="344">
        <v>0</v>
      </c>
      <c r="AQ317" s="344">
        <v>8921.5300000000007</v>
      </c>
      <c r="AR317" s="344">
        <v>7991.32</v>
      </c>
      <c r="AS317" s="344">
        <v>0</v>
      </c>
      <c r="AT317" s="344">
        <v>8921.5300000000007</v>
      </c>
      <c r="AU317" s="344">
        <v>8825.06</v>
      </c>
      <c r="AV317" s="344">
        <v>0</v>
      </c>
      <c r="AW317" s="344">
        <v>8921.5300000000007</v>
      </c>
      <c r="AX317" s="345">
        <v>6925.04</v>
      </c>
      <c r="AY317" s="344">
        <v>0</v>
      </c>
      <c r="AZ317" s="344">
        <v>8921.5300000000007</v>
      </c>
      <c r="BA317" s="344">
        <v>11719.23</v>
      </c>
      <c r="BB317" s="344">
        <v>0</v>
      </c>
      <c r="BC317" s="297"/>
      <c r="BD317" s="297"/>
      <c r="BE317" s="297"/>
      <c r="BF317" s="297"/>
      <c r="BG317" s="297">
        <v>601519.82999999996</v>
      </c>
      <c r="BH317" s="295">
        <f t="shared" si="6"/>
        <v>18644.27</v>
      </c>
      <c r="BI317" s="297"/>
    </row>
    <row r="318" spans="1:61" s="293" customFormat="1" ht="45.75" hidden="1" thickBot="1" x14ac:dyDescent="0.3">
      <c r="A318" s="450">
        <v>315</v>
      </c>
      <c r="B318" s="307" t="s">
        <v>1175</v>
      </c>
      <c r="C318" s="307" t="s">
        <v>54</v>
      </c>
      <c r="D318" s="307">
        <v>38</v>
      </c>
      <c r="E318" s="355" t="s">
        <v>3360</v>
      </c>
      <c r="F318" s="404" t="s">
        <v>2786</v>
      </c>
      <c r="G318" s="402" t="s">
        <v>2766</v>
      </c>
      <c r="H318" s="324">
        <v>42614</v>
      </c>
      <c r="I318" s="458" t="s">
        <v>3362</v>
      </c>
      <c r="J318" s="307"/>
      <c r="K318" s="322">
        <f>1392976.99+AZ318</f>
        <v>1413281.74</v>
      </c>
      <c r="L318" s="342"/>
      <c r="M318" s="342"/>
      <c r="N318" s="342"/>
      <c r="O318" s="342"/>
      <c r="P318" s="342"/>
      <c r="Q318" s="344"/>
      <c r="R318" s="344"/>
      <c r="S318" s="342"/>
      <c r="T318" s="344"/>
      <c r="U318" s="344"/>
      <c r="V318" s="344"/>
      <c r="W318" s="344"/>
      <c r="X318" s="344"/>
      <c r="Y318" s="344"/>
      <c r="Z318" s="344"/>
      <c r="AA318" s="344"/>
      <c r="AB318" s="344"/>
      <c r="AC318" s="344"/>
      <c r="AD318" s="344"/>
      <c r="AE318" s="344"/>
      <c r="AF318" s="344"/>
      <c r="AG318" s="344"/>
      <c r="AH318" s="344"/>
      <c r="AI318" s="344"/>
      <c r="AJ318" s="344"/>
      <c r="AK318" s="344"/>
      <c r="AL318" s="344"/>
      <c r="AM318" s="344"/>
      <c r="AN318" s="344">
        <v>20304.75</v>
      </c>
      <c r="AO318" s="344">
        <v>17512.060000000001</v>
      </c>
      <c r="AP318" s="344">
        <v>0</v>
      </c>
      <c r="AQ318" s="344">
        <v>20304.75</v>
      </c>
      <c r="AR318" s="344">
        <v>16308.74</v>
      </c>
      <c r="AS318" s="344">
        <v>0</v>
      </c>
      <c r="AT318" s="344">
        <v>20304.75</v>
      </c>
      <c r="AU318" s="344">
        <v>25104.240000000002</v>
      </c>
      <c r="AV318" s="344">
        <v>0</v>
      </c>
      <c r="AW318" s="344">
        <v>20304.75</v>
      </c>
      <c r="AX318" s="345">
        <v>18196.810000000001</v>
      </c>
      <c r="AY318" s="344">
        <v>0</v>
      </c>
      <c r="AZ318" s="344">
        <v>20304.75</v>
      </c>
      <c r="BA318" s="344">
        <v>22277.360000000001</v>
      </c>
      <c r="BB318" s="344">
        <v>0</v>
      </c>
      <c r="BC318" s="297"/>
      <c r="BD318" s="297"/>
      <c r="BE318" s="297"/>
      <c r="BF318" s="297"/>
      <c r="BG318" s="297">
        <v>492791.23</v>
      </c>
      <c r="BH318" s="295">
        <f t="shared" si="6"/>
        <v>40474.17</v>
      </c>
      <c r="BI318" s="297"/>
    </row>
    <row r="319" spans="1:61" s="293" customFormat="1" ht="45.75" hidden="1" thickBot="1" x14ac:dyDescent="0.3">
      <c r="A319" s="449">
        <v>316</v>
      </c>
      <c r="B319" s="307" t="s">
        <v>1175</v>
      </c>
      <c r="C319" s="307" t="s">
        <v>417</v>
      </c>
      <c r="D319" s="307">
        <v>18</v>
      </c>
      <c r="E319" s="458" t="s">
        <v>3360</v>
      </c>
      <c r="F319" s="404" t="s">
        <v>2781</v>
      </c>
      <c r="G319" s="402" t="s">
        <v>2766</v>
      </c>
      <c r="H319" s="324">
        <v>42615</v>
      </c>
      <c r="I319" s="458" t="s">
        <v>3361</v>
      </c>
      <c r="J319" s="307"/>
      <c r="K319" s="322">
        <f>501053.36+AZ319</f>
        <v>507897.12</v>
      </c>
      <c r="L319" s="342"/>
      <c r="M319" s="342"/>
      <c r="N319" s="342"/>
      <c r="O319" s="342"/>
      <c r="P319" s="342"/>
      <c r="Q319" s="344"/>
      <c r="R319" s="344"/>
      <c r="S319" s="342"/>
      <c r="T319" s="344"/>
      <c r="U319" s="344"/>
      <c r="V319" s="344"/>
      <c r="W319" s="344"/>
      <c r="X319" s="344"/>
      <c r="Y319" s="344"/>
      <c r="Z319" s="344"/>
      <c r="AA319" s="344"/>
      <c r="AB319" s="344"/>
      <c r="AC319" s="344"/>
      <c r="AD319" s="344"/>
      <c r="AE319" s="344"/>
      <c r="AF319" s="344"/>
      <c r="AG319" s="344"/>
      <c r="AH319" s="344"/>
      <c r="AI319" s="344"/>
      <c r="AJ319" s="344"/>
      <c r="AK319" s="344"/>
      <c r="AL319" s="344"/>
      <c r="AM319" s="344"/>
      <c r="AN319" s="344">
        <v>6843.76</v>
      </c>
      <c r="AO319" s="344">
        <v>7654.6</v>
      </c>
      <c r="AP319" s="344">
        <v>0</v>
      </c>
      <c r="AQ319" s="344">
        <v>6843.76</v>
      </c>
      <c r="AR319" s="344">
        <v>4359.0600000000004</v>
      </c>
      <c r="AS319" s="344">
        <v>0</v>
      </c>
      <c r="AT319" s="344">
        <v>6843.76</v>
      </c>
      <c r="AU319" s="344">
        <v>7079.15</v>
      </c>
      <c r="AV319" s="344">
        <v>0</v>
      </c>
      <c r="AW319" s="344">
        <v>6843.76</v>
      </c>
      <c r="AX319" s="345">
        <v>3630.83</v>
      </c>
      <c r="AY319" s="344">
        <v>0</v>
      </c>
      <c r="AZ319" s="344">
        <v>6843.76</v>
      </c>
      <c r="BA319" s="344">
        <v>10461.77</v>
      </c>
      <c r="BB319" s="344">
        <v>94253</v>
      </c>
      <c r="BC319" s="297"/>
      <c r="BD319" s="297"/>
      <c r="BE319" s="297"/>
      <c r="BF319" s="297"/>
      <c r="BG319" s="297"/>
      <c r="BH319" s="295">
        <f t="shared" si="6"/>
        <v>14092.6</v>
      </c>
      <c r="BI319" s="297"/>
    </row>
    <row r="320" spans="1:61" s="293" customFormat="1" ht="45.75" hidden="1" thickBot="1" x14ac:dyDescent="0.3">
      <c r="A320" s="450">
        <v>317</v>
      </c>
      <c r="B320" s="307" t="s">
        <v>1175</v>
      </c>
      <c r="C320" s="307" t="s">
        <v>230</v>
      </c>
      <c r="D320" s="307">
        <v>34</v>
      </c>
      <c r="E320" s="355" t="s">
        <v>3360</v>
      </c>
      <c r="F320" s="404" t="s">
        <v>2778</v>
      </c>
      <c r="G320" s="402" t="s">
        <v>2766</v>
      </c>
      <c r="H320" s="324">
        <v>42645</v>
      </c>
      <c r="I320" s="458" t="s">
        <v>3362</v>
      </c>
      <c r="J320" s="307"/>
      <c r="K320" s="322">
        <f>1422905.35+AZ320</f>
        <v>1442574.85</v>
      </c>
      <c r="L320" s="342"/>
      <c r="M320" s="342"/>
      <c r="N320" s="342"/>
      <c r="O320" s="342"/>
      <c r="P320" s="342"/>
      <c r="Q320" s="344"/>
      <c r="R320" s="344"/>
      <c r="S320" s="342"/>
      <c r="T320" s="344"/>
      <c r="U320" s="344"/>
      <c r="V320" s="344"/>
      <c r="W320" s="344"/>
      <c r="X320" s="344"/>
      <c r="Y320" s="344"/>
      <c r="Z320" s="344"/>
      <c r="AA320" s="344"/>
      <c r="AB320" s="344"/>
      <c r="AC320" s="344"/>
      <c r="AD320" s="344"/>
      <c r="AE320" s="344"/>
      <c r="AF320" s="344"/>
      <c r="AG320" s="344"/>
      <c r="AH320" s="344"/>
      <c r="AI320" s="344"/>
      <c r="AJ320" s="344"/>
      <c r="AK320" s="344"/>
      <c r="AL320" s="344"/>
      <c r="AM320" s="344"/>
      <c r="AN320" s="344">
        <v>19669.5</v>
      </c>
      <c r="AO320" s="344">
        <v>18536.07</v>
      </c>
      <c r="AP320" s="344">
        <v>0</v>
      </c>
      <c r="AQ320" s="344">
        <v>19669.5</v>
      </c>
      <c r="AR320" s="344">
        <v>20523.3</v>
      </c>
      <c r="AS320" s="344">
        <v>0</v>
      </c>
      <c r="AT320" s="344">
        <v>19669.5</v>
      </c>
      <c r="AU320" s="344">
        <v>18679.28</v>
      </c>
      <c r="AV320" s="344">
        <v>0</v>
      </c>
      <c r="AW320" s="344">
        <v>19669.5</v>
      </c>
      <c r="AX320" s="345">
        <v>20880.8</v>
      </c>
      <c r="AY320" s="344">
        <v>0</v>
      </c>
      <c r="AZ320" s="344">
        <v>19669.5</v>
      </c>
      <c r="BA320" s="344">
        <v>31859.73</v>
      </c>
      <c r="BB320" s="344">
        <v>0</v>
      </c>
      <c r="BC320" s="297"/>
      <c r="BD320" s="297"/>
      <c r="BE320" s="297"/>
      <c r="BF320" s="297"/>
      <c r="BG320" s="297">
        <v>625281.44999999995</v>
      </c>
      <c r="BH320" s="295">
        <f t="shared" si="6"/>
        <v>52740.53</v>
      </c>
      <c r="BI320" s="297"/>
    </row>
    <row r="321" spans="1:61" s="293" customFormat="1" ht="45.75" hidden="1" thickBot="1" x14ac:dyDescent="0.3">
      <c r="A321" s="450">
        <v>318</v>
      </c>
      <c r="B321" s="307" t="s">
        <v>1175</v>
      </c>
      <c r="C321" s="307" t="s">
        <v>54</v>
      </c>
      <c r="D321" s="307">
        <v>36</v>
      </c>
      <c r="E321" s="458" t="s">
        <v>3360</v>
      </c>
      <c r="F321" s="404" t="s">
        <v>2782</v>
      </c>
      <c r="G321" s="402" t="s">
        <v>2766</v>
      </c>
      <c r="H321" s="324">
        <v>42614</v>
      </c>
      <c r="I321" s="458" t="s">
        <v>3361</v>
      </c>
      <c r="J321" s="307"/>
      <c r="K321" s="322">
        <f>1450080.94+AZ321</f>
        <v>1470280.45</v>
      </c>
      <c r="L321" s="342"/>
      <c r="M321" s="342"/>
      <c r="N321" s="342"/>
      <c r="O321" s="342"/>
      <c r="P321" s="342"/>
      <c r="Q321" s="344"/>
      <c r="R321" s="344"/>
      <c r="S321" s="342"/>
      <c r="T321" s="344"/>
      <c r="U321" s="344"/>
      <c r="V321" s="344"/>
      <c r="W321" s="344"/>
      <c r="X321" s="344"/>
      <c r="Y321" s="344"/>
      <c r="Z321" s="344"/>
      <c r="AA321" s="344"/>
      <c r="AB321" s="344"/>
      <c r="AC321" s="344"/>
      <c r="AD321" s="344"/>
      <c r="AE321" s="344"/>
      <c r="AF321" s="344"/>
      <c r="AG321" s="344"/>
      <c r="AH321" s="344"/>
      <c r="AI321" s="344"/>
      <c r="AJ321" s="344"/>
      <c r="AK321" s="344"/>
      <c r="AL321" s="344"/>
      <c r="AM321" s="344"/>
      <c r="AN321" s="344">
        <v>20199.509999999998</v>
      </c>
      <c r="AO321" s="344">
        <v>36482.85</v>
      </c>
      <c r="AP321" s="344">
        <v>0</v>
      </c>
      <c r="AQ321" s="344">
        <v>20199.509999999998</v>
      </c>
      <c r="AR321" s="344">
        <v>18570.32</v>
      </c>
      <c r="AS321" s="344">
        <v>0</v>
      </c>
      <c r="AT321" s="344">
        <v>20199.509999999998</v>
      </c>
      <c r="AU321" s="344">
        <v>16836.64</v>
      </c>
      <c r="AV321" s="344">
        <v>0</v>
      </c>
      <c r="AW321" s="344">
        <v>20199.509999999998</v>
      </c>
      <c r="AX321" s="345">
        <v>27367.759999999998</v>
      </c>
      <c r="AY321" s="344">
        <v>0</v>
      </c>
      <c r="AZ321" s="344">
        <v>20199.509999999998</v>
      </c>
      <c r="BA321" s="344">
        <v>22326.63</v>
      </c>
      <c r="BB321" s="344">
        <v>0</v>
      </c>
      <c r="BC321" s="297"/>
      <c r="BD321" s="297"/>
      <c r="BE321" s="297"/>
      <c r="BF321" s="297"/>
      <c r="BG321" s="297">
        <v>952018.6</v>
      </c>
      <c r="BH321" s="295">
        <f t="shared" si="6"/>
        <v>49694.39</v>
      </c>
      <c r="BI321" s="297"/>
    </row>
    <row r="322" spans="1:61" s="293" customFormat="1" ht="45.75" hidden="1" thickBot="1" x14ac:dyDescent="0.3">
      <c r="A322" s="449">
        <v>319</v>
      </c>
      <c r="B322" s="307" t="s">
        <v>1175</v>
      </c>
      <c r="C322" s="307" t="s">
        <v>230</v>
      </c>
      <c r="D322" s="307">
        <v>35</v>
      </c>
      <c r="E322" s="458" t="s">
        <v>3360</v>
      </c>
      <c r="F322" s="404" t="s">
        <v>2777</v>
      </c>
      <c r="G322" s="402" t="s">
        <v>2766</v>
      </c>
      <c r="H322" s="324">
        <v>42615</v>
      </c>
      <c r="I322" s="458" t="s">
        <v>3362</v>
      </c>
      <c r="J322" s="307"/>
      <c r="K322" s="322">
        <f>1488449.03+AZ322</f>
        <v>1509140.46</v>
      </c>
      <c r="L322" s="342"/>
      <c r="M322" s="342"/>
      <c r="N322" s="342"/>
      <c r="O322" s="342"/>
      <c r="P322" s="342"/>
      <c r="Q322" s="344"/>
      <c r="R322" s="344"/>
      <c r="S322" s="342"/>
      <c r="T322" s="344"/>
      <c r="U322" s="344"/>
      <c r="V322" s="344"/>
      <c r="W322" s="344"/>
      <c r="X322" s="344"/>
      <c r="Y322" s="344"/>
      <c r="Z322" s="344"/>
      <c r="AA322" s="344"/>
      <c r="AB322" s="344"/>
      <c r="AC322" s="344"/>
      <c r="AD322" s="344"/>
      <c r="AE322" s="344"/>
      <c r="AF322" s="344"/>
      <c r="AG322" s="344"/>
      <c r="AH322" s="344"/>
      <c r="AI322" s="344"/>
      <c r="AJ322" s="344"/>
      <c r="AK322" s="344"/>
      <c r="AL322" s="344"/>
      <c r="AM322" s="344"/>
      <c r="AN322" s="344">
        <v>20691.43</v>
      </c>
      <c r="AO322" s="344">
        <v>18305.400000000001</v>
      </c>
      <c r="AP322" s="344">
        <v>0</v>
      </c>
      <c r="AQ322" s="344">
        <v>20691.43</v>
      </c>
      <c r="AR322" s="344">
        <v>18124.009999999998</v>
      </c>
      <c r="AS322" s="344">
        <v>0</v>
      </c>
      <c r="AT322" s="344">
        <v>20691.43</v>
      </c>
      <c r="AU322" s="344">
        <v>31682.15</v>
      </c>
      <c r="AV322" s="344">
        <v>0</v>
      </c>
      <c r="AW322" s="344">
        <v>20691.43</v>
      </c>
      <c r="AX322" s="345">
        <v>18437.93</v>
      </c>
      <c r="AY322" s="344">
        <v>0</v>
      </c>
      <c r="AZ322" s="344">
        <v>20691.43</v>
      </c>
      <c r="BA322" s="344">
        <v>20892.93</v>
      </c>
      <c r="BB322" s="344">
        <v>0</v>
      </c>
      <c r="BC322" s="297"/>
      <c r="BD322" s="297"/>
      <c r="BE322" s="297"/>
      <c r="BF322" s="297"/>
      <c r="BG322" s="297">
        <v>706642.58</v>
      </c>
      <c r="BH322" s="295">
        <f t="shared" si="6"/>
        <v>39330.86</v>
      </c>
      <c r="BI322" s="297"/>
    </row>
    <row r="323" spans="1:61" s="293" customFormat="1" ht="45.75" hidden="1" thickBot="1" x14ac:dyDescent="0.3">
      <c r="A323" s="450">
        <v>320</v>
      </c>
      <c r="B323" s="307" t="s">
        <v>1175</v>
      </c>
      <c r="C323" s="307" t="s">
        <v>230</v>
      </c>
      <c r="D323" s="307">
        <v>41</v>
      </c>
      <c r="E323" s="458" t="s">
        <v>3360</v>
      </c>
      <c r="F323" s="404" t="s">
        <v>2774</v>
      </c>
      <c r="G323" s="402" t="s">
        <v>2766</v>
      </c>
      <c r="H323" s="324">
        <v>42615</v>
      </c>
      <c r="I323" s="458" t="s">
        <v>3362</v>
      </c>
      <c r="J323" s="307"/>
      <c r="K323" s="322">
        <f>1459922.11+AZ323</f>
        <v>1479846.6400000001</v>
      </c>
      <c r="L323" s="342"/>
      <c r="M323" s="342"/>
      <c r="N323" s="342"/>
      <c r="O323" s="342"/>
      <c r="P323" s="342"/>
      <c r="Q323" s="344"/>
      <c r="R323" s="344"/>
      <c r="S323" s="342"/>
      <c r="T323" s="344"/>
      <c r="U323" s="344"/>
      <c r="V323" s="344"/>
      <c r="W323" s="344"/>
      <c r="X323" s="344"/>
      <c r="Y323" s="344"/>
      <c r="Z323" s="344"/>
      <c r="AA323" s="344"/>
      <c r="AB323" s="344"/>
      <c r="AC323" s="344"/>
      <c r="AD323" s="344"/>
      <c r="AE323" s="344"/>
      <c r="AF323" s="344"/>
      <c r="AG323" s="344"/>
      <c r="AH323" s="344"/>
      <c r="AI323" s="344"/>
      <c r="AJ323" s="344"/>
      <c r="AK323" s="344"/>
      <c r="AL323" s="344"/>
      <c r="AM323" s="344"/>
      <c r="AN323" s="344">
        <v>19924.53</v>
      </c>
      <c r="AO323" s="344">
        <v>19975.38</v>
      </c>
      <c r="AP323" s="344">
        <v>0</v>
      </c>
      <c r="AQ323" s="344">
        <v>19924.53</v>
      </c>
      <c r="AR323" s="344">
        <v>18487.75</v>
      </c>
      <c r="AS323" s="344">
        <v>0</v>
      </c>
      <c r="AT323" s="344">
        <v>19924.53</v>
      </c>
      <c r="AU323" s="344">
        <v>23010.22</v>
      </c>
      <c r="AV323" s="344">
        <v>0</v>
      </c>
      <c r="AW323" s="344">
        <v>19924.53</v>
      </c>
      <c r="AX323" s="345">
        <v>17609.32</v>
      </c>
      <c r="AY323" s="344">
        <v>0</v>
      </c>
      <c r="AZ323" s="344">
        <v>19924.53</v>
      </c>
      <c r="BA323" s="344">
        <v>23125.21</v>
      </c>
      <c r="BB323" s="344">
        <v>0</v>
      </c>
      <c r="BC323" s="297"/>
      <c r="BD323" s="297"/>
      <c r="BE323" s="297"/>
      <c r="BF323" s="297"/>
      <c r="BG323" s="297">
        <v>500229.69</v>
      </c>
      <c r="BH323" s="295">
        <f t="shared" si="6"/>
        <v>40734.53</v>
      </c>
      <c r="BI323" s="297"/>
    </row>
    <row r="324" spans="1:61" s="94" customFormat="1" ht="60" hidden="1" customHeight="1" thickBot="1" x14ac:dyDescent="0.3">
      <c r="A324" s="450">
        <v>321</v>
      </c>
      <c r="B324" s="352" t="s">
        <v>11</v>
      </c>
      <c r="C324" s="425" t="s">
        <v>275</v>
      </c>
      <c r="D324" s="352">
        <v>26</v>
      </c>
      <c r="E324" s="354" t="s">
        <v>2497</v>
      </c>
      <c r="F324" s="404" t="s">
        <v>2928</v>
      </c>
      <c r="G324" s="406" t="s">
        <v>2917</v>
      </c>
      <c r="H324" s="407">
        <v>42642</v>
      </c>
      <c r="I324" s="408" t="s">
        <v>2929</v>
      </c>
      <c r="J324" s="306"/>
      <c r="K324" s="323">
        <v>1599025.41</v>
      </c>
      <c r="L324" s="341"/>
      <c r="M324" s="341"/>
      <c r="N324" s="341"/>
      <c r="O324" s="340" t="s">
        <v>2335</v>
      </c>
      <c r="P324" s="337"/>
      <c r="Q324" s="336"/>
      <c r="R324" s="336"/>
      <c r="S324" s="336"/>
      <c r="T324" s="337">
        <v>14466.63</v>
      </c>
      <c r="U324" s="337"/>
      <c r="V324" s="336"/>
      <c r="W324" s="336"/>
      <c r="X324" s="336"/>
      <c r="Y324" s="336"/>
      <c r="Z324" s="336"/>
      <c r="AA324" s="336"/>
      <c r="AB324" s="336"/>
      <c r="AC324" s="336"/>
      <c r="AD324" s="336"/>
      <c r="AE324" s="346"/>
      <c r="AF324" s="346"/>
      <c r="AG324" s="346"/>
      <c r="AH324" s="346"/>
      <c r="AI324" s="346"/>
      <c r="AJ324" s="346"/>
      <c r="AK324" s="346"/>
      <c r="AL324" s="346"/>
      <c r="AM324" s="346"/>
      <c r="AN324" s="346"/>
      <c r="AO324" s="346"/>
      <c r="AP324" s="346"/>
      <c r="AQ324" s="346"/>
      <c r="AR324" s="346"/>
      <c r="AS324" s="346"/>
      <c r="AT324" s="346"/>
      <c r="AU324" s="336"/>
      <c r="AV324" s="336"/>
      <c r="AW324" s="336"/>
      <c r="AX324" s="336"/>
      <c r="AY324" s="336"/>
      <c r="AZ324" s="336"/>
      <c r="BA324" s="336"/>
      <c r="BB324" s="336"/>
      <c r="BC324" s="285"/>
      <c r="BD324" s="285"/>
      <c r="BE324" s="285"/>
      <c r="BF324" s="285"/>
      <c r="BG324" s="285"/>
      <c r="BH324" s="299"/>
      <c r="BI324" s="285"/>
    </row>
    <row r="325" spans="1:61" s="293" customFormat="1" ht="45" hidden="1" customHeight="1" x14ac:dyDescent="0.25">
      <c r="A325" s="449">
        <v>322</v>
      </c>
      <c r="B325" s="307" t="s">
        <v>11</v>
      </c>
      <c r="C325" s="307" t="s">
        <v>226</v>
      </c>
      <c r="D325" s="307" t="s">
        <v>482</v>
      </c>
      <c r="E325" s="394" t="s">
        <v>2205</v>
      </c>
      <c r="F325" s="398" t="s">
        <v>2691</v>
      </c>
      <c r="G325" s="307" t="s">
        <v>2685</v>
      </c>
      <c r="H325" s="324">
        <v>42663</v>
      </c>
      <c r="I325" s="394" t="s">
        <v>2692</v>
      </c>
      <c r="J325" s="306"/>
      <c r="K325" s="322">
        <v>1391275.54</v>
      </c>
      <c r="L325" s="338"/>
      <c r="M325" s="338"/>
      <c r="N325" s="338"/>
      <c r="O325" s="338" t="s">
        <v>2322</v>
      </c>
      <c r="P325" s="342"/>
      <c r="Q325" s="344"/>
      <c r="R325" s="344"/>
      <c r="S325" s="344"/>
      <c r="T325" s="342"/>
      <c r="U325" s="342"/>
      <c r="V325" s="344"/>
      <c r="W325" s="344"/>
      <c r="X325" s="344"/>
      <c r="Y325" s="344"/>
      <c r="Z325" s="344"/>
      <c r="AA325" s="344"/>
      <c r="AB325" s="344"/>
      <c r="AC325" s="344"/>
      <c r="AD325" s="344"/>
      <c r="AE325" s="344"/>
      <c r="AF325" s="344"/>
      <c r="AG325" s="344"/>
      <c r="AH325" s="344">
        <v>18940.240000000002</v>
      </c>
      <c r="AI325" s="344">
        <v>18252.89</v>
      </c>
      <c r="AJ325" s="344">
        <v>0</v>
      </c>
      <c r="AK325" s="344">
        <v>19829.330000000002</v>
      </c>
      <c r="AL325" s="344">
        <v>18829.689999999999</v>
      </c>
      <c r="AM325" s="344">
        <v>0</v>
      </c>
      <c r="AN325" s="344">
        <v>19829.330000000002</v>
      </c>
      <c r="AO325" s="344">
        <v>15282.41</v>
      </c>
      <c r="AP325" s="344">
        <v>0</v>
      </c>
      <c r="AQ325" s="344">
        <v>19829.330000000002</v>
      </c>
      <c r="AR325" s="344">
        <v>16090.22</v>
      </c>
      <c r="AS325" s="344">
        <v>0</v>
      </c>
      <c r="AT325" s="344">
        <v>19830.07</v>
      </c>
      <c r="AU325" s="344">
        <v>15056.81</v>
      </c>
      <c r="AV325" s="344">
        <v>0</v>
      </c>
      <c r="AW325" s="344">
        <v>19830.07</v>
      </c>
      <c r="AX325" s="345">
        <v>27524.46</v>
      </c>
      <c r="AY325" s="344">
        <v>0</v>
      </c>
      <c r="AZ325" s="344">
        <v>19830.07</v>
      </c>
      <c r="BA325" s="345">
        <v>16156.35</v>
      </c>
      <c r="BB325" s="344">
        <v>0</v>
      </c>
      <c r="BC325" s="297"/>
      <c r="BD325" s="297"/>
      <c r="BE325" s="297"/>
      <c r="BF325" s="297"/>
      <c r="BG325" s="297"/>
      <c r="BH325" s="295">
        <f t="shared" si="6"/>
        <v>43680.81</v>
      </c>
      <c r="BI325" s="297"/>
    </row>
    <row r="326" spans="1:61" s="94" customFormat="1" ht="90" hidden="1" customHeight="1" x14ac:dyDescent="0.25">
      <c r="A326" s="450">
        <v>323</v>
      </c>
      <c r="B326" s="352" t="s">
        <v>11</v>
      </c>
      <c r="C326" s="425" t="s">
        <v>275</v>
      </c>
      <c r="D326" s="352">
        <v>28</v>
      </c>
      <c r="E326" s="352" t="s">
        <v>2497</v>
      </c>
      <c r="F326" s="404" t="s">
        <v>2926</v>
      </c>
      <c r="G326" s="406" t="s">
        <v>2917</v>
      </c>
      <c r="H326" s="407">
        <v>42642</v>
      </c>
      <c r="I326" s="406" t="s">
        <v>2927</v>
      </c>
      <c r="J326" s="306"/>
      <c r="K326" s="323">
        <v>994816.77</v>
      </c>
      <c r="L326" s="341"/>
      <c r="M326" s="341"/>
      <c r="N326" s="341"/>
      <c r="O326" s="340" t="s">
        <v>2334</v>
      </c>
      <c r="P326" s="337"/>
      <c r="Q326" s="336"/>
      <c r="R326" s="336"/>
      <c r="S326" s="336"/>
      <c r="T326" s="337">
        <v>8668.23</v>
      </c>
      <c r="U326" s="337"/>
      <c r="V326" s="336"/>
      <c r="W326" s="336"/>
      <c r="X326" s="336"/>
      <c r="Y326" s="336"/>
      <c r="Z326" s="336"/>
      <c r="AA326" s="336"/>
      <c r="AB326" s="336"/>
      <c r="AC326" s="336"/>
      <c r="AD326" s="336"/>
      <c r="AE326" s="346"/>
      <c r="AF326" s="346"/>
      <c r="AG326" s="346"/>
      <c r="AH326" s="346"/>
      <c r="AI326" s="346"/>
      <c r="AJ326" s="346"/>
      <c r="AK326" s="346"/>
      <c r="AL326" s="346"/>
      <c r="AM326" s="346"/>
      <c r="AN326" s="346"/>
      <c r="AO326" s="346"/>
      <c r="AP326" s="346"/>
      <c r="AQ326" s="346"/>
      <c r="AR326" s="346"/>
      <c r="AS326" s="346"/>
      <c r="AT326" s="346"/>
      <c r="AU326" s="336"/>
      <c r="AV326" s="336"/>
      <c r="AW326" s="336"/>
      <c r="AX326" s="336"/>
      <c r="AY326" s="336"/>
      <c r="AZ326" s="336"/>
      <c r="BA326" s="336"/>
      <c r="BB326" s="336"/>
      <c r="BC326" s="285"/>
      <c r="BD326" s="285"/>
      <c r="BE326" s="285"/>
      <c r="BF326" s="285"/>
      <c r="BG326" s="285"/>
      <c r="BH326" s="299"/>
      <c r="BI326" s="285"/>
    </row>
    <row r="327" spans="1:61" s="293" customFormat="1" ht="30" hidden="1" customHeight="1" thickBot="1" x14ac:dyDescent="0.3">
      <c r="A327" s="450">
        <v>324</v>
      </c>
      <c r="B327" s="307" t="s">
        <v>11</v>
      </c>
      <c r="C327" s="307" t="s">
        <v>2018</v>
      </c>
      <c r="D327" s="307">
        <v>28</v>
      </c>
      <c r="E327" s="307" t="s">
        <v>2201</v>
      </c>
      <c r="F327" s="398" t="s">
        <v>2676</v>
      </c>
      <c r="G327" s="394" t="s">
        <v>2668</v>
      </c>
      <c r="H327" s="324">
        <v>42597</v>
      </c>
      <c r="I327" s="394" t="s">
        <v>2677</v>
      </c>
      <c r="J327" s="307"/>
      <c r="K327" s="322">
        <v>3270382.38</v>
      </c>
      <c r="L327" s="338"/>
      <c r="M327" s="338"/>
      <c r="N327" s="338"/>
      <c r="O327" s="338" t="s">
        <v>2330</v>
      </c>
      <c r="P327" s="342"/>
      <c r="Q327" s="344"/>
      <c r="R327" s="344"/>
      <c r="S327" s="342"/>
      <c r="T327" s="344"/>
      <c r="U327" s="344"/>
      <c r="V327" s="344"/>
      <c r="W327" s="344"/>
      <c r="X327" s="344"/>
      <c r="Y327" s="344"/>
      <c r="Z327" s="344"/>
      <c r="AA327" s="344"/>
      <c r="AB327" s="344"/>
      <c r="AC327" s="344"/>
      <c r="AD327" s="344"/>
      <c r="AE327" s="344"/>
      <c r="AF327" s="344"/>
      <c r="AG327" s="344"/>
      <c r="AH327" s="344"/>
      <c r="AI327" s="344"/>
      <c r="AJ327" s="344"/>
      <c r="AK327" s="344"/>
      <c r="AL327" s="344"/>
      <c r="AM327" s="344"/>
      <c r="AN327" s="344"/>
      <c r="AO327" s="344"/>
      <c r="AP327" s="344"/>
      <c r="AQ327" s="344">
        <v>45311.11</v>
      </c>
      <c r="AR327" s="344">
        <v>23302.52</v>
      </c>
      <c r="AS327" s="344"/>
      <c r="AT327" s="344">
        <v>45311.11</v>
      </c>
      <c r="AU327" s="344">
        <v>52736.53</v>
      </c>
      <c r="AV327" s="344"/>
      <c r="AW327" s="344">
        <v>45311.11</v>
      </c>
      <c r="AX327" s="345">
        <v>31900.13</v>
      </c>
      <c r="AY327" s="344"/>
      <c r="AZ327" s="344">
        <v>45311.11</v>
      </c>
      <c r="BA327" s="345">
        <v>36523.24</v>
      </c>
      <c r="BB327" s="344">
        <v>0</v>
      </c>
      <c r="BC327" s="297">
        <v>411530.44</v>
      </c>
      <c r="BD327" s="297"/>
      <c r="BE327" s="297"/>
      <c r="BF327" s="297">
        <v>1221182.78</v>
      </c>
      <c r="BG327" s="297"/>
      <c r="BH327" s="295">
        <f t="shared" si="6"/>
        <v>68423.37</v>
      </c>
      <c r="BI327" s="297"/>
    </row>
    <row r="328" spans="1:61" s="293" customFormat="1" ht="60" hidden="1" customHeight="1" x14ac:dyDescent="0.25">
      <c r="A328" s="449">
        <v>325</v>
      </c>
      <c r="B328" s="307" t="s">
        <v>11</v>
      </c>
      <c r="C328" s="307" t="s">
        <v>12</v>
      </c>
      <c r="D328" s="307">
        <v>3</v>
      </c>
      <c r="E328" s="307" t="s">
        <v>2205</v>
      </c>
      <c r="F328" s="398" t="s">
        <v>2699</v>
      </c>
      <c r="G328" s="307" t="s">
        <v>2685</v>
      </c>
      <c r="H328" s="394" t="s">
        <v>2700</v>
      </c>
      <c r="I328" s="307" t="s">
        <v>2024</v>
      </c>
      <c r="J328" s="306"/>
      <c r="K328" s="322">
        <v>1022509.13</v>
      </c>
      <c r="L328" s="338"/>
      <c r="M328" s="338"/>
      <c r="N328" s="338"/>
      <c r="O328" s="338" t="s">
        <v>2323</v>
      </c>
      <c r="P328" s="342"/>
      <c r="Q328" s="344"/>
      <c r="R328" s="344"/>
      <c r="S328" s="342"/>
      <c r="T328" s="344"/>
      <c r="U328" s="344"/>
      <c r="V328" s="342"/>
      <c r="W328" s="344"/>
      <c r="X328" s="344"/>
      <c r="Y328" s="342"/>
      <c r="Z328" s="344"/>
      <c r="AA328" s="344"/>
      <c r="AB328" s="342"/>
      <c r="AC328" s="344"/>
      <c r="AD328" s="344"/>
      <c r="AE328" s="342"/>
      <c r="AF328" s="344"/>
      <c r="AG328" s="344"/>
      <c r="AH328" s="342">
        <v>28351.45</v>
      </c>
      <c r="AI328" s="344">
        <v>20762.77</v>
      </c>
      <c r="AJ328" s="344">
        <v>0</v>
      </c>
      <c r="AK328" s="344">
        <v>29664.76</v>
      </c>
      <c r="AL328" s="344">
        <v>42988.92</v>
      </c>
      <c r="AM328" s="344">
        <v>0</v>
      </c>
      <c r="AN328" s="344">
        <v>29664.76</v>
      </c>
      <c r="AO328" s="344">
        <v>44856.75</v>
      </c>
      <c r="AP328" s="344">
        <v>0</v>
      </c>
      <c r="AQ328" s="344">
        <v>29664.76</v>
      </c>
      <c r="AR328" s="344">
        <v>23737.279999999999</v>
      </c>
      <c r="AS328" s="344">
        <v>0</v>
      </c>
      <c r="AT328" s="344">
        <v>29663.99</v>
      </c>
      <c r="AU328" s="344">
        <v>34990.22</v>
      </c>
      <c r="AV328" s="344">
        <v>0</v>
      </c>
      <c r="AW328" s="344">
        <v>29663.99</v>
      </c>
      <c r="AX328" s="345">
        <v>33034.01</v>
      </c>
      <c r="AY328" s="344">
        <v>84000</v>
      </c>
      <c r="AZ328" s="344">
        <v>29663.99</v>
      </c>
      <c r="BA328" s="345">
        <v>41684.53</v>
      </c>
      <c r="BB328" s="344">
        <v>0</v>
      </c>
      <c r="BC328" s="297"/>
      <c r="BD328" s="297"/>
      <c r="BE328" s="297"/>
      <c r="BF328" s="297"/>
      <c r="BG328" s="297"/>
      <c r="BH328" s="295">
        <f t="shared" si="6"/>
        <v>74718.540000000008</v>
      </c>
      <c r="BI328" s="297"/>
    </row>
    <row r="329" spans="1:61" s="293" customFormat="1" ht="30" hidden="1" customHeight="1" x14ac:dyDescent="0.25">
      <c r="A329" s="450">
        <v>326</v>
      </c>
      <c r="B329" s="307" t="s">
        <v>11</v>
      </c>
      <c r="C329" s="307" t="s">
        <v>119</v>
      </c>
      <c r="D329" s="307">
        <v>82</v>
      </c>
      <c r="E329" s="307" t="s">
        <v>2207</v>
      </c>
      <c r="F329" s="421" t="s">
        <v>2942</v>
      </c>
      <c r="G329" s="402" t="s">
        <v>2668</v>
      </c>
      <c r="H329" s="324">
        <v>42719</v>
      </c>
      <c r="I329" s="307" t="s">
        <v>2034</v>
      </c>
      <c r="J329" s="307"/>
      <c r="K329" s="322">
        <v>1642148.89</v>
      </c>
      <c r="L329" s="338"/>
      <c r="M329" s="338"/>
      <c r="N329" s="338"/>
      <c r="O329" s="338"/>
      <c r="P329" s="338"/>
      <c r="Q329" s="344"/>
      <c r="R329" s="344"/>
      <c r="S329" s="342"/>
      <c r="T329" s="344"/>
      <c r="U329" s="344"/>
      <c r="V329" s="342"/>
      <c r="W329" s="344"/>
      <c r="X329" s="344"/>
      <c r="Y329" s="342"/>
      <c r="Z329" s="344"/>
      <c r="AA329" s="344"/>
      <c r="AB329" s="342"/>
      <c r="AC329" s="344"/>
      <c r="AD329" s="344"/>
      <c r="AE329" s="342"/>
      <c r="AF329" s="344"/>
      <c r="AG329" s="344"/>
      <c r="AH329" s="344"/>
      <c r="AI329" s="344"/>
      <c r="AJ329" s="344"/>
      <c r="AK329" s="344"/>
      <c r="AL329" s="344"/>
      <c r="AM329" s="344"/>
      <c r="AN329" s="344"/>
      <c r="AO329" s="344"/>
      <c r="AP329" s="344"/>
      <c r="AQ329" s="344">
        <v>22751.97</v>
      </c>
      <c r="AR329" s="344">
        <v>21296.36</v>
      </c>
      <c r="AS329" s="344"/>
      <c r="AT329" s="344">
        <v>22751.97</v>
      </c>
      <c r="AU329" s="344">
        <v>30840.52</v>
      </c>
      <c r="AV329" s="344"/>
      <c r="AW329" s="344">
        <v>22751.97</v>
      </c>
      <c r="AX329" s="345">
        <v>20298.98</v>
      </c>
      <c r="AY329" s="344">
        <v>0</v>
      </c>
      <c r="AZ329" s="344">
        <v>22751.97</v>
      </c>
      <c r="BA329" s="345">
        <v>25022.57</v>
      </c>
      <c r="BB329" s="344">
        <v>0</v>
      </c>
      <c r="BC329" s="297">
        <v>297823.3</v>
      </c>
      <c r="BD329" s="297"/>
      <c r="BE329" s="297"/>
      <c r="BF329" s="297">
        <v>728704.34</v>
      </c>
      <c r="BG329" s="297"/>
      <c r="BH329" s="295">
        <f t="shared" ref="BH329" si="7">AX329+BA329</f>
        <v>45321.55</v>
      </c>
      <c r="BI329" s="297"/>
    </row>
    <row r="330" spans="1:61" s="94" customFormat="1" ht="30" hidden="1" customHeight="1" thickBot="1" x14ac:dyDescent="0.3">
      <c r="A330" s="450">
        <v>327</v>
      </c>
      <c r="B330" s="352" t="s">
        <v>11</v>
      </c>
      <c r="C330" s="354" t="s">
        <v>2498</v>
      </c>
      <c r="D330" s="352" t="s">
        <v>1513</v>
      </c>
      <c r="E330" s="425" t="s">
        <v>2499</v>
      </c>
      <c r="F330" s="404" t="s">
        <v>2939</v>
      </c>
      <c r="G330" s="406" t="s">
        <v>2668</v>
      </c>
      <c r="H330" s="407">
        <v>42668</v>
      </c>
      <c r="I330" s="406" t="s">
        <v>2940</v>
      </c>
      <c r="J330" s="306"/>
      <c r="K330" s="327"/>
      <c r="L330" s="341"/>
      <c r="M330" s="341"/>
      <c r="N330" s="341"/>
      <c r="O330" s="340"/>
      <c r="P330" s="337"/>
      <c r="Q330" s="336"/>
      <c r="R330" s="336"/>
      <c r="S330" s="337"/>
      <c r="T330" s="336"/>
      <c r="U330" s="336"/>
      <c r="V330" s="336"/>
      <c r="W330" s="336"/>
      <c r="X330" s="336"/>
      <c r="Y330" s="336"/>
      <c r="Z330" s="336"/>
      <c r="AA330" s="336"/>
      <c r="AB330" s="336"/>
      <c r="AC330" s="336"/>
      <c r="AD330" s="336"/>
      <c r="AE330" s="336"/>
      <c r="AF330" s="336"/>
      <c r="AG330" s="336"/>
      <c r="AH330" s="336"/>
      <c r="AI330" s="336"/>
      <c r="AJ330" s="336"/>
      <c r="AK330" s="336"/>
      <c r="AL330" s="336"/>
      <c r="AM330" s="336"/>
      <c r="AN330" s="336"/>
      <c r="AO330" s="336"/>
      <c r="AP330" s="336"/>
      <c r="AQ330" s="336"/>
      <c r="AR330" s="336"/>
      <c r="AS330" s="336"/>
      <c r="AT330" s="336"/>
      <c r="AU330" s="336"/>
      <c r="AV330" s="336"/>
      <c r="AW330" s="336"/>
      <c r="AX330" s="336"/>
      <c r="AY330" s="336"/>
      <c r="AZ330" s="336"/>
      <c r="BA330" s="336"/>
      <c r="BB330" s="336"/>
      <c r="BC330" s="285"/>
      <c r="BD330" s="285"/>
      <c r="BE330" s="285"/>
      <c r="BF330" s="285"/>
      <c r="BG330" s="285"/>
      <c r="BH330" s="299"/>
      <c r="BI330" s="285"/>
    </row>
    <row r="331" spans="1:61" s="293" customFormat="1" ht="30" hidden="1" customHeight="1" x14ac:dyDescent="0.25">
      <c r="A331" s="449">
        <v>328</v>
      </c>
      <c r="B331" s="307" t="s">
        <v>11</v>
      </c>
      <c r="C331" s="307" t="s">
        <v>48</v>
      </c>
      <c r="D331" s="307">
        <v>19</v>
      </c>
      <c r="E331" s="307" t="s">
        <v>2200</v>
      </c>
      <c r="F331" s="404" t="s">
        <v>2743</v>
      </c>
      <c r="G331" s="402" t="s">
        <v>2668</v>
      </c>
      <c r="H331" s="324">
        <v>42696</v>
      </c>
      <c r="I331" s="402" t="s">
        <v>2744</v>
      </c>
      <c r="J331" s="307"/>
      <c r="K331" s="322">
        <v>1495059.6</v>
      </c>
      <c r="L331" s="338"/>
      <c r="M331" s="338"/>
      <c r="N331" s="338"/>
      <c r="O331" s="338"/>
      <c r="P331" s="338"/>
      <c r="Q331" s="344"/>
      <c r="R331" s="344"/>
      <c r="S331" s="342"/>
      <c r="T331" s="344"/>
      <c r="U331" s="344"/>
      <c r="V331" s="342"/>
      <c r="W331" s="344"/>
      <c r="X331" s="344"/>
      <c r="Y331" s="342"/>
      <c r="Z331" s="344"/>
      <c r="AA331" s="344"/>
      <c r="AB331" s="342"/>
      <c r="AC331" s="344"/>
      <c r="AD331" s="344"/>
      <c r="AE331" s="342"/>
      <c r="AF331" s="344"/>
      <c r="AG331" s="344"/>
      <c r="AH331" s="342"/>
      <c r="AI331" s="344"/>
      <c r="AJ331" s="344"/>
      <c r="AK331" s="344"/>
      <c r="AL331" s="344"/>
      <c r="AM331" s="344"/>
      <c r="AN331" s="344"/>
      <c r="AO331" s="344"/>
      <c r="AP331" s="344"/>
      <c r="AQ331" s="344">
        <v>20715.46</v>
      </c>
      <c r="AR331" s="344">
        <v>20559.080000000002</v>
      </c>
      <c r="AS331" s="344"/>
      <c r="AT331" s="344">
        <v>20715.46</v>
      </c>
      <c r="AU331" s="344">
        <v>19782.68</v>
      </c>
      <c r="AV331" s="344"/>
      <c r="AW331" s="344">
        <v>20715.46</v>
      </c>
      <c r="AX331" s="345">
        <v>13274.35</v>
      </c>
      <c r="AY331" s="344">
        <v>0</v>
      </c>
      <c r="AZ331" s="344">
        <v>20715.46</v>
      </c>
      <c r="BA331" s="345">
        <v>28992.959999999999</v>
      </c>
      <c r="BB331" s="344">
        <v>0</v>
      </c>
      <c r="BC331" s="297">
        <v>241393.1</v>
      </c>
      <c r="BD331" s="297"/>
      <c r="BE331" s="297"/>
      <c r="BF331" s="297">
        <v>299758.62</v>
      </c>
      <c r="BG331" s="297"/>
      <c r="BH331" s="295">
        <f t="shared" ref="BH331:BH344" si="8">AX331+BA331</f>
        <v>42267.31</v>
      </c>
      <c r="BI331" s="297"/>
    </row>
    <row r="332" spans="1:61" s="94" customFormat="1" ht="45" hidden="1" customHeight="1" x14ac:dyDescent="0.25">
      <c r="A332" s="450">
        <v>329</v>
      </c>
      <c r="B332" s="352" t="s">
        <v>11</v>
      </c>
      <c r="C332" s="352" t="s">
        <v>743</v>
      </c>
      <c r="D332" s="352">
        <v>29</v>
      </c>
      <c r="E332" s="357" t="s">
        <v>2500</v>
      </c>
      <c r="F332" s="404" t="s">
        <v>2891</v>
      </c>
      <c r="G332" s="406" t="s">
        <v>2685</v>
      </c>
      <c r="H332" s="407">
        <v>42751</v>
      </c>
      <c r="I332" s="406" t="s">
        <v>2892</v>
      </c>
      <c r="J332" s="306"/>
      <c r="K332" s="323">
        <v>1445551.63</v>
      </c>
      <c r="L332" s="341"/>
      <c r="M332" s="341"/>
      <c r="N332" s="341"/>
      <c r="O332" s="340"/>
      <c r="P332" s="337"/>
      <c r="Q332" s="336"/>
      <c r="R332" s="336"/>
      <c r="S332" s="337"/>
      <c r="T332" s="336"/>
      <c r="U332" s="336"/>
      <c r="V332" s="336"/>
      <c r="W332" s="336"/>
      <c r="X332" s="336"/>
      <c r="Y332" s="336"/>
      <c r="Z332" s="336"/>
      <c r="AA332" s="336"/>
      <c r="AB332" s="336"/>
      <c r="AC332" s="336"/>
      <c r="AD332" s="336"/>
      <c r="AE332" s="346"/>
      <c r="AF332" s="346"/>
      <c r="AG332" s="346"/>
      <c r="AH332" s="346"/>
      <c r="AI332" s="336"/>
      <c r="AJ332" s="336"/>
      <c r="AK332" s="336"/>
      <c r="AL332" s="336"/>
      <c r="AM332" s="336"/>
      <c r="AN332" s="336"/>
      <c r="AO332" s="336"/>
      <c r="AP332" s="336"/>
      <c r="AQ332" s="336"/>
      <c r="AR332" s="336"/>
      <c r="AS332" s="336"/>
      <c r="AT332" s="336"/>
      <c r="AU332" s="336"/>
      <c r="AV332" s="336"/>
      <c r="AW332" s="336"/>
      <c r="AX332" s="336"/>
      <c r="AY332" s="336"/>
      <c r="AZ332" s="336"/>
      <c r="BA332" s="336"/>
      <c r="BB332" s="336"/>
      <c r="BC332" s="285"/>
      <c r="BD332" s="285"/>
      <c r="BE332" s="285"/>
      <c r="BF332" s="285"/>
      <c r="BG332" s="285"/>
      <c r="BH332" s="299"/>
      <c r="BI332" s="285"/>
    </row>
    <row r="333" spans="1:61" s="293" customFormat="1" ht="45" hidden="1" customHeight="1" thickBot="1" x14ac:dyDescent="0.3">
      <c r="A333" s="450">
        <v>330</v>
      </c>
      <c r="B333" s="307" t="s">
        <v>11</v>
      </c>
      <c r="C333" s="307" t="s">
        <v>113</v>
      </c>
      <c r="D333" s="307">
        <v>34</v>
      </c>
      <c r="E333" s="307" t="s">
        <v>2205</v>
      </c>
      <c r="F333" s="398" t="s">
        <v>2709</v>
      </c>
      <c r="G333" s="307" t="s">
        <v>2685</v>
      </c>
      <c r="H333" s="324">
        <v>42450</v>
      </c>
      <c r="I333" s="394" t="s">
        <v>2710</v>
      </c>
      <c r="J333" s="306"/>
      <c r="K333" s="322">
        <v>2195410.59</v>
      </c>
      <c r="L333" s="338"/>
      <c r="M333" s="338"/>
      <c r="N333" s="338"/>
      <c r="O333" s="338" t="s">
        <v>2392</v>
      </c>
      <c r="P333" s="342"/>
      <c r="Q333" s="344"/>
      <c r="R333" s="344"/>
      <c r="S333" s="342"/>
      <c r="T333" s="344"/>
      <c r="U333" s="344"/>
      <c r="V333" s="342"/>
      <c r="W333" s="344"/>
      <c r="X333" s="344"/>
      <c r="Y333" s="342"/>
      <c r="Z333" s="344"/>
      <c r="AA333" s="344"/>
      <c r="AB333" s="342"/>
      <c r="AC333" s="344"/>
      <c r="AD333" s="344"/>
      <c r="AE333" s="342"/>
      <c r="AF333" s="344"/>
      <c r="AG333" s="344"/>
      <c r="AH333" s="342">
        <v>42689.41</v>
      </c>
      <c r="AI333" s="344">
        <v>52297.17</v>
      </c>
      <c r="AJ333" s="344">
        <v>0</v>
      </c>
      <c r="AK333" s="344">
        <v>44666.879999999997</v>
      </c>
      <c r="AL333" s="344">
        <v>47730.61</v>
      </c>
      <c r="AM333" s="344">
        <v>0</v>
      </c>
      <c r="AN333" s="344">
        <v>44666.879999999997</v>
      </c>
      <c r="AO333" s="344">
        <v>29228.93</v>
      </c>
      <c r="AP333" s="344">
        <v>0</v>
      </c>
      <c r="AQ333" s="344">
        <v>44666.879999999997</v>
      </c>
      <c r="AR333" s="344">
        <v>30740.720000000001</v>
      </c>
      <c r="AS333" s="344">
        <v>0</v>
      </c>
      <c r="AT333" s="344">
        <v>44666.879999999997</v>
      </c>
      <c r="AU333" s="344">
        <v>36849.54</v>
      </c>
      <c r="AV333" s="344">
        <v>0</v>
      </c>
      <c r="AW333" s="344">
        <v>44666.879999999997</v>
      </c>
      <c r="AX333" s="345">
        <v>35915.22</v>
      </c>
      <c r="AY333" s="344">
        <v>0</v>
      </c>
      <c r="AZ333" s="344">
        <v>44666.879999999997</v>
      </c>
      <c r="BA333" s="345">
        <v>31662.25</v>
      </c>
      <c r="BB333" s="344">
        <v>22500</v>
      </c>
      <c r="BC333" s="297"/>
      <c r="BD333" s="297"/>
      <c r="BE333" s="297"/>
      <c r="BF333" s="297"/>
      <c r="BG333" s="297"/>
      <c r="BH333" s="295">
        <f t="shared" si="8"/>
        <v>67577.47</v>
      </c>
      <c r="BI333" s="297"/>
    </row>
    <row r="334" spans="1:61" s="293" customFormat="1" ht="45" hidden="1" customHeight="1" x14ac:dyDescent="0.25">
      <c r="A334" s="449">
        <v>331</v>
      </c>
      <c r="B334" s="307" t="s">
        <v>11</v>
      </c>
      <c r="C334" s="307" t="s">
        <v>993</v>
      </c>
      <c r="D334" s="307">
        <v>61</v>
      </c>
      <c r="E334" s="307" t="s">
        <v>2205</v>
      </c>
      <c r="F334" s="398" t="s">
        <v>2689</v>
      </c>
      <c r="G334" s="307" t="s">
        <v>2685</v>
      </c>
      <c r="H334" s="324">
        <v>42705</v>
      </c>
      <c r="I334" s="394" t="s">
        <v>2690</v>
      </c>
      <c r="J334" s="306"/>
      <c r="K334" s="322">
        <v>2946239.78</v>
      </c>
      <c r="L334" s="338"/>
      <c r="M334" s="338"/>
      <c r="N334" s="338"/>
      <c r="O334" s="338" t="s">
        <v>2391</v>
      </c>
      <c r="P334" s="342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  <c r="AA334" s="344"/>
      <c r="AB334" s="344"/>
      <c r="AC334" s="344"/>
      <c r="AD334" s="344"/>
      <c r="AE334" s="344"/>
      <c r="AF334" s="344"/>
      <c r="AG334" s="344"/>
      <c r="AH334" s="344">
        <v>64412.18</v>
      </c>
      <c r="AI334" s="344">
        <v>31005.47</v>
      </c>
      <c r="AJ334" s="344">
        <v>0</v>
      </c>
      <c r="AK334" s="344">
        <v>67395.87</v>
      </c>
      <c r="AL334" s="344">
        <v>56104.44</v>
      </c>
      <c r="AM334" s="344">
        <v>0</v>
      </c>
      <c r="AN334" s="344">
        <v>67395.87</v>
      </c>
      <c r="AO334" s="344">
        <v>55584.26</v>
      </c>
      <c r="AP334" s="344">
        <v>0</v>
      </c>
      <c r="AQ334" s="344">
        <v>67395.87</v>
      </c>
      <c r="AR334" s="344">
        <v>50378.91</v>
      </c>
      <c r="AS334" s="344">
        <v>0</v>
      </c>
      <c r="AT334" s="344">
        <v>67395.87</v>
      </c>
      <c r="AU334" s="344">
        <v>91100.62</v>
      </c>
      <c r="AV334" s="344">
        <v>0</v>
      </c>
      <c r="AW334" s="344">
        <v>67395.87</v>
      </c>
      <c r="AX334" s="345">
        <v>50159.66</v>
      </c>
      <c r="AY334" s="344">
        <v>0</v>
      </c>
      <c r="AZ334" s="344">
        <v>67395.87</v>
      </c>
      <c r="BA334" s="345">
        <v>42650.8</v>
      </c>
      <c r="BB334" s="344">
        <v>22500</v>
      </c>
      <c r="BC334" s="297"/>
      <c r="BD334" s="297"/>
      <c r="BE334" s="297"/>
      <c r="BF334" s="297"/>
      <c r="BG334" s="297"/>
      <c r="BH334" s="295">
        <f t="shared" si="8"/>
        <v>92810.46</v>
      </c>
      <c r="BI334" s="297"/>
    </row>
    <row r="335" spans="1:61" s="293" customFormat="1" ht="30" hidden="1" customHeight="1" x14ac:dyDescent="0.25">
      <c r="A335" s="450">
        <v>332</v>
      </c>
      <c r="B335" s="307" t="s">
        <v>11</v>
      </c>
      <c r="C335" s="307" t="s">
        <v>48</v>
      </c>
      <c r="D335" s="307">
        <v>6</v>
      </c>
      <c r="E335" s="402" t="s">
        <v>2200</v>
      </c>
      <c r="F335" s="404" t="s">
        <v>2740</v>
      </c>
      <c r="G335" s="402" t="s">
        <v>2668</v>
      </c>
      <c r="H335" s="402" t="s">
        <v>2741</v>
      </c>
      <c r="I335" s="402" t="s">
        <v>2742</v>
      </c>
      <c r="J335" s="307"/>
      <c r="K335" s="322">
        <v>1507489.91</v>
      </c>
      <c r="L335" s="338"/>
      <c r="M335" s="338"/>
      <c r="N335" s="338"/>
      <c r="O335" s="338"/>
      <c r="P335" s="338"/>
      <c r="Q335" s="344"/>
      <c r="R335" s="344"/>
      <c r="S335" s="344"/>
      <c r="T335" s="344"/>
      <c r="U335" s="344"/>
      <c r="V335" s="344"/>
      <c r="W335" s="344"/>
      <c r="X335" s="344"/>
      <c r="Y335" s="344"/>
      <c r="Z335" s="344"/>
      <c r="AA335" s="344"/>
      <c r="AB335" s="344"/>
      <c r="AC335" s="344"/>
      <c r="AD335" s="344"/>
      <c r="AE335" s="344"/>
      <c r="AF335" s="344"/>
      <c r="AG335" s="344"/>
      <c r="AH335" s="344"/>
      <c r="AI335" s="344"/>
      <c r="AJ335" s="344"/>
      <c r="AK335" s="344"/>
      <c r="AL335" s="344"/>
      <c r="AM335" s="344"/>
      <c r="AN335" s="344"/>
      <c r="AO335" s="344"/>
      <c r="AP335" s="344"/>
      <c r="AQ335" s="344">
        <v>20887.669999999998</v>
      </c>
      <c r="AR335" s="344">
        <v>17055.400000000001</v>
      </c>
      <c r="AS335" s="344"/>
      <c r="AT335" s="344">
        <v>20887.669999999998</v>
      </c>
      <c r="AU335" s="344">
        <v>26435.99</v>
      </c>
      <c r="AV335" s="344"/>
      <c r="AW335" s="344">
        <v>20887.669999999998</v>
      </c>
      <c r="AX335" s="345">
        <v>17548.48</v>
      </c>
      <c r="AY335" s="344">
        <v>0</v>
      </c>
      <c r="AZ335" s="344">
        <v>20887.669999999998</v>
      </c>
      <c r="BA335" s="345">
        <v>20693.48</v>
      </c>
      <c r="BB335" s="344">
        <v>0</v>
      </c>
      <c r="BC335" s="297">
        <v>221875.09</v>
      </c>
      <c r="BD335" s="297"/>
      <c r="BE335" s="297"/>
      <c r="BF335" s="297">
        <v>603863.48</v>
      </c>
      <c r="BG335" s="297"/>
      <c r="BH335" s="295">
        <f t="shared" si="8"/>
        <v>38241.96</v>
      </c>
      <c r="BI335" s="297"/>
    </row>
    <row r="336" spans="1:61" s="293" customFormat="1" ht="30" hidden="1" customHeight="1" thickBot="1" x14ac:dyDescent="0.3">
      <c r="A336" s="450">
        <v>333</v>
      </c>
      <c r="B336" s="307" t="s">
        <v>11</v>
      </c>
      <c r="C336" s="307" t="s">
        <v>48</v>
      </c>
      <c r="D336" s="307">
        <v>11</v>
      </c>
      <c r="E336" s="307" t="s">
        <v>2200</v>
      </c>
      <c r="F336" s="404" t="s">
        <v>2759</v>
      </c>
      <c r="G336" s="402" t="s">
        <v>2668</v>
      </c>
      <c r="H336" s="324">
        <v>42152</v>
      </c>
      <c r="I336" s="402" t="s">
        <v>2760</v>
      </c>
      <c r="J336" s="307"/>
      <c r="K336" s="322">
        <v>1292572.1200000001</v>
      </c>
      <c r="L336" s="338"/>
      <c r="M336" s="338"/>
      <c r="N336" s="342"/>
      <c r="O336" s="342"/>
      <c r="P336" s="342"/>
      <c r="Q336" s="344"/>
      <c r="R336" s="344"/>
      <c r="S336" s="344"/>
      <c r="T336" s="344"/>
      <c r="U336" s="344"/>
      <c r="V336" s="344"/>
      <c r="W336" s="344"/>
      <c r="X336" s="344"/>
      <c r="Y336" s="344"/>
      <c r="Z336" s="344"/>
      <c r="AA336" s="344"/>
      <c r="AB336" s="344"/>
      <c r="AC336" s="344"/>
      <c r="AD336" s="344"/>
      <c r="AE336" s="344"/>
      <c r="AF336" s="344"/>
      <c r="AG336" s="344"/>
      <c r="AH336" s="344"/>
      <c r="AI336" s="344"/>
      <c r="AJ336" s="344"/>
      <c r="AK336" s="344"/>
      <c r="AL336" s="344"/>
      <c r="AM336" s="344"/>
      <c r="AN336" s="344"/>
      <c r="AO336" s="344"/>
      <c r="AP336" s="344"/>
      <c r="AQ336" s="344">
        <v>23495.19</v>
      </c>
      <c r="AR336" s="344">
        <v>19125.82</v>
      </c>
      <c r="AS336" s="344"/>
      <c r="AT336" s="344">
        <v>23495.19</v>
      </c>
      <c r="AU336" s="344">
        <v>39126</v>
      </c>
      <c r="AV336" s="344"/>
      <c r="AW336" s="344">
        <v>23495.19</v>
      </c>
      <c r="AX336" s="345">
        <v>17352.04</v>
      </c>
      <c r="AY336" s="344">
        <v>0</v>
      </c>
      <c r="AZ336" s="344">
        <v>23495.19</v>
      </c>
      <c r="BA336" s="345">
        <v>27617.31</v>
      </c>
      <c r="BB336" s="344">
        <v>0</v>
      </c>
      <c r="BC336" s="297">
        <v>255643.22</v>
      </c>
      <c r="BD336" s="297"/>
      <c r="BE336" s="297"/>
      <c r="BF336" s="297">
        <v>1097563.54</v>
      </c>
      <c r="BG336" s="297"/>
      <c r="BH336" s="295">
        <f t="shared" si="8"/>
        <v>44969.350000000006</v>
      </c>
      <c r="BI336" s="297"/>
    </row>
    <row r="337" spans="1:61" s="293" customFormat="1" ht="45" hidden="1" customHeight="1" x14ac:dyDescent="0.25">
      <c r="A337" s="449">
        <v>334</v>
      </c>
      <c r="B337" s="307" t="s">
        <v>11</v>
      </c>
      <c r="C337" s="307" t="s">
        <v>284</v>
      </c>
      <c r="D337" s="307">
        <v>131</v>
      </c>
      <c r="E337" s="307" t="s">
        <v>2201</v>
      </c>
      <c r="F337" s="398" t="s">
        <v>2674</v>
      </c>
      <c r="G337" s="394" t="s">
        <v>2668</v>
      </c>
      <c r="H337" s="324">
        <v>42775</v>
      </c>
      <c r="I337" s="394" t="s">
        <v>2675</v>
      </c>
      <c r="J337" s="307"/>
      <c r="K337" s="322">
        <v>5142278.0999999996</v>
      </c>
      <c r="L337" s="342"/>
      <c r="M337" s="342"/>
      <c r="N337" s="342"/>
      <c r="O337" s="342"/>
      <c r="P337" s="342"/>
      <c r="Q337" s="344"/>
      <c r="R337" s="344"/>
      <c r="S337" s="344"/>
      <c r="T337" s="344"/>
      <c r="U337" s="344"/>
      <c r="V337" s="344"/>
      <c r="W337" s="344"/>
      <c r="X337" s="344"/>
      <c r="Y337" s="344"/>
      <c r="Z337" s="344"/>
      <c r="AA337" s="344"/>
      <c r="AB337" s="344"/>
      <c r="AC337" s="344"/>
      <c r="AD337" s="344"/>
      <c r="AE337" s="344"/>
      <c r="AF337" s="344"/>
      <c r="AG337" s="344"/>
      <c r="AH337" s="344"/>
      <c r="AI337" s="344"/>
      <c r="AJ337" s="344"/>
      <c r="AK337" s="344"/>
      <c r="AL337" s="344"/>
      <c r="AM337" s="344"/>
      <c r="AN337" s="344"/>
      <c r="AO337" s="344"/>
      <c r="AP337" s="344"/>
      <c r="AQ337" s="344">
        <v>71292.62</v>
      </c>
      <c r="AR337" s="344">
        <v>64863.11</v>
      </c>
      <c r="AS337" s="344"/>
      <c r="AT337" s="344">
        <v>71292.62</v>
      </c>
      <c r="AU337" s="344">
        <v>92820.04</v>
      </c>
      <c r="AV337" s="344"/>
      <c r="AW337" s="344">
        <v>71292.62</v>
      </c>
      <c r="AX337" s="345">
        <v>48532.6</v>
      </c>
      <c r="AY337" s="344"/>
      <c r="AZ337" s="344">
        <v>62674.22</v>
      </c>
      <c r="BA337" s="345">
        <v>113498.77</v>
      </c>
      <c r="BB337" s="344">
        <v>0</v>
      </c>
      <c r="BC337" s="297">
        <v>735158.12</v>
      </c>
      <c r="BD337" s="297"/>
      <c r="BE337" s="297"/>
      <c r="BF337" s="297">
        <v>3174338.04</v>
      </c>
      <c r="BG337" s="297"/>
      <c r="BH337" s="295">
        <f t="shared" si="8"/>
        <v>162031.37</v>
      </c>
      <c r="BI337" s="297"/>
    </row>
    <row r="338" spans="1:61" s="293" customFormat="1" ht="30" hidden="1" customHeight="1" x14ac:dyDescent="0.25">
      <c r="A338" s="450">
        <v>335</v>
      </c>
      <c r="B338" s="307" t="s">
        <v>11</v>
      </c>
      <c r="C338" s="307" t="s">
        <v>2050</v>
      </c>
      <c r="D338" s="307">
        <v>27</v>
      </c>
      <c r="E338" s="307" t="s">
        <v>2201</v>
      </c>
      <c r="F338" s="398" t="s">
        <v>2670</v>
      </c>
      <c r="G338" s="394" t="s">
        <v>2668</v>
      </c>
      <c r="H338" s="324">
        <v>42794</v>
      </c>
      <c r="I338" s="394" t="s">
        <v>2671</v>
      </c>
      <c r="J338" s="307"/>
      <c r="K338" s="322">
        <v>2942244.46</v>
      </c>
      <c r="L338" s="338"/>
      <c r="M338" s="338"/>
      <c r="N338" s="338"/>
      <c r="O338" s="338"/>
      <c r="P338" s="338"/>
      <c r="Q338" s="344"/>
      <c r="R338" s="344"/>
      <c r="S338" s="344"/>
      <c r="T338" s="344"/>
      <c r="U338" s="344"/>
      <c r="V338" s="344"/>
      <c r="W338" s="344"/>
      <c r="X338" s="344"/>
      <c r="Y338" s="344"/>
      <c r="Z338" s="344"/>
      <c r="AA338" s="344"/>
      <c r="AB338" s="344"/>
      <c r="AC338" s="344"/>
      <c r="AD338" s="344"/>
      <c r="AE338" s="344"/>
      <c r="AF338" s="344"/>
      <c r="AG338" s="344"/>
      <c r="AH338" s="344"/>
      <c r="AI338" s="344"/>
      <c r="AJ338" s="344"/>
      <c r="AK338" s="344"/>
      <c r="AL338" s="344"/>
      <c r="AM338" s="344"/>
      <c r="AN338" s="344"/>
      <c r="AO338" s="344"/>
      <c r="AP338" s="344"/>
      <c r="AQ338" s="344">
        <v>40782.480000000003</v>
      </c>
      <c r="AR338" s="344">
        <v>33002.370000000003</v>
      </c>
      <c r="AS338" s="344"/>
      <c r="AT338" s="344">
        <v>40782.480000000003</v>
      </c>
      <c r="AU338" s="344">
        <v>35156.65</v>
      </c>
      <c r="AV338" s="344"/>
      <c r="AW338" s="344">
        <v>40782.480000000003</v>
      </c>
      <c r="AX338" s="345">
        <v>37328.19</v>
      </c>
      <c r="AY338" s="344"/>
      <c r="AZ338" s="344">
        <v>40782.480000000003</v>
      </c>
      <c r="BA338" s="345">
        <v>51279.6</v>
      </c>
      <c r="BB338" s="344">
        <v>0</v>
      </c>
      <c r="BC338" s="297">
        <v>448231.2</v>
      </c>
      <c r="BD338" s="297"/>
      <c r="BE338" s="297"/>
      <c r="BF338" s="297">
        <v>2687928.62</v>
      </c>
      <c r="BG338" s="297"/>
      <c r="BH338" s="295">
        <f t="shared" si="8"/>
        <v>88607.790000000008</v>
      </c>
      <c r="BI338" s="297"/>
    </row>
    <row r="339" spans="1:61" s="293" customFormat="1" ht="45.75" hidden="1" thickBot="1" x14ac:dyDescent="0.3">
      <c r="A339" s="450">
        <v>336</v>
      </c>
      <c r="B339" s="307" t="s">
        <v>1175</v>
      </c>
      <c r="C339" s="307" t="s">
        <v>230</v>
      </c>
      <c r="D339" s="307">
        <v>32</v>
      </c>
      <c r="E339" s="458" t="s">
        <v>3360</v>
      </c>
      <c r="F339" s="404" t="s">
        <v>2767</v>
      </c>
      <c r="G339" s="402" t="s">
        <v>2766</v>
      </c>
      <c r="H339" s="324">
        <v>42990</v>
      </c>
      <c r="I339" s="458" t="s">
        <v>3361</v>
      </c>
      <c r="J339" s="307"/>
      <c r="K339" s="310">
        <f>1144450.04+AZ339</f>
        <v>1160552.28</v>
      </c>
      <c r="L339" s="342"/>
      <c r="M339" s="342"/>
      <c r="N339" s="342"/>
      <c r="O339" s="342"/>
      <c r="P339" s="342"/>
      <c r="Q339" s="344"/>
      <c r="R339" s="344"/>
      <c r="S339" s="344"/>
      <c r="T339" s="344"/>
      <c r="U339" s="344"/>
      <c r="V339" s="344"/>
      <c r="W339" s="344"/>
      <c r="X339" s="344"/>
      <c r="Y339" s="344"/>
      <c r="Z339" s="344"/>
      <c r="AA339" s="344"/>
      <c r="AB339" s="344"/>
      <c r="AC339" s="344"/>
      <c r="AD339" s="344"/>
      <c r="AE339" s="344"/>
      <c r="AF339" s="344"/>
      <c r="AG339" s="344"/>
      <c r="AH339" s="344"/>
      <c r="AI339" s="344"/>
      <c r="AJ339" s="344"/>
      <c r="AK339" s="344"/>
      <c r="AL339" s="344"/>
      <c r="AM339" s="344"/>
      <c r="AN339" s="344">
        <v>16102.24</v>
      </c>
      <c r="AO339" s="344">
        <v>15452.23</v>
      </c>
      <c r="AP339" s="344">
        <v>0</v>
      </c>
      <c r="AQ339" s="344">
        <v>16102.24</v>
      </c>
      <c r="AR339" s="344">
        <v>14205.62</v>
      </c>
      <c r="AS339" s="344">
        <v>0</v>
      </c>
      <c r="AT339" s="344">
        <v>16102.24</v>
      </c>
      <c r="AU339" s="344">
        <v>12480.18</v>
      </c>
      <c r="AV339" s="344">
        <v>0</v>
      </c>
      <c r="AW339" s="344">
        <v>16102.24</v>
      </c>
      <c r="AX339" s="345">
        <v>11747.53</v>
      </c>
      <c r="AY339" s="344">
        <v>0</v>
      </c>
      <c r="AZ339" s="344">
        <v>16102.24</v>
      </c>
      <c r="BA339" s="344">
        <v>22886.6</v>
      </c>
      <c r="BB339" s="344">
        <v>126000</v>
      </c>
      <c r="BC339" s="297"/>
      <c r="BD339" s="297"/>
      <c r="BE339" s="297"/>
      <c r="BF339" s="297"/>
      <c r="BG339" s="297"/>
      <c r="BH339" s="295">
        <f t="shared" si="8"/>
        <v>34634.129999999997</v>
      </c>
      <c r="BI339" s="297"/>
    </row>
    <row r="340" spans="1:61" s="293" customFormat="1" ht="45.75" hidden="1" thickBot="1" x14ac:dyDescent="0.3">
      <c r="A340" s="449">
        <v>337</v>
      </c>
      <c r="B340" s="307" t="s">
        <v>1175</v>
      </c>
      <c r="C340" s="307" t="s">
        <v>54</v>
      </c>
      <c r="D340" s="307">
        <v>71</v>
      </c>
      <c r="E340" s="355" t="s">
        <v>3360</v>
      </c>
      <c r="F340" s="404" t="s">
        <v>2788</v>
      </c>
      <c r="G340" s="402" t="s">
        <v>2766</v>
      </c>
      <c r="H340" s="324">
        <v>42990</v>
      </c>
      <c r="I340" s="458" t="s">
        <v>3361</v>
      </c>
      <c r="J340" s="307"/>
      <c r="K340" s="310">
        <f>1380362.28+AZ340</f>
        <v>1399777.37</v>
      </c>
      <c r="L340" s="342"/>
      <c r="M340" s="342"/>
      <c r="N340" s="342"/>
      <c r="O340" s="342"/>
      <c r="P340" s="342"/>
      <c r="Q340" s="344"/>
      <c r="R340" s="344"/>
      <c r="S340" s="344"/>
      <c r="T340" s="344"/>
      <c r="U340" s="344"/>
      <c r="V340" s="344"/>
      <c r="W340" s="344"/>
      <c r="X340" s="344"/>
      <c r="Y340" s="344"/>
      <c r="Z340" s="344"/>
      <c r="AA340" s="344"/>
      <c r="AB340" s="344"/>
      <c r="AC340" s="344"/>
      <c r="AD340" s="344"/>
      <c r="AE340" s="344"/>
      <c r="AF340" s="344"/>
      <c r="AG340" s="344"/>
      <c r="AH340" s="344"/>
      <c r="AI340" s="344"/>
      <c r="AJ340" s="344"/>
      <c r="AK340" s="344"/>
      <c r="AL340" s="344"/>
      <c r="AM340" s="344"/>
      <c r="AN340" s="344">
        <v>19415.09</v>
      </c>
      <c r="AO340" s="344">
        <v>17084.43</v>
      </c>
      <c r="AP340" s="344">
        <v>0</v>
      </c>
      <c r="AQ340" s="344">
        <v>19415.09</v>
      </c>
      <c r="AR340" s="344">
        <v>18076.57</v>
      </c>
      <c r="AS340" s="344">
        <v>0</v>
      </c>
      <c r="AT340" s="344">
        <v>19415.09</v>
      </c>
      <c r="AU340" s="344">
        <v>18922.689999999999</v>
      </c>
      <c r="AV340" s="344">
        <v>0</v>
      </c>
      <c r="AW340" s="344">
        <v>19415.09</v>
      </c>
      <c r="AX340" s="345">
        <v>17696.77</v>
      </c>
      <c r="AY340" s="344">
        <v>0</v>
      </c>
      <c r="AZ340" s="344">
        <v>19415.09</v>
      </c>
      <c r="BA340" s="344">
        <v>19746.009999999998</v>
      </c>
      <c r="BB340" s="344">
        <v>0</v>
      </c>
      <c r="BC340" s="297"/>
      <c r="BD340" s="297"/>
      <c r="BE340" s="297"/>
      <c r="BF340" s="297"/>
      <c r="BG340" s="297">
        <v>496164.74</v>
      </c>
      <c r="BH340" s="295">
        <f t="shared" si="8"/>
        <v>37442.78</v>
      </c>
      <c r="BI340" s="297"/>
    </row>
    <row r="341" spans="1:61" s="293" customFormat="1" ht="45.75" hidden="1" thickBot="1" x14ac:dyDescent="0.3">
      <c r="A341" s="450">
        <v>338</v>
      </c>
      <c r="B341" s="402" t="s">
        <v>1175</v>
      </c>
      <c r="C341" s="307" t="s">
        <v>1176</v>
      </c>
      <c r="D341" s="307">
        <v>31</v>
      </c>
      <c r="E341" s="355" t="s">
        <v>3360</v>
      </c>
      <c r="F341" s="404" t="s">
        <v>2496</v>
      </c>
      <c r="G341" s="402" t="s">
        <v>2766</v>
      </c>
      <c r="H341" s="324">
        <v>43048</v>
      </c>
      <c r="I341" s="458" t="s">
        <v>3364</v>
      </c>
      <c r="J341" s="307"/>
      <c r="K341" s="321">
        <f>611060.99+AZ341</f>
        <v>620025.04</v>
      </c>
      <c r="L341" s="342"/>
      <c r="M341" s="342"/>
      <c r="N341" s="342"/>
      <c r="O341" s="342"/>
      <c r="P341" s="342"/>
      <c r="Q341" s="344"/>
      <c r="R341" s="344"/>
      <c r="S341" s="344"/>
      <c r="T341" s="344"/>
      <c r="U341" s="344"/>
      <c r="V341" s="344"/>
      <c r="W341" s="344"/>
      <c r="X341" s="344"/>
      <c r="Y341" s="344"/>
      <c r="Z341" s="344"/>
      <c r="AA341" s="344"/>
      <c r="AB341" s="344"/>
      <c r="AC341" s="344"/>
      <c r="AD341" s="344"/>
      <c r="AE341" s="344"/>
      <c r="AF341" s="344"/>
      <c r="AG341" s="344"/>
      <c r="AH341" s="344"/>
      <c r="AI341" s="344"/>
      <c r="AJ341" s="344"/>
      <c r="AK341" s="344"/>
      <c r="AL341" s="344"/>
      <c r="AM341" s="344"/>
      <c r="AN341" s="344">
        <v>8964.0499999999993</v>
      </c>
      <c r="AO341" s="344">
        <v>7449.11</v>
      </c>
      <c r="AP341" s="344">
        <v>0</v>
      </c>
      <c r="AQ341" s="344">
        <v>8964.0499999999993</v>
      </c>
      <c r="AR341" s="344">
        <v>7971.09</v>
      </c>
      <c r="AS341" s="344">
        <v>0</v>
      </c>
      <c r="AT341" s="344">
        <v>8964.0499999999993</v>
      </c>
      <c r="AU341" s="344">
        <v>7491.11</v>
      </c>
      <c r="AV341" s="344">
        <v>0</v>
      </c>
      <c r="AW341" s="344">
        <v>8964.0499999999993</v>
      </c>
      <c r="AX341" s="345">
        <v>9554.44</v>
      </c>
      <c r="AY341" s="344">
        <v>0</v>
      </c>
      <c r="AZ341" s="344">
        <v>8964.0499999999993</v>
      </c>
      <c r="BA341" s="344">
        <v>8190.57</v>
      </c>
      <c r="BB341" s="344">
        <v>405000</v>
      </c>
      <c r="BC341" s="297"/>
      <c r="BD341" s="297"/>
      <c r="BE341" s="297"/>
      <c r="BF341" s="297"/>
      <c r="BG341" s="297"/>
      <c r="BH341" s="295">
        <f t="shared" si="8"/>
        <v>17745.010000000002</v>
      </c>
      <c r="BI341" s="297"/>
    </row>
    <row r="342" spans="1:61" s="293" customFormat="1" ht="45.75" hidden="1" thickBot="1" x14ac:dyDescent="0.3">
      <c r="A342" s="450">
        <v>339</v>
      </c>
      <c r="B342" s="307" t="s">
        <v>1175</v>
      </c>
      <c r="C342" s="307" t="s">
        <v>230</v>
      </c>
      <c r="D342" s="307">
        <v>38</v>
      </c>
      <c r="E342" s="458" t="s">
        <v>3360</v>
      </c>
      <c r="F342" s="404" t="s">
        <v>2768</v>
      </c>
      <c r="G342" s="402" t="s">
        <v>2766</v>
      </c>
      <c r="H342" s="324">
        <v>43252</v>
      </c>
      <c r="I342" s="458" t="s">
        <v>3363</v>
      </c>
      <c r="J342" s="307"/>
      <c r="K342" s="322">
        <f>1388988.89+AZ342</f>
        <v>1408529.01</v>
      </c>
      <c r="L342" s="342"/>
      <c r="M342" s="342"/>
      <c r="N342" s="342"/>
      <c r="O342" s="342"/>
      <c r="P342" s="342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  <c r="AA342" s="344"/>
      <c r="AB342" s="344"/>
      <c r="AC342" s="344"/>
      <c r="AD342" s="344"/>
      <c r="AE342" s="344"/>
      <c r="AF342" s="344"/>
      <c r="AG342" s="344"/>
      <c r="AH342" s="344"/>
      <c r="AI342" s="344"/>
      <c r="AJ342" s="344"/>
      <c r="AK342" s="344"/>
      <c r="AL342" s="344"/>
      <c r="AM342" s="344"/>
      <c r="AN342" s="344">
        <v>19540.12</v>
      </c>
      <c r="AO342" s="344">
        <v>16744.29</v>
      </c>
      <c r="AP342" s="344">
        <v>0</v>
      </c>
      <c r="AQ342" s="344">
        <v>19540.12</v>
      </c>
      <c r="AR342" s="344">
        <v>18812.57</v>
      </c>
      <c r="AS342" s="344">
        <v>0</v>
      </c>
      <c r="AT342" s="344">
        <v>19540.12</v>
      </c>
      <c r="AU342" s="344">
        <v>8803.81</v>
      </c>
      <c r="AV342" s="344">
        <v>0</v>
      </c>
      <c r="AW342" s="344">
        <v>19540.12</v>
      </c>
      <c r="AX342" s="345">
        <v>18610.07</v>
      </c>
      <c r="AY342" s="344">
        <v>0</v>
      </c>
      <c r="AZ342" s="344">
        <v>19540.12</v>
      </c>
      <c r="BA342" s="344">
        <v>24817.06</v>
      </c>
      <c r="BB342" s="344">
        <v>0</v>
      </c>
      <c r="BC342" s="297"/>
      <c r="BD342" s="297"/>
      <c r="BE342" s="297"/>
      <c r="BF342" s="297"/>
      <c r="BG342" s="297">
        <v>1285620.8600000001</v>
      </c>
      <c r="BH342" s="295">
        <f t="shared" si="8"/>
        <v>43427.130000000005</v>
      </c>
      <c r="BI342" s="297"/>
    </row>
    <row r="343" spans="1:61" s="293" customFormat="1" ht="45.75" hidden="1" thickBot="1" x14ac:dyDescent="0.3">
      <c r="A343" s="449">
        <v>340</v>
      </c>
      <c r="B343" s="307" t="s">
        <v>1175</v>
      </c>
      <c r="C343" s="307" t="s">
        <v>1176</v>
      </c>
      <c r="D343" s="307">
        <v>50</v>
      </c>
      <c r="E343" s="355" t="s">
        <v>3360</v>
      </c>
      <c r="F343" s="404" t="s">
        <v>2771</v>
      </c>
      <c r="G343" s="402" t="s">
        <v>2766</v>
      </c>
      <c r="H343" s="402" t="s">
        <v>2772</v>
      </c>
      <c r="I343" s="458" t="s">
        <v>3361</v>
      </c>
      <c r="J343" s="307"/>
      <c r="K343" s="322">
        <f>3380349.49+AZ343</f>
        <v>3413471.1300000004</v>
      </c>
      <c r="L343" s="342"/>
      <c r="M343" s="342"/>
      <c r="N343" s="342"/>
      <c r="O343" s="342"/>
      <c r="P343" s="342"/>
      <c r="Q343" s="344"/>
      <c r="R343" s="344"/>
      <c r="S343" s="344"/>
      <c r="T343" s="344"/>
      <c r="U343" s="344"/>
      <c r="V343" s="344"/>
      <c r="W343" s="344"/>
      <c r="X343" s="344"/>
      <c r="Y343" s="344"/>
      <c r="Z343" s="344"/>
      <c r="AA343" s="344"/>
      <c r="AB343" s="344"/>
      <c r="AC343" s="344">
        <v>383313.42</v>
      </c>
      <c r="AD343" s="344"/>
      <c r="AE343" s="344"/>
      <c r="AF343" s="344"/>
      <c r="AG343" s="344"/>
      <c r="AH343" s="344"/>
      <c r="AI343" s="344"/>
      <c r="AJ343" s="344"/>
      <c r="AK343" s="344"/>
      <c r="AL343" s="344"/>
      <c r="AM343" s="344"/>
      <c r="AN343" s="344">
        <v>33121.64</v>
      </c>
      <c r="AO343" s="344">
        <v>29150.17</v>
      </c>
      <c r="AP343" s="344">
        <v>0</v>
      </c>
      <c r="AQ343" s="344">
        <v>33121.64</v>
      </c>
      <c r="AR343" s="344">
        <v>31720</v>
      </c>
      <c r="AS343" s="344">
        <v>0</v>
      </c>
      <c r="AT343" s="344">
        <v>33121.64</v>
      </c>
      <c r="AU343" s="344">
        <v>30195.759999999998</v>
      </c>
      <c r="AV343" s="344">
        <v>0</v>
      </c>
      <c r="AW343" s="344">
        <v>33121.64</v>
      </c>
      <c r="AX343" s="345">
        <v>28332.65</v>
      </c>
      <c r="AY343" s="344">
        <v>0</v>
      </c>
      <c r="AZ343" s="344">
        <v>33121.64</v>
      </c>
      <c r="BA343" s="344">
        <v>33542.75</v>
      </c>
      <c r="BB343" s="344">
        <v>741</v>
      </c>
      <c r="BC343" s="297"/>
      <c r="BD343" s="297"/>
      <c r="BE343" s="297"/>
      <c r="BF343" s="297"/>
      <c r="BG343" s="297">
        <v>2256866.02</v>
      </c>
      <c r="BH343" s="295">
        <f t="shared" si="8"/>
        <v>61875.4</v>
      </c>
      <c r="BI343" s="297"/>
    </row>
    <row r="344" spans="1:61" s="293" customFormat="1" ht="45.75" hidden="1" thickBot="1" x14ac:dyDescent="0.3">
      <c r="A344" s="450">
        <v>341</v>
      </c>
      <c r="B344" s="307" t="s">
        <v>1175</v>
      </c>
      <c r="C344" s="307" t="s">
        <v>230</v>
      </c>
      <c r="D344" s="307" t="s">
        <v>2056</v>
      </c>
      <c r="E344" s="355" t="s">
        <v>3360</v>
      </c>
      <c r="F344" s="404" t="s">
        <v>2770</v>
      </c>
      <c r="G344" s="402" t="s">
        <v>2766</v>
      </c>
      <c r="H344" s="324">
        <v>42801</v>
      </c>
      <c r="I344" s="458" t="s">
        <v>3361</v>
      </c>
      <c r="J344" s="307"/>
      <c r="K344" s="322">
        <f>1539722.29+AZ344</f>
        <v>1559454.57</v>
      </c>
      <c r="L344" s="338"/>
      <c r="M344" s="338"/>
      <c r="N344" s="338"/>
      <c r="O344" s="338" t="s">
        <v>2294</v>
      </c>
      <c r="P344" s="342"/>
      <c r="Q344" s="344"/>
      <c r="R344" s="344"/>
      <c r="S344" s="344"/>
      <c r="T344" s="344"/>
      <c r="U344" s="344"/>
      <c r="V344" s="344"/>
      <c r="W344" s="344"/>
      <c r="X344" s="344"/>
      <c r="Y344" s="344"/>
      <c r="Z344" s="344"/>
      <c r="AA344" s="344"/>
      <c r="AB344" s="344"/>
      <c r="AC344" s="344"/>
      <c r="AD344" s="344"/>
      <c r="AE344" s="344"/>
      <c r="AF344" s="344"/>
      <c r="AG344" s="344"/>
      <c r="AH344" s="344"/>
      <c r="AI344" s="344"/>
      <c r="AJ344" s="344"/>
      <c r="AK344" s="344"/>
      <c r="AL344" s="344"/>
      <c r="AM344" s="344"/>
      <c r="AN344" s="344">
        <v>19732.28</v>
      </c>
      <c r="AO344" s="344">
        <v>14050.17</v>
      </c>
      <c r="AP344" s="344">
        <v>0</v>
      </c>
      <c r="AQ344" s="344">
        <v>19732.28</v>
      </c>
      <c r="AR344" s="344">
        <v>19204.14</v>
      </c>
      <c r="AS344" s="344">
        <v>0</v>
      </c>
      <c r="AT344" s="344">
        <v>19732.28</v>
      </c>
      <c r="AU344" s="344">
        <v>14518.79</v>
      </c>
      <c r="AV344" s="344">
        <v>0</v>
      </c>
      <c r="AW344" s="344">
        <v>19732.28</v>
      </c>
      <c r="AX344" s="345">
        <v>16463.490000000002</v>
      </c>
      <c r="AY344" s="344">
        <v>0</v>
      </c>
      <c r="AZ344" s="344">
        <v>19732.28</v>
      </c>
      <c r="BA344" s="344">
        <v>19890.150000000001</v>
      </c>
      <c r="BB344" s="344">
        <v>0</v>
      </c>
      <c r="BC344" s="297"/>
      <c r="BD344" s="297"/>
      <c r="BE344" s="297"/>
      <c r="BF344" s="297"/>
      <c r="BG344" s="297">
        <v>351528.37</v>
      </c>
      <c r="BH344" s="295">
        <f t="shared" si="8"/>
        <v>36353.64</v>
      </c>
      <c r="BI344" s="297"/>
    </row>
    <row r="345" spans="1:61" s="94" customFormat="1" ht="45" hidden="1" customHeight="1" thickBot="1" x14ac:dyDescent="0.3">
      <c r="A345" s="450">
        <v>342</v>
      </c>
      <c r="B345" s="352" t="s">
        <v>11</v>
      </c>
      <c r="C345" s="352" t="s">
        <v>485</v>
      </c>
      <c r="D345" s="352">
        <v>6</v>
      </c>
      <c r="E345" s="354" t="s">
        <v>2501</v>
      </c>
      <c r="F345" s="353" t="s">
        <v>2060</v>
      </c>
      <c r="G345" s="352" t="s">
        <v>2061</v>
      </c>
      <c r="H345" s="352">
        <v>42648</v>
      </c>
      <c r="I345" s="352" t="s">
        <v>2062</v>
      </c>
      <c r="J345" s="306"/>
      <c r="K345" s="323"/>
      <c r="L345" s="341"/>
      <c r="M345" s="341"/>
      <c r="N345" s="341"/>
      <c r="O345" s="340"/>
      <c r="P345" s="337"/>
      <c r="Q345" s="336"/>
      <c r="R345" s="336"/>
      <c r="S345" s="336"/>
      <c r="T345" s="336"/>
      <c r="U345" s="336"/>
      <c r="V345" s="336"/>
      <c r="W345" s="336"/>
      <c r="X345" s="336"/>
      <c r="Y345" s="336"/>
      <c r="Z345" s="336"/>
      <c r="AA345" s="336"/>
      <c r="AB345" s="336"/>
      <c r="AC345" s="336"/>
      <c r="AD345" s="336"/>
      <c r="AE345" s="336"/>
      <c r="AF345" s="336"/>
      <c r="AG345" s="336"/>
      <c r="AH345" s="336"/>
      <c r="AI345" s="336"/>
      <c r="AJ345" s="336"/>
      <c r="AK345" s="336"/>
      <c r="AL345" s="336"/>
      <c r="AM345" s="336"/>
      <c r="AN345" s="336"/>
      <c r="AO345" s="336"/>
      <c r="AP345" s="336"/>
      <c r="AQ345" s="336"/>
      <c r="AR345" s="336"/>
      <c r="AS345" s="336"/>
      <c r="AT345" s="336"/>
      <c r="AU345" s="336"/>
      <c r="AV345" s="336"/>
      <c r="AW345" s="336"/>
      <c r="AX345" s="336"/>
      <c r="AY345" s="336"/>
      <c r="AZ345" s="336"/>
      <c r="BA345" s="336"/>
      <c r="BB345" s="336"/>
      <c r="BC345" s="285"/>
      <c r="BD345" s="285"/>
      <c r="BE345" s="285"/>
      <c r="BF345" s="285"/>
      <c r="BG345" s="285"/>
      <c r="BH345" s="299"/>
      <c r="BI345" s="285"/>
    </row>
    <row r="346" spans="1:61" s="94" customFormat="1" ht="45" hidden="1" customHeight="1" x14ac:dyDescent="0.25">
      <c r="A346" s="449">
        <v>343</v>
      </c>
      <c r="B346" s="352" t="s">
        <v>11</v>
      </c>
      <c r="C346" s="352" t="s">
        <v>485</v>
      </c>
      <c r="D346" s="352" t="s">
        <v>2052</v>
      </c>
      <c r="E346" s="354" t="s">
        <v>2501</v>
      </c>
      <c r="F346" s="353" t="s">
        <v>2063</v>
      </c>
      <c r="G346" s="352" t="s">
        <v>2061</v>
      </c>
      <c r="H346" s="352">
        <v>42648</v>
      </c>
      <c r="I346" s="352" t="s">
        <v>2064</v>
      </c>
      <c r="J346" s="306"/>
      <c r="K346" s="323"/>
      <c r="L346" s="341"/>
      <c r="M346" s="341"/>
      <c r="N346" s="341"/>
      <c r="O346" s="340"/>
      <c r="P346" s="337"/>
      <c r="Q346" s="336"/>
      <c r="R346" s="336"/>
      <c r="S346" s="336"/>
      <c r="T346" s="336"/>
      <c r="U346" s="336"/>
      <c r="V346" s="336"/>
      <c r="W346" s="336"/>
      <c r="X346" s="336"/>
      <c r="Y346" s="336"/>
      <c r="Z346" s="336"/>
      <c r="AA346" s="336"/>
      <c r="AB346" s="336"/>
      <c r="AC346" s="336"/>
      <c r="AD346" s="336"/>
      <c r="AE346" s="336"/>
      <c r="AF346" s="336"/>
      <c r="AG346" s="336"/>
      <c r="AH346" s="336"/>
      <c r="AI346" s="336"/>
      <c r="AJ346" s="336"/>
      <c r="AK346" s="336"/>
      <c r="AL346" s="336"/>
      <c r="AM346" s="336"/>
      <c r="AN346" s="336"/>
      <c r="AO346" s="336"/>
      <c r="AP346" s="336"/>
      <c r="AQ346" s="336"/>
      <c r="AR346" s="336"/>
      <c r="AS346" s="336"/>
      <c r="AT346" s="336"/>
      <c r="AU346" s="336"/>
      <c r="AV346" s="336"/>
      <c r="AW346" s="336"/>
      <c r="AX346" s="336"/>
      <c r="AY346" s="336"/>
      <c r="AZ346" s="336"/>
      <c r="BA346" s="336"/>
      <c r="BB346" s="336"/>
      <c r="BC346" s="285"/>
      <c r="BD346" s="285"/>
      <c r="BE346" s="285"/>
      <c r="BF346" s="285"/>
      <c r="BG346" s="285"/>
      <c r="BH346" s="299"/>
      <c r="BI346" s="285"/>
    </row>
    <row r="347" spans="1:61" s="94" customFormat="1" ht="45" hidden="1" customHeight="1" x14ac:dyDescent="0.25">
      <c r="A347" s="450">
        <v>344</v>
      </c>
      <c r="B347" s="352" t="s">
        <v>11</v>
      </c>
      <c r="C347" s="352" t="s">
        <v>536</v>
      </c>
      <c r="D347" s="352">
        <v>78</v>
      </c>
      <c r="E347" s="354" t="s">
        <v>2501</v>
      </c>
      <c r="F347" s="353" t="s">
        <v>2065</v>
      </c>
      <c r="G347" s="352" t="s">
        <v>2061</v>
      </c>
      <c r="H347" s="352">
        <v>42648</v>
      </c>
      <c r="I347" s="352" t="s">
        <v>2062</v>
      </c>
      <c r="J347" s="306"/>
      <c r="K347" s="323"/>
      <c r="L347" s="341"/>
      <c r="M347" s="341"/>
      <c r="N347" s="341"/>
      <c r="O347" s="340"/>
      <c r="P347" s="337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  <c r="AA347" s="336"/>
      <c r="AB347" s="336"/>
      <c r="AC347" s="336"/>
      <c r="AD347" s="336"/>
      <c r="AE347" s="336"/>
      <c r="AF347" s="336"/>
      <c r="AG347" s="336"/>
      <c r="AH347" s="336"/>
      <c r="AI347" s="336"/>
      <c r="AJ347" s="336"/>
      <c r="AK347" s="336"/>
      <c r="AL347" s="336"/>
      <c r="AM347" s="336"/>
      <c r="AN347" s="336"/>
      <c r="AO347" s="336"/>
      <c r="AP347" s="336"/>
      <c r="AQ347" s="336"/>
      <c r="AR347" s="336"/>
      <c r="AS347" s="336"/>
      <c r="AT347" s="336"/>
      <c r="AU347" s="336"/>
      <c r="AV347" s="336"/>
      <c r="AW347" s="336"/>
      <c r="AX347" s="336"/>
      <c r="AY347" s="336"/>
      <c r="AZ347" s="336"/>
      <c r="BA347" s="336"/>
      <c r="BB347" s="336"/>
      <c r="BC347" s="285"/>
      <c r="BD347" s="285"/>
      <c r="BE347" s="285"/>
      <c r="BF347" s="285"/>
      <c r="BG347" s="285"/>
      <c r="BH347" s="299"/>
      <c r="BI347" s="285"/>
    </row>
    <row r="348" spans="1:61" s="94" customFormat="1" ht="45" hidden="1" customHeight="1" thickBot="1" x14ac:dyDescent="0.3">
      <c r="A348" s="450">
        <v>345</v>
      </c>
      <c r="B348" s="352" t="s">
        <v>11</v>
      </c>
      <c r="C348" s="352" t="s">
        <v>527</v>
      </c>
      <c r="D348" s="352">
        <v>22</v>
      </c>
      <c r="E348" s="354" t="s">
        <v>2501</v>
      </c>
      <c r="F348" s="353" t="s">
        <v>2066</v>
      </c>
      <c r="G348" s="352" t="s">
        <v>2061</v>
      </c>
      <c r="H348" s="352">
        <v>42648</v>
      </c>
      <c r="I348" s="352" t="s">
        <v>2062</v>
      </c>
      <c r="J348" s="306"/>
      <c r="K348" s="323"/>
      <c r="L348" s="341"/>
      <c r="M348" s="341"/>
      <c r="N348" s="341"/>
      <c r="O348" s="340"/>
      <c r="P348" s="337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  <c r="AA348" s="336"/>
      <c r="AB348" s="336"/>
      <c r="AC348" s="336"/>
      <c r="AD348" s="336"/>
      <c r="AE348" s="336"/>
      <c r="AF348" s="336"/>
      <c r="AG348" s="336"/>
      <c r="AH348" s="336"/>
      <c r="AI348" s="336"/>
      <c r="AJ348" s="336"/>
      <c r="AK348" s="336"/>
      <c r="AL348" s="336"/>
      <c r="AM348" s="336"/>
      <c r="AN348" s="336"/>
      <c r="AO348" s="336"/>
      <c r="AP348" s="336"/>
      <c r="AQ348" s="336"/>
      <c r="AR348" s="336"/>
      <c r="AS348" s="336"/>
      <c r="AT348" s="336"/>
      <c r="AU348" s="336"/>
      <c r="AV348" s="336"/>
      <c r="AW348" s="336"/>
      <c r="AX348" s="336"/>
      <c r="AY348" s="336"/>
      <c r="AZ348" s="336"/>
      <c r="BA348" s="336"/>
      <c r="BB348" s="336"/>
      <c r="BC348" s="285"/>
      <c r="BD348" s="285"/>
      <c r="BE348" s="285"/>
      <c r="BF348" s="285"/>
      <c r="BG348" s="285"/>
      <c r="BH348" s="299"/>
      <c r="BI348" s="285"/>
    </row>
    <row r="349" spans="1:61" s="94" customFormat="1" ht="45" hidden="1" customHeight="1" x14ac:dyDescent="0.25">
      <c r="A349" s="449">
        <v>346</v>
      </c>
      <c r="B349" s="352" t="s">
        <v>11</v>
      </c>
      <c r="C349" s="352" t="s">
        <v>586</v>
      </c>
      <c r="D349" s="352">
        <v>4</v>
      </c>
      <c r="E349" s="354" t="s">
        <v>2501</v>
      </c>
      <c r="F349" s="353" t="s">
        <v>2067</v>
      </c>
      <c r="G349" s="352" t="s">
        <v>2061</v>
      </c>
      <c r="H349" s="352">
        <v>42705</v>
      </c>
      <c r="I349" s="352" t="s">
        <v>2068</v>
      </c>
      <c r="J349" s="306"/>
      <c r="K349" s="323"/>
      <c r="L349" s="341"/>
      <c r="M349" s="341"/>
      <c r="N349" s="341"/>
      <c r="O349" s="340"/>
      <c r="P349" s="337"/>
      <c r="Q349" s="336"/>
      <c r="R349" s="336"/>
      <c r="S349" s="336"/>
      <c r="T349" s="336"/>
      <c r="U349" s="336"/>
      <c r="V349" s="336"/>
      <c r="W349" s="336"/>
      <c r="X349" s="336"/>
      <c r="Y349" s="336"/>
      <c r="Z349" s="336"/>
      <c r="AA349" s="336"/>
      <c r="AB349" s="336"/>
      <c r="AC349" s="336"/>
      <c r="AD349" s="336"/>
      <c r="AE349" s="336"/>
      <c r="AF349" s="336"/>
      <c r="AG349" s="336"/>
      <c r="AH349" s="336"/>
      <c r="AI349" s="336"/>
      <c r="AJ349" s="336"/>
      <c r="AK349" s="336"/>
      <c r="AL349" s="336"/>
      <c r="AM349" s="336"/>
      <c r="AN349" s="336"/>
      <c r="AO349" s="336"/>
      <c r="AP349" s="336"/>
      <c r="AQ349" s="336"/>
      <c r="AR349" s="336"/>
      <c r="AS349" s="336"/>
      <c r="AT349" s="336"/>
      <c r="AU349" s="336"/>
      <c r="AV349" s="336"/>
      <c r="AW349" s="336"/>
      <c r="AX349" s="336"/>
      <c r="AY349" s="336"/>
      <c r="AZ349" s="336"/>
      <c r="BA349" s="336"/>
      <c r="BB349" s="336"/>
      <c r="BC349" s="285"/>
      <c r="BD349" s="285"/>
      <c r="BE349" s="285"/>
      <c r="BF349" s="285"/>
      <c r="BG349" s="285"/>
      <c r="BH349" s="299"/>
      <c r="BI349" s="285"/>
    </row>
    <row r="350" spans="1:61" s="293" customFormat="1" ht="45.75" hidden="1" thickBot="1" x14ac:dyDescent="0.3">
      <c r="A350" s="450">
        <v>347</v>
      </c>
      <c r="B350" s="307" t="s">
        <v>1175</v>
      </c>
      <c r="C350" s="307" t="s">
        <v>230</v>
      </c>
      <c r="D350" s="307">
        <v>36</v>
      </c>
      <c r="E350" s="355" t="s">
        <v>3360</v>
      </c>
      <c r="F350" s="404" t="s">
        <v>2779</v>
      </c>
      <c r="G350" s="402" t="s">
        <v>2766</v>
      </c>
      <c r="H350" s="324">
        <v>43035</v>
      </c>
      <c r="I350" s="458" t="s">
        <v>3361</v>
      </c>
      <c r="J350" s="307"/>
      <c r="K350" s="322">
        <f>1353393.63+AZ350</f>
        <v>1372676.2899999998</v>
      </c>
      <c r="L350" s="338"/>
      <c r="M350" s="338"/>
      <c r="N350" s="338"/>
      <c r="O350" s="338" t="s">
        <v>2229</v>
      </c>
      <c r="P350" s="342"/>
      <c r="Q350" s="344"/>
      <c r="R350" s="344"/>
      <c r="S350" s="344"/>
      <c r="T350" s="344"/>
      <c r="U350" s="344"/>
      <c r="V350" s="344"/>
      <c r="W350" s="344"/>
      <c r="X350" s="344"/>
      <c r="Y350" s="344"/>
      <c r="Z350" s="344"/>
      <c r="AA350" s="344"/>
      <c r="AB350" s="344"/>
      <c r="AC350" s="344"/>
      <c r="AD350" s="344"/>
      <c r="AE350" s="344"/>
      <c r="AF350" s="344"/>
      <c r="AG350" s="344"/>
      <c r="AH350" s="344"/>
      <c r="AI350" s="344"/>
      <c r="AJ350" s="344"/>
      <c r="AK350" s="344"/>
      <c r="AL350" s="344"/>
      <c r="AM350" s="344"/>
      <c r="AN350" s="344">
        <v>19282.66</v>
      </c>
      <c r="AO350" s="344">
        <v>18354.93</v>
      </c>
      <c r="AP350" s="344">
        <v>0</v>
      </c>
      <c r="AQ350" s="344">
        <v>19282.66</v>
      </c>
      <c r="AR350" s="344">
        <v>30664.14</v>
      </c>
      <c r="AS350" s="344">
        <v>0</v>
      </c>
      <c r="AT350" s="344">
        <v>19282.66</v>
      </c>
      <c r="AU350" s="344">
        <v>25508.92</v>
      </c>
      <c r="AV350" s="344">
        <v>0</v>
      </c>
      <c r="AW350" s="344">
        <v>19282.66</v>
      </c>
      <c r="AX350" s="345">
        <v>15428.09</v>
      </c>
      <c r="AY350" s="344">
        <v>0</v>
      </c>
      <c r="AZ350" s="344">
        <v>19282.66</v>
      </c>
      <c r="BA350" s="344">
        <v>18539.97</v>
      </c>
      <c r="BB350" s="344">
        <v>0</v>
      </c>
      <c r="BC350" s="297"/>
      <c r="BD350" s="297"/>
      <c r="BE350" s="297"/>
      <c r="BF350" s="297"/>
      <c r="BG350" s="297">
        <v>459530.09</v>
      </c>
      <c r="BH350" s="295">
        <f t="shared" ref="BH350:BH351" si="9">AX350+BA350</f>
        <v>33968.06</v>
      </c>
      <c r="BI350" s="297"/>
    </row>
    <row r="351" spans="1:61" s="293" customFormat="1" ht="45.75" hidden="1" thickBot="1" x14ac:dyDescent="0.3">
      <c r="A351" s="450">
        <v>348</v>
      </c>
      <c r="B351" s="307" t="s">
        <v>1175</v>
      </c>
      <c r="C351" s="307" t="s">
        <v>54</v>
      </c>
      <c r="D351" s="307">
        <v>58</v>
      </c>
      <c r="E351" s="458" t="s">
        <v>3360</v>
      </c>
      <c r="F351" s="404" t="s">
        <v>2785</v>
      </c>
      <c r="G351" s="402" t="s">
        <v>2766</v>
      </c>
      <c r="H351" s="324">
        <v>42811</v>
      </c>
      <c r="I351" s="458" t="s">
        <v>3361</v>
      </c>
      <c r="J351" s="307"/>
      <c r="K351" s="322">
        <f>2161429.5+AZ351</f>
        <v>2191678.38</v>
      </c>
      <c r="L351" s="342"/>
      <c r="M351" s="342"/>
      <c r="N351" s="342"/>
      <c r="O351" s="342"/>
      <c r="P351" s="342"/>
      <c r="Q351" s="344"/>
      <c r="R351" s="344"/>
      <c r="S351" s="344"/>
      <c r="T351" s="344">
        <v>384807</v>
      </c>
      <c r="U351" s="344"/>
      <c r="V351" s="344"/>
      <c r="W351" s="344"/>
      <c r="X351" s="344"/>
      <c r="Y351" s="344"/>
      <c r="Z351" s="344"/>
      <c r="AA351" s="344"/>
      <c r="AB351" s="344"/>
      <c r="AC351" s="344"/>
      <c r="AD351" s="344"/>
      <c r="AE351" s="344"/>
      <c r="AF351" s="344"/>
      <c r="AG351" s="344"/>
      <c r="AH351" s="344"/>
      <c r="AI351" s="344"/>
      <c r="AJ351" s="344"/>
      <c r="AK351" s="344"/>
      <c r="AL351" s="344"/>
      <c r="AM351" s="344"/>
      <c r="AN351" s="344">
        <v>30248.880000000001</v>
      </c>
      <c r="AO351" s="344">
        <v>33224.5</v>
      </c>
      <c r="AP351" s="344">
        <v>0</v>
      </c>
      <c r="AQ351" s="344">
        <v>30248.880000000001</v>
      </c>
      <c r="AR351" s="344">
        <v>35412.870000000003</v>
      </c>
      <c r="AS351" s="344">
        <v>0</v>
      </c>
      <c r="AT351" s="344">
        <v>30248.880000000001</v>
      </c>
      <c r="AU351" s="344">
        <v>34894.44</v>
      </c>
      <c r="AV351" s="344">
        <v>0</v>
      </c>
      <c r="AW351" s="344">
        <v>30248.880000000001</v>
      </c>
      <c r="AX351" s="345">
        <v>28860.67</v>
      </c>
      <c r="AY351" s="344">
        <v>0</v>
      </c>
      <c r="AZ351" s="344">
        <v>30248.880000000001</v>
      </c>
      <c r="BA351" s="344">
        <v>27676.93</v>
      </c>
      <c r="BB351" s="344">
        <v>0</v>
      </c>
      <c r="BC351" s="297"/>
      <c r="BD351" s="297"/>
      <c r="BE351" s="297"/>
      <c r="BF351" s="297"/>
      <c r="BG351" s="297">
        <v>2022153.27</v>
      </c>
      <c r="BH351" s="295">
        <f t="shared" si="9"/>
        <v>56537.599999999999</v>
      </c>
      <c r="BI351" s="297"/>
    </row>
    <row r="352" spans="1:61" s="94" customFormat="1" ht="45" hidden="1" x14ac:dyDescent="0.25">
      <c r="A352" s="449">
        <v>349</v>
      </c>
      <c r="B352" s="352" t="s">
        <v>11</v>
      </c>
      <c r="C352" s="352" t="s">
        <v>1133</v>
      </c>
      <c r="D352" s="352">
        <v>13</v>
      </c>
      <c r="E352" s="354" t="s">
        <v>2502</v>
      </c>
      <c r="F352" s="404" t="s">
        <v>2843</v>
      </c>
      <c r="G352" s="406" t="s">
        <v>2668</v>
      </c>
      <c r="H352" s="407">
        <v>43426</v>
      </c>
      <c r="I352" s="406" t="s">
        <v>2844</v>
      </c>
      <c r="J352" s="306"/>
      <c r="K352" s="323" t="s">
        <v>2295</v>
      </c>
      <c r="L352" s="341"/>
      <c r="M352" s="341"/>
      <c r="N352" s="341"/>
      <c r="O352" s="340"/>
      <c r="P352" s="337"/>
      <c r="Q352" s="336"/>
      <c r="R352" s="336"/>
      <c r="S352" s="336"/>
      <c r="T352" s="336"/>
      <c r="U352" s="336"/>
      <c r="V352" s="336"/>
      <c r="W352" s="336"/>
      <c r="X352" s="336"/>
      <c r="Y352" s="336"/>
      <c r="Z352" s="336"/>
      <c r="AA352" s="336"/>
      <c r="AB352" s="336"/>
      <c r="AC352" s="336"/>
      <c r="AD352" s="336"/>
      <c r="AE352" s="336"/>
      <c r="AF352" s="336"/>
      <c r="AG352" s="336"/>
      <c r="AH352" s="336"/>
      <c r="AI352" s="336"/>
      <c r="AJ352" s="336"/>
      <c r="AK352" s="336"/>
      <c r="AL352" s="336"/>
      <c r="AM352" s="336"/>
      <c r="AN352" s="336"/>
      <c r="AO352" s="336"/>
      <c r="AP352" s="336"/>
      <c r="AQ352" s="336"/>
      <c r="AR352" s="336"/>
      <c r="AS352" s="336"/>
      <c r="AT352" s="336"/>
      <c r="AU352" s="336"/>
      <c r="AV352" s="336"/>
      <c r="AW352" s="336"/>
      <c r="AX352" s="336"/>
      <c r="AY352" s="336"/>
      <c r="AZ352" s="336"/>
      <c r="BA352" s="336"/>
      <c r="BB352" s="336"/>
      <c r="BC352" s="285"/>
      <c r="BD352" s="285"/>
      <c r="BE352" s="285"/>
      <c r="BF352" s="285"/>
      <c r="BG352" s="285"/>
      <c r="BH352" s="299"/>
      <c r="BI352" s="285"/>
    </row>
    <row r="353" spans="1:61" s="94" customFormat="1" ht="30" hidden="1" x14ac:dyDescent="0.25">
      <c r="A353" s="450">
        <v>350</v>
      </c>
      <c r="B353" s="352" t="s">
        <v>11</v>
      </c>
      <c r="C353" s="352" t="s">
        <v>1133</v>
      </c>
      <c r="D353" s="352">
        <v>15</v>
      </c>
      <c r="E353" s="425" t="s">
        <v>2502</v>
      </c>
      <c r="F353" s="404" t="s">
        <v>2841</v>
      </c>
      <c r="G353" s="406" t="s">
        <v>2668</v>
      </c>
      <c r="H353" s="407">
        <v>43867</v>
      </c>
      <c r="I353" s="406" t="s">
        <v>2842</v>
      </c>
      <c r="J353" s="306"/>
      <c r="K353" s="323">
        <v>1784291.47</v>
      </c>
      <c r="L353" s="341"/>
      <c r="M353" s="341"/>
      <c r="N353" s="341"/>
      <c r="O353" s="340"/>
      <c r="P353" s="337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  <c r="AA353" s="336"/>
      <c r="AB353" s="336"/>
      <c r="AC353" s="336"/>
      <c r="AD353" s="336"/>
      <c r="AE353" s="336"/>
      <c r="AF353" s="336"/>
      <c r="AG353" s="336"/>
      <c r="AH353" s="336"/>
      <c r="AI353" s="336"/>
      <c r="AJ353" s="336"/>
      <c r="AK353" s="336"/>
      <c r="AL353" s="336"/>
      <c r="AM353" s="336"/>
      <c r="AN353" s="336"/>
      <c r="AO353" s="336"/>
      <c r="AP353" s="336"/>
      <c r="AQ353" s="336"/>
      <c r="AR353" s="336"/>
      <c r="AS353" s="336"/>
      <c r="AT353" s="336"/>
      <c r="AU353" s="336"/>
      <c r="AV353" s="336"/>
      <c r="AW353" s="336"/>
      <c r="AX353" s="336"/>
      <c r="AY353" s="336"/>
      <c r="AZ353" s="336"/>
      <c r="BA353" s="336"/>
      <c r="BB353" s="336"/>
      <c r="BC353" s="285"/>
      <c r="BD353" s="285"/>
      <c r="BE353" s="285"/>
      <c r="BF353" s="285"/>
      <c r="BG353" s="285"/>
      <c r="BH353" s="299"/>
      <c r="BI353" s="285"/>
    </row>
    <row r="354" spans="1:61" s="293" customFormat="1" ht="30" hidden="1" x14ac:dyDescent="0.25">
      <c r="A354" s="450">
        <v>351</v>
      </c>
      <c r="B354" s="307" t="s">
        <v>11</v>
      </c>
      <c r="C354" s="307" t="s">
        <v>736</v>
      </c>
      <c r="D354" s="307">
        <v>2</v>
      </c>
      <c r="E354" s="422" t="s">
        <v>2503</v>
      </c>
      <c r="F354" s="421" t="s">
        <v>2941</v>
      </c>
      <c r="G354" s="422" t="s">
        <v>2668</v>
      </c>
      <c r="H354" s="423">
        <v>42656</v>
      </c>
      <c r="I354" s="422" t="s">
        <v>2064</v>
      </c>
      <c r="J354" s="307"/>
      <c r="K354" s="322">
        <f>1490304.6+AZ354</f>
        <v>1511226.86</v>
      </c>
      <c r="L354" s="342"/>
      <c r="M354" s="342"/>
      <c r="N354" s="342"/>
      <c r="O354" s="342"/>
      <c r="P354" s="342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  <c r="AA354" s="344"/>
      <c r="AB354" s="344"/>
      <c r="AC354" s="344">
        <v>13084.31</v>
      </c>
      <c r="AD354" s="344"/>
      <c r="AE354" s="344"/>
      <c r="AF354" s="344"/>
      <c r="AG354" s="344"/>
      <c r="AH354" s="344"/>
      <c r="AI354" s="344"/>
      <c r="AJ354" s="344"/>
      <c r="AK354" s="344"/>
      <c r="AL354" s="344"/>
      <c r="AM354" s="344"/>
      <c r="AN354" s="344"/>
      <c r="AO354" s="344"/>
      <c r="AP354" s="344"/>
      <c r="AQ354" s="344">
        <v>20922.259999999998</v>
      </c>
      <c r="AR354" s="344">
        <v>13866.54</v>
      </c>
      <c r="AS354" s="344"/>
      <c r="AT354" s="344">
        <v>20922.259999999998</v>
      </c>
      <c r="AU354" s="344">
        <v>12688.21</v>
      </c>
      <c r="AV354" s="344">
        <v>0</v>
      </c>
      <c r="AW354" s="344">
        <v>20922.259999999998</v>
      </c>
      <c r="AX354" s="345">
        <v>17896.12</v>
      </c>
      <c r="AY354" s="344">
        <v>0</v>
      </c>
      <c r="AZ354" s="344">
        <v>20922.259999999998</v>
      </c>
      <c r="BA354" s="344">
        <v>14238.09</v>
      </c>
      <c r="BB354" s="344">
        <v>0</v>
      </c>
      <c r="BC354" s="297"/>
      <c r="BD354" s="297"/>
      <c r="BE354" s="297"/>
      <c r="BF354" s="297"/>
      <c r="BG354" s="297"/>
      <c r="BH354" s="295">
        <f t="shared" ref="BH354:BH363" si="10">AX354+BA354</f>
        <v>32134.21</v>
      </c>
      <c r="BI354" s="297"/>
    </row>
    <row r="355" spans="1:61" s="293" customFormat="1" ht="62.25" hidden="1" customHeight="1" x14ac:dyDescent="0.25">
      <c r="A355" s="449">
        <v>352</v>
      </c>
      <c r="B355" s="307" t="s">
        <v>11</v>
      </c>
      <c r="C355" s="307" t="s">
        <v>933</v>
      </c>
      <c r="D355" s="307">
        <v>6</v>
      </c>
      <c r="E355" s="307" t="s">
        <v>2205</v>
      </c>
      <c r="F355" s="398" t="s">
        <v>2693</v>
      </c>
      <c r="G355" s="307" t="s">
        <v>2685</v>
      </c>
      <c r="H355" s="324">
        <v>42824</v>
      </c>
      <c r="I355" s="394" t="s">
        <v>2694</v>
      </c>
      <c r="J355" s="306"/>
      <c r="K355" s="322">
        <v>1316813.93</v>
      </c>
      <c r="L355" s="338"/>
      <c r="M355" s="338"/>
      <c r="N355" s="338"/>
      <c r="O355" s="338" t="s">
        <v>2321</v>
      </c>
      <c r="P355" s="342"/>
      <c r="Q355" s="344"/>
      <c r="R355" s="344"/>
      <c r="S355" s="344"/>
      <c r="T355" s="344"/>
      <c r="U355" s="344"/>
      <c r="V355" s="344"/>
      <c r="W355" s="344"/>
      <c r="X355" s="344"/>
      <c r="Y355" s="344"/>
      <c r="Z355" s="344"/>
      <c r="AA355" s="344"/>
      <c r="AB355" s="344"/>
      <c r="AC355" s="344"/>
      <c r="AD355" s="344"/>
      <c r="AE355" s="344"/>
      <c r="AF355" s="344"/>
      <c r="AG355" s="344"/>
      <c r="AH355" s="344">
        <v>16844.599999999999</v>
      </c>
      <c r="AI355" s="344">
        <v>9567.51</v>
      </c>
      <c r="AJ355" s="344">
        <v>0</v>
      </c>
      <c r="AK355" s="344">
        <v>17635.28</v>
      </c>
      <c r="AL355" s="344">
        <v>23616.77</v>
      </c>
      <c r="AM355" s="344">
        <v>0</v>
      </c>
      <c r="AN355" s="344">
        <v>17635.28</v>
      </c>
      <c r="AO355" s="344">
        <v>10432.15</v>
      </c>
      <c r="AP355" s="344">
        <v>0</v>
      </c>
      <c r="AQ355" s="344">
        <v>17635.28</v>
      </c>
      <c r="AR355" s="344">
        <v>10579.06</v>
      </c>
      <c r="AS355" s="344">
        <v>0</v>
      </c>
      <c r="AT355" s="344">
        <v>17635.28</v>
      </c>
      <c r="AU355" s="344">
        <v>36047.42</v>
      </c>
      <c r="AV355" s="344">
        <v>0</v>
      </c>
      <c r="AW355" s="344">
        <v>17635.28</v>
      </c>
      <c r="AX355" s="345">
        <v>12851.54</v>
      </c>
      <c r="AY355" s="344">
        <v>0</v>
      </c>
      <c r="AZ355" s="344">
        <v>17635.28</v>
      </c>
      <c r="BA355" s="345">
        <v>10651.65</v>
      </c>
      <c r="BB355" s="344">
        <v>0</v>
      </c>
      <c r="BC355" s="297"/>
      <c r="BD355" s="297"/>
      <c r="BE355" s="297"/>
      <c r="BF355" s="297"/>
      <c r="BG355" s="297"/>
      <c r="BH355" s="295">
        <f t="shared" si="10"/>
        <v>23503.190000000002</v>
      </c>
      <c r="BI355" s="297"/>
    </row>
    <row r="356" spans="1:61" s="293" customFormat="1" ht="30" hidden="1" customHeight="1" x14ac:dyDescent="0.25">
      <c r="A356" s="450">
        <v>353</v>
      </c>
      <c r="B356" s="307" t="s">
        <v>11</v>
      </c>
      <c r="C356" s="318" t="s">
        <v>57</v>
      </c>
      <c r="D356" s="307">
        <v>25</v>
      </c>
      <c r="E356" s="307" t="s">
        <v>2200</v>
      </c>
      <c r="F356" s="404" t="s">
        <v>2738</v>
      </c>
      <c r="G356" s="402" t="s">
        <v>2668</v>
      </c>
      <c r="H356" s="324">
        <v>42884</v>
      </c>
      <c r="I356" s="402" t="s">
        <v>2739</v>
      </c>
      <c r="J356" s="307"/>
      <c r="K356" s="322">
        <v>1866371.64</v>
      </c>
      <c r="L356" s="338"/>
      <c r="M356" s="338"/>
      <c r="N356" s="342"/>
      <c r="O356" s="342"/>
      <c r="P356" s="342"/>
      <c r="Q356" s="344"/>
      <c r="R356" s="344"/>
      <c r="S356" s="344"/>
      <c r="T356" s="344"/>
      <c r="U356" s="344"/>
      <c r="V356" s="344"/>
      <c r="W356" s="344"/>
      <c r="X356" s="344"/>
      <c r="Y356" s="344"/>
      <c r="Z356" s="344"/>
      <c r="AA356" s="344"/>
      <c r="AB356" s="344"/>
      <c r="AC356" s="344"/>
      <c r="AD356" s="344"/>
      <c r="AE356" s="344"/>
      <c r="AF356" s="344"/>
      <c r="AG356" s="344"/>
      <c r="AH356" s="344"/>
      <c r="AI356" s="344"/>
      <c r="AJ356" s="344"/>
      <c r="AK356" s="344"/>
      <c r="AL356" s="344"/>
      <c r="AM356" s="344"/>
      <c r="AN356" s="344"/>
      <c r="AO356" s="344"/>
      <c r="AP356" s="344"/>
      <c r="AQ356" s="344">
        <v>25969.78</v>
      </c>
      <c r="AR356" s="344">
        <v>25615.77</v>
      </c>
      <c r="AS356" s="344">
        <v>0</v>
      </c>
      <c r="AT356" s="344">
        <v>25969.78</v>
      </c>
      <c r="AU356" s="344">
        <v>44336.47</v>
      </c>
      <c r="AV356" s="344">
        <v>0</v>
      </c>
      <c r="AW356" s="344">
        <v>25969.78</v>
      </c>
      <c r="AX356" s="345">
        <v>25059.86</v>
      </c>
      <c r="AY356" s="344">
        <v>0</v>
      </c>
      <c r="AZ356" s="344">
        <v>25969.78</v>
      </c>
      <c r="BA356" s="345">
        <v>28850.52</v>
      </c>
      <c r="BB356" s="344">
        <v>0</v>
      </c>
      <c r="BC356" s="297">
        <v>422055.41</v>
      </c>
      <c r="BD356" s="297"/>
      <c r="BE356" s="297">
        <v>755903.64</v>
      </c>
      <c r="BF356" s="297">
        <v>935173.22</v>
      </c>
      <c r="BG356" s="297">
        <v>1691076.86</v>
      </c>
      <c r="BH356" s="295">
        <f t="shared" si="10"/>
        <v>53910.380000000005</v>
      </c>
      <c r="BI356" s="297"/>
    </row>
    <row r="357" spans="1:61" s="293" customFormat="1" ht="59.25" hidden="1" customHeight="1" thickBot="1" x14ac:dyDescent="0.3">
      <c r="A357" s="450">
        <v>354</v>
      </c>
      <c r="B357" s="307" t="s">
        <v>11</v>
      </c>
      <c r="C357" s="307" t="s">
        <v>130</v>
      </c>
      <c r="D357" s="307">
        <v>73</v>
      </c>
      <c r="E357" s="307" t="s">
        <v>2205</v>
      </c>
      <c r="F357" s="398" t="s">
        <v>2703</v>
      </c>
      <c r="G357" s="307" t="s">
        <v>2685</v>
      </c>
      <c r="H357" s="324">
        <v>42997</v>
      </c>
      <c r="I357" s="394" t="s">
        <v>2704</v>
      </c>
      <c r="J357" s="306"/>
      <c r="K357" s="322">
        <v>1520670.83</v>
      </c>
      <c r="L357" s="338"/>
      <c r="M357" s="338"/>
      <c r="N357" s="338"/>
      <c r="O357" s="338" t="s">
        <v>2393</v>
      </c>
      <c r="P357" s="342"/>
      <c r="Q357" s="344"/>
      <c r="R357" s="344"/>
      <c r="S357" s="344"/>
      <c r="T357" s="344"/>
      <c r="U357" s="344"/>
      <c r="V357" s="344"/>
      <c r="W357" s="344"/>
      <c r="X357" s="344"/>
      <c r="Y357" s="344"/>
      <c r="Z357" s="344"/>
      <c r="AA357" s="344"/>
      <c r="AB357" s="344"/>
      <c r="AC357" s="344"/>
      <c r="AD357" s="344"/>
      <c r="AE357" s="344"/>
      <c r="AF357" s="344"/>
      <c r="AG357" s="344"/>
      <c r="AH357" s="344">
        <v>36549.519999999997</v>
      </c>
      <c r="AI357" s="344">
        <v>31513.45</v>
      </c>
      <c r="AJ357" s="344">
        <v>212348.22</v>
      </c>
      <c r="AK357" s="344">
        <v>38242.53</v>
      </c>
      <c r="AL357" s="344">
        <v>33682.75</v>
      </c>
      <c r="AM357" s="344">
        <v>0</v>
      </c>
      <c r="AN357" s="344">
        <v>38242.53</v>
      </c>
      <c r="AO357" s="344">
        <v>32393.1</v>
      </c>
      <c r="AP357" s="344">
        <v>0</v>
      </c>
      <c r="AQ357" s="344">
        <v>38242.53</v>
      </c>
      <c r="AR357" s="344">
        <v>26246.05</v>
      </c>
      <c r="AS357" s="344">
        <v>0</v>
      </c>
      <c r="AT357" s="344">
        <v>38242.53</v>
      </c>
      <c r="AU357" s="344">
        <v>35523.01</v>
      </c>
      <c r="AV357" s="344">
        <v>0</v>
      </c>
      <c r="AW357" s="344">
        <v>38242.53</v>
      </c>
      <c r="AX357" s="345">
        <v>27135.07</v>
      </c>
      <c r="AY357" s="344">
        <v>0</v>
      </c>
      <c r="AZ357" s="344">
        <v>38242.53</v>
      </c>
      <c r="BA357" s="345">
        <v>35863.879999999997</v>
      </c>
      <c r="BB357" s="344">
        <v>0</v>
      </c>
      <c r="BC357" s="297"/>
      <c r="BD357" s="297"/>
      <c r="BE357" s="297"/>
      <c r="BF357" s="297"/>
      <c r="BG357" s="297"/>
      <c r="BH357" s="295">
        <f t="shared" si="10"/>
        <v>62998.95</v>
      </c>
      <c r="BI357" s="297"/>
    </row>
    <row r="358" spans="1:61" s="293" customFormat="1" ht="42" hidden="1" customHeight="1" x14ac:dyDescent="0.25">
      <c r="A358" s="449">
        <v>355</v>
      </c>
      <c r="B358" s="307" t="s">
        <v>11</v>
      </c>
      <c r="C358" s="307" t="s">
        <v>2427</v>
      </c>
      <c r="D358" s="307">
        <v>2</v>
      </c>
      <c r="E358" s="307" t="s">
        <v>2087</v>
      </c>
      <c r="F358" s="420" t="s">
        <v>3022</v>
      </c>
      <c r="G358" s="307" t="s">
        <v>2766</v>
      </c>
      <c r="H358" s="307"/>
      <c r="I358" s="307"/>
      <c r="J358" s="307"/>
      <c r="K358" s="322">
        <f>1066432.99+AZ358</f>
        <v>1084168.44</v>
      </c>
      <c r="L358" s="338"/>
      <c r="M358" s="338"/>
      <c r="N358" s="338"/>
      <c r="O358" s="338" t="s">
        <v>2329</v>
      </c>
      <c r="P358" s="342"/>
      <c r="Q358" s="344"/>
      <c r="R358" s="344"/>
      <c r="S358" s="344"/>
      <c r="T358" s="344"/>
      <c r="U358" s="344"/>
      <c r="V358" s="344"/>
      <c r="W358" s="344"/>
      <c r="X358" s="344"/>
      <c r="Y358" s="344"/>
      <c r="Z358" s="344"/>
      <c r="AA358" s="344"/>
      <c r="AB358" s="344"/>
      <c r="AC358" s="344"/>
      <c r="AD358" s="344"/>
      <c r="AE358" s="344"/>
      <c r="AF358" s="344"/>
      <c r="AG358" s="344"/>
      <c r="AH358" s="344"/>
      <c r="AI358" s="344"/>
      <c r="AJ358" s="344"/>
      <c r="AK358" s="344"/>
      <c r="AL358" s="344"/>
      <c r="AM358" s="344"/>
      <c r="AN358" s="344">
        <v>17735.45</v>
      </c>
      <c r="AO358" s="344">
        <v>13576.22</v>
      </c>
      <c r="AP358" s="344"/>
      <c r="AQ358" s="344">
        <v>17735.45</v>
      </c>
      <c r="AR358" s="344">
        <v>14565.1</v>
      </c>
      <c r="AS358" s="344"/>
      <c r="AT358" s="344"/>
      <c r="AU358" s="344"/>
      <c r="AV358" s="344"/>
      <c r="AW358" s="344">
        <v>17735.45</v>
      </c>
      <c r="AX358" s="345">
        <v>14665.18</v>
      </c>
      <c r="AY358" s="344">
        <v>0</v>
      </c>
      <c r="AZ358" s="344">
        <v>17735.45</v>
      </c>
      <c r="BA358" s="344">
        <v>25599.55</v>
      </c>
      <c r="BB358" s="344">
        <v>0</v>
      </c>
      <c r="BC358" s="297">
        <v>187866.44</v>
      </c>
      <c r="BD358" s="297"/>
      <c r="BE358" s="297"/>
      <c r="BF358" s="297">
        <v>192587.11</v>
      </c>
      <c r="BG358" s="297"/>
      <c r="BH358" s="295">
        <f t="shared" si="10"/>
        <v>40264.729999999996</v>
      </c>
      <c r="BI358" s="297"/>
    </row>
    <row r="359" spans="1:61" s="293" customFormat="1" ht="64.5" hidden="1" customHeight="1" x14ac:dyDescent="0.25">
      <c r="A359" s="450">
        <v>356</v>
      </c>
      <c r="B359" s="307" t="s">
        <v>11</v>
      </c>
      <c r="C359" s="307" t="s">
        <v>130</v>
      </c>
      <c r="D359" s="307" t="s">
        <v>2084</v>
      </c>
      <c r="E359" s="307" t="s">
        <v>2205</v>
      </c>
      <c r="F359" s="398" t="s">
        <v>2687</v>
      </c>
      <c r="G359" s="394" t="s">
        <v>2685</v>
      </c>
      <c r="H359" s="324">
        <v>42943</v>
      </c>
      <c r="I359" s="394" t="s">
        <v>2688</v>
      </c>
      <c r="J359" s="306"/>
      <c r="K359" s="322">
        <v>314856.73</v>
      </c>
      <c r="L359" s="338"/>
      <c r="M359" s="338"/>
      <c r="N359" s="338"/>
      <c r="O359" s="338"/>
      <c r="P359" s="342"/>
      <c r="Q359" s="344"/>
      <c r="R359" s="344"/>
      <c r="S359" s="344"/>
      <c r="T359" s="344"/>
      <c r="U359" s="344"/>
      <c r="V359" s="344"/>
      <c r="W359" s="344"/>
      <c r="X359" s="344"/>
      <c r="Y359" s="344"/>
      <c r="Z359" s="344"/>
      <c r="AA359" s="344"/>
      <c r="AB359" s="344"/>
      <c r="AC359" s="344"/>
      <c r="AD359" s="344"/>
      <c r="AE359" s="344"/>
      <c r="AF359" s="344"/>
      <c r="AG359" s="344"/>
      <c r="AH359" s="344">
        <v>8504.2000000000007</v>
      </c>
      <c r="AI359" s="344">
        <v>4792.3500000000004</v>
      </c>
      <c r="AJ359" s="344">
        <v>0</v>
      </c>
      <c r="AK359" s="344">
        <v>8903.3799999999992</v>
      </c>
      <c r="AL359" s="344">
        <v>2239.7600000000002</v>
      </c>
      <c r="AM359" s="344">
        <v>0</v>
      </c>
      <c r="AN359" s="344">
        <v>8903.3799999999992</v>
      </c>
      <c r="AO359" s="344">
        <v>638.85</v>
      </c>
      <c r="AP359" s="344">
        <v>0</v>
      </c>
      <c r="AQ359" s="344">
        <v>8903.3799999999992</v>
      </c>
      <c r="AR359" s="344">
        <v>30849.81</v>
      </c>
      <c r="AS359" s="344">
        <v>0</v>
      </c>
      <c r="AT359" s="344">
        <v>8903.3799999999992</v>
      </c>
      <c r="AU359" s="344">
        <v>21839.51</v>
      </c>
      <c r="AV359" s="344">
        <v>0</v>
      </c>
      <c r="AW359" s="344">
        <v>8903.3799999999992</v>
      </c>
      <c r="AX359" s="345">
        <v>2130.7199999999998</v>
      </c>
      <c r="AY359" s="344">
        <v>0</v>
      </c>
      <c r="AZ359" s="344">
        <v>8903.3799999999992</v>
      </c>
      <c r="BA359" s="345">
        <v>2344.89</v>
      </c>
      <c r="BB359" s="344">
        <v>0</v>
      </c>
      <c r="BC359" s="297"/>
      <c r="BD359" s="297"/>
      <c r="BE359" s="297"/>
      <c r="BF359" s="297"/>
      <c r="BG359" s="297"/>
      <c r="BH359" s="295">
        <f t="shared" si="10"/>
        <v>4475.6099999999997</v>
      </c>
      <c r="BI359" s="297"/>
    </row>
    <row r="360" spans="1:61" s="293" customFormat="1" ht="51" hidden="1" customHeight="1" thickBot="1" x14ac:dyDescent="0.3">
      <c r="A360" s="450">
        <v>357</v>
      </c>
      <c r="B360" s="307" t="s">
        <v>11</v>
      </c>
      <c r="C360" s="307" t="s">
        <v>2427</v>
      </c>
      <c r="D360" s="307">
        <v>1</v>
      </c>
      <c r="E360" s="307" t="s">
        <v>2087</v>
      </c>
      <c r="F360" s="420" t="s">
        <v>3016</v>
      </c>
      <c r="G360" s="307" t="s">
        <v>2766</v>
      </c>
      <c r="H360" s="307"/>
      <c r="I360" s="307"/>
      <c r="J360" s="307"/>
      <c r="K360" s="322">
        <f>1243234.13+AZ360</f>
        <v>1262537.0599999998</v>
      </c>
      <c r="L360" s="342"/>
      <c r="M360" s="342"/>
      <c r="N360" s="342"/>
      <c r="O360" s="342"/>
      <c r="P360" s="342"/>
      <c r="Q360" s="344"/>
      <c r="R360" s="344"/>
      <c r="S360" s="344"/>
      <c r="T360" s="344"/>
      <c r="U360" s="344"/>
      <c r="V360" s="344"/>
      <c r="W360" s="344"/>
      <c r="X360" s="344"/>
      <c r="Y360" s="344"/>
      <c r="Z360" s="344"/>
      <c r="AA360" s="344"/>
      <c r="AB360" s="344"/>
      <c r="AC360" s="344"/>
      <c r="AD360" s="344"/>
      <c r="AE360" s="344"/>
      <c r="AF360" s="344"/>
      <c r="AG360" s="344"/>
      <c r="AH360" s="344"/>
      <c r="AI360" s="344"/>
      <c r="AJ360" s="344"/>
      <c r="AK360" s="344"/>
      <c r="AL360" s="344"/>
      <c r="AM360" s="344"/>
      <c r="AN360" s="344">
        <v>19302.93</v>
      </c>
      <c r="AO360" s="344">
        <v>11180.63</v>
      </c>
      <c r="AP360" s="344"/>
      <c r="AQ360" s="344">
        <v>19302.93</v>
      </c>
      <c r="AR360" s="344">
        <v>16737.099999999999</v>
      </c>
      <c r="AS360" s="344"/>
      <c r="AT360" s="344"/>
      <c r="AU360" s="344"/>
      <c r="AV360" s="344"/>
      <c r="AW360" s="344">
        <v>19302.93</v>
      </c>
      <c r="AX360" s="345">
        <v>17163.650000000001</v>
      </c>
      <c r="AY360" s="344">
        <v>0</v>
      </c>
      <c r="AZ360" s="344">
        <v>19302.93</v>
      </c>
      <c r="BA360" s="344">
        <v>25825.360000000001</v>
      </c>
      <c r="BB360" s="344">
        <v>0</v>
      </c>
      <c r="BC360" s="297">
        <v>326295.43</v>
      </c>
      <c r="BD360" s="297"/>
      <c r="BE360" s="297"/>
      <c r="BF360" s="297">
        <v>278471.77</v>
      </c>
      <c r="BG360" s="297"/>
      <c r="BH360" s="295">
        <f t="shared" si="10"/>
        <v>42989.01</v>
      </c>
      <c r="BI360" s="297"/>
    </row>
    <row r="361" spans="1:61" s="293" customFormat="1" ht="29.25" hidden="1" customHeight="1" x14ac:dyDescent="0.25">
      <c r="A361" s="449">
        <v>358</v>
      </c>
      <c r="B361" s="307" t="s">
        <v>11</v>
      </c>
      <c r="C361" s="307" t="s">
        <v>2088</v>
      </c>
      <c r="D361" s="307">
        <v>46</v>
      </c>
      <c r="E361" s="307" t="s">
        <v>2087</v>
      </c>
      <c r="F361" s="420" t="s">
        <v>3033</v>
      </c>
      <c r="G361" s="307" t="s">
        <v>2766</v>
      </c>
      <c r="H361" s="307"/>
      <c r="I361" s="307"/>
      <c r="J361" s="307"/>
      <c r="K361" s="322">
        <f>1604558.52+AZ361</f>
        <v>1621875.1400000001</v>
      </c>
      <c r="L361" s="342"/>
      <c r="M361" s="342"/>
      <c r="N361" s="342"/>
      <c r="O361" s="342"/>
      <c r="P361" s="342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  <c r="AA361" s="344"/>
      <c r="AB361" s="344"/>
      <c r="AC361" s="344"/>
      <c r="AD361" s="344"/>
      <c r="AE361" s="344"/>
      <c r="AF361" s="344"/>
      <c r="AG361" s="344"/>
      <c r="AH361" s="344"/>
      <c r="AI361" s="344"/>
      <c r="AJ361" s="344"/>
      <c r="AK361" s="344"/>
      <c r="AL361" s="344"/>
      <c r="AM361" s="344"/>
      <c r="AN361" s="344">
        <v>17316.62</v>
      </c>
      <c r="AO361" s="344">
        <v>40225.19</v>
      </c>
      <c r="AP361" s="344"/>
      <c r="AQ361" s="344">
        <v>17316.62</v>
      </c>
      <c r="AR361" s="344">
        <v>17429.400000000001</v>
      </c>
      <c r="AS361" s="344"/>
      <c r="AT361" s="344"/>
      <c r="AU361" s="344"/>
      <c r="AV361" s="344"/>
      <c r="AW361" s="344">
        <v>17316.62</v>
      </c>
      <c r="AX361" s="345">
        <v>12860.7</v>
      </c>
      <c r="AY361" s="344">
        <v>0</v>
      </c>
      <c r="AZ361" s="344">
        <v>17316.62</v>
      </c>
      <c r="BA361" s="344">
        <v>15122.29</v>
      </c>
      <c r="BB361" s="344">
        <v>0</v>
      </c>
      <c r="BC361" s="297">
        <v>193915.21</v>
      </c>
      <c r="BD361" s="297"/>
      <c r="BE361" s="297"/>
      <c r="BF361" s="297">
        <v>15681.53</v>
      </c>
      <c r="BG361" s="297"/>
      <c r="BH361" s="295">
        <f t="shared" si="10"/>
        <v>27982.99</v>
      </c>
      <c r="BI361" s="297"/>
    </row>
    <row r="362" spans="1:61" s="293" customFormat="1" ht="29.25" hidden="1" customHeight="1" x14ac:dyDescent="0.25">
      <c r="A362" s="450">
        <v>359</v>
      </c>
      <c r="B362" s="307" t="s">
        <v>11</v>
      </c>
      <c r="C362" s="307" t="s">
        <v>682</v>
      </c>
      <c r="D362" s="307">
        <v>26</v>
      </c>
      <c r="E362" s="307" t="s">
        <v>2087</v>
      </c>
      <c r="F362" s="420" t="s">
        <v>3030</v>
      </c>
      <c r="G362" s="307" t="s">
        <v>2766</v>
      </c>
      <c r="H362" s="307"/>
      <c r="I362" s="307"/>
      <c r="J362" s="307"/>
      <c r="K362" s="322">
        <f>1115950.75+AZ362</f>
        <v>1133035.53</v>
      </c>
      <c r="L362" s="342"/>
      <c r="M362" s="342"/>
      <c r="N362" s="342"/>
      <c r="O362" s="342"/>
      <c r="P362" s="342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  <c r="AA362" s="344"/>
      <c r="AB362" s="344"/>
      <c r="AC362" s="344"/>
      <c r="AD362" s="344"/>
      <c r="AE362" s="344"/>
      <c r="AF362" s="344"/>
      <c r="AG362" s="344"/>
      <c r="AH362" s="344"/>
      <c r="AI362" s="344"/>
      <c r="AJ362" s="344"/>
      <c r="AK362" s="344"/>
      <c r="AL362" s="344"/>
      <c r="AM362" s="344"/>
      <c r="AN362" s="344">
        <v>17084.78</v>
      </c>
      <c r="AO362" s="344">
        <v>28398.65</v>
      </c>
      <c r="AP362" s="344"/>
      <c r="AQ362" s="344">
        <v>17084.78</v>
      </c>
      <c r="AR362" s="344">
        <v>22804.799999999999</v>
      </c>
      <c r="AS362" s="344"/>
      <c r="AT362" s="344"/>
      <c r="AU362" s="344"/>
      <c r="AV362" s="344"/>
      <c r="AW362" s="344">
        <v>17084.78</v>
      </c>
      <c r="AX362" s="345">
        <v>22644.11</v>
      </c>
      <c r="AY362" s="344">
        <v>0</v>
      </c>
      <c r="AZ362" s="344">
        <v>17084.78</v>
      </c>
      <c r="BA362" s="344">
        <v>24836.69</v>
      </c>
      <c r="BB362" s="344">
        <v>0</v>
      </c>
      <c r="BC362" s="297">
        <v>236596.45</v>
      </c>
      <c r="BD362" s="297"/>
      <c r="BE362" s="297"/>
      <c r="BF362" s="297">
        <v>495759.71</v>
      </c>
      <c r="BG362" s="297"/>
      <c r="BH362" s="295">
        <f t="shared" si="10"/>
        <v>47480.800000000003</v>
      </c>
      <c r="BI362" s="297"/>
    </row>
    <row r="363" spans="1:61" s="293" customFormat="1" ht="30" hidden="1" x14ac:dyDescent="0.25">
      <c r="A363" s="450">
        <v>360</v>
      </c>
      <c r="B363" s="307" t="s">
        <v>11</v>
      </c>
      <c r="C363" s="307" t="s">
        <v>51</v>
      </c>
      <c r="D363" s="307">
        <v>22</v>
      </c>
      <c r="E363" s="402" t="s">
        <v>2904</v>
      </c>
      <c r="F363" s="404" t="s">
        <v>2913</v>
      </c>
      <c r="G363" s="402" t="s">
        <v>2668</v>
      </c>
      <c r="H363" s="324">
        <v>42997</v>
      </c>
      <c r="I363" s="402" t="s">
        <v>2914</v>
      </c>
      <c r="J363" s="307"/>
      <c r="K363" s="322">
        <f>4191142.92+AZ363</f>
        <v>4249589.43</v>
      </c>
      <c r="L363" s="338"/>
      <c r="M363" s="338"/>
      <c r="N363" s="338"/>
      <c r="O363" s="338"/>
      <c r="P363" s="338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  <c r="AA363" s="344"/>
      <c r="AB363" s="344"/>
      <c r="AC363" s="344"/>
      <c r="AD363" s="344"/>
      <c r="AE363" s="344"/>
      <c r="AF363" s="344"/>
      <c r="AG363" s="344"/>
      <c r="AH363" s="344"/>
      <c r="AI363" s="344"/>
      <c r="AJ363" s="344"/>
      <c r="AK363" s="344">
        <v>70719.56</v>
      </c>
      <c r="AL363" s="344">
        <v>120589.21</v>
      </c>
      <c r="AM363" s="344"/>
      <c r="AN363" s="344"/>
      <c r="AO363" s="344"/>
      <c r="AP363" s="344"/>
      <c r="AQ363" s="344">
        <v>58606.78</v>
      </c>
      <c r="AR363" s="344">
        <v>50631.12</v>
      </c>
      <c r="AS363" s="344"/>
      <c r="AT363" s="344"/>
      <c r="AU363" s="344"/>
      <c r="AV363" s="344"/>
      <c r="AW363" s="344">
        <v>58396.3</v>
      </c>
      <c r="AX363" s="345">
        <v>48426.879999999997</v>
      </c>
      <c r="AY363" s="344">
        <v>0</v>
      </c>
      <c r="AZ363" s="344">
        <v>58446.51</v>
      </c>
      <c r="BA363" s="344">
        <v>71716.350000000006</v>
      </c>
      <c r="BB363" s="344">
        <v>0</v>
      </c>
      <c r="BC363" s="297">
        <v>892891.31</v>
      </c>
      <c r="BD363" s="297"/>
      <c r="BE363" s="297"/>
      <c r="BF363" s="297">
        <v>46878.17</v>
      </c>
      <c r="BG363" s="297"/>
      <c r="BH363" s="295">
        <f t="shared" si="10"/>
        <v>120143.23000000001</v>
      </c>
      <c r="BI363" s="297"/>
    </row>
    <row r="364" spans="1:61" s="94" customFormat="1" ht="30" hidden="1" x14ac:dyDescent="0.25">
      <c r="A364" s="449">
        <v>361</v>
      </c>
      <c r="B364" s="352" t="s">
        <v>11</v>
      </c>
      <c r="C364" s="352" t="s">
        <v>130</v>
      </c>
      <c r="D364" s="352">
        <v>88</v>
      </c>
      <c r="E364" s="425" t="s">
        <v>2504</v>
      </c>
      <c r="F364" s="421" t="s">
        <v>2954</v>
      </c>
      <c r="G364" s="425" t="s">
        <v>2668</v>
      </c>
      <c r="H364" s="407">
        <v>42523</v>
      </c>
      <c r="I364" s="425" t="s">
        <v>2955</v>
      </c>
      <c r="J364" s="306"/>
      <c r="K364" s="323">
        <v>625.46900000000005</v>
      </c>
      <c r="L364" s="341"/>
      <c r="M364" s="341"/>
      <c r="N364" s="341"/>
      <c r="O364" s="340"/>
      <c r="P364" s="337"/>
      <c r="Q364" s="336"/>
      <c r="R364" s="336"/>
      <c r="S364" s="336"/>
      <c r="T364" s="336">
        <v>43871.91</v>
      </c>
      <c r="U364" s="336"/>
      <c r="V364" s="336"/>
      <c r="W364" s="336"/>
      <c r="X364" s="336"/>
      <c r="Y364" s="336"/>
      <c r="Z364" s="336"/>
      <c r="AA364" s="336"/>
      <c r="AB364" s="336"/>
      <c r="AC364" s="336"/>
      <c r="AD364" s="336"/>
      <c r="AE364" s="336"/>
      <c r="AF364" s="336"/>
      <c r="AG364" s="336"/>
      <c r="AH364" s="336"/>
      <c r="AI364" s="336"/>
      <c r="AJ364" s="336"/>
      <c r="AK364" s="336">
        <v>39012.47</v>
      </c>
      <c r="AL364" s="336">
        <v>40786.129999999997</v>
      </c>
      <c r="AM364" s="336"/>
      <c r="AN364" s="336"/>
      <c r="AO364" s="336"/>
      <c r="AP364" s="336"/>
      <c r="AQ364" s="336"/>
      <c r="AR364" s="336"/>
      <c r="AS364" s="336"/>
      <c r="AT364" s="336"/>
      <c r="AU364" s="336"/>
      <c r="AV364" s="336"/>
      <c r="AW364" s="336"/>
      <c r="AX364" s="336"/>
      <c r="AY364" s="336"/>
      <c r="AZ364" s="336"/>
      <c r="BA364" s="336"/>
      <c r="BB364" s="336"/>
      <c r="BC364" s="285"/>
      <c r="BD364" s="285"/>
      <c r="BE364" s="285"/>
      <c r="BF364" s="285"/>
      <c r="BG364" s="285"/>
      <c r="BH364" s="299"/>
      <c r="BI364" s="285"/>
    </row>
    <row r="365" spans="1:61" s="94" customFormat="1" ht="45" hidden="1" x14ac:dyDescent="0.25">
      <c r="A365" s="450">
        <v>362</v>
      </c>
      <c r="B365" s="406" t="s">
        <v>2093</v>
      </c>
      <c r="C365" s="352" t="s">
        <v>263</v>
      </c>
      <c r="D365" s="352">
        <v>33</v>
      </c>
      <c r="E365" s="354" t="s">
        <v>2505</v>
      </c>
      <c r="F365" s="404" t="s">
        <v>2840</v>
      </c>
      <c r="G365" s="406" t="s">
        <v>2766</v>
      </c>
      <c r="H365" s="407">
        <v>42262</v>
      </c>
      <c r="I365" s="406" t="s">
        <v>2833</v>
      </c>
      <c r="J365" s="306"/>
      <c r="K365" s="323">
        <v>94.241</v>
      </c>
      <c r="L365" s="341"/>
      <c r="M365" s="341"/>
      <c r="N365" s="341"/>
      <c r="O365" s="340"/>
      <c r="P365" s="337"/>
      <c r="Q365" s="336"/>
      <c r="R365" s="336"/>
      <c r="S365" s="336"/>
      <c r="T365" s="336"/>
      <c r="U365" s="336"/>
      <c r="V365" s="336"/>
      <c r="W365" s="336"/>
      <c r="X365" s="336"/>
      <c r="Y365" s="336"/>
      <c r="Z365" s="336"/>
      <c r="AA365" s="336"/>
      <c r="AB365" s="336"/>
      <c r="AC365" s="336"/>
      <c r="AD365" s="336"/>
      <c r="AE365" s="336"/>
      <c r="AF365" s="336"/>
      <c r="AG365" s="336"/>
      <c r="AH365" s="336"/>
      <c r="AI365" s="336"/>
      <c r="AJ365" s="336"/>
      <c r="AK365" s="336">
        <v>16706.62</v>
      </c>
      <c r="AL365" s="336">
        <v>23489.03</v>
      </c>
      <c r="AM365" s="336"/>
      <c r="AN365" s="336"/>
      <c r="AO365" s="336"/>
      <c r="AP365" s="336"/>
      <c r="AQ365" s="336"/>
      <c r="AR365" s="336"/>
      <c r="AS365" s="336"/>
      <c r="AT365" s="336"/>
      <c r="AU365" s="336"/>
      <c r="AV365" s="336"/>
      <c r="AW365" s="336"/>
      <c r="AX365" s="336"/>
      <c r="AY365" s="336"/>
      <c r="AZ365" s="336"/>
      <c r="BA365" s="336"/>
      <c r="BB365" s="336"/>
      <c r="BC365" s="285"/>
      <c r="BD365" s="285"/>
      <c r="BE365" s="285"/>
      <c r="BF365" s="285"/>
      <c r="BG365" s="285"/>
      <c r="BH365" s="299"/>
      <c r="BI365" s="285"/>
    </row>
    <row r="366" spans="1:61" s="94" customFormat="1" ht="45" hidden="1" x14ac:dyDescent="0.25">
      <c r="A366" s="450">
        <v>363</v>
      </c>
      <c r="B366" s="352" t="s">
        <v>2093</v>
      </c>
      <c r="C366" s="352" t="s">
        <v>263</v>
      </c>
      <c r="D366" s="352">
        <v>35</v>
      </c>
      <c r="E366" s="354" t="s">
        <v>2505</v>
      </c>
      <c r="F366" s="404" t="s">
        <v>2839</v>
      </c>
      <c r="G366" s="406" t="s">
        <v>2766</v>
      </c>
      <c r="H366" s="407">
        <v>42262</v>
      </c>
      <c r="I366" s="406" t="s">
        <v>2833</v>
      </c>
      <c r="J366" s="306"/>
      <c r="K366" s="323">
        <v>93.37</v>
      </c>
      <c r="L366" s="341"/>
      <c r="M366" s="341"/>
      <c r="N366" s="341"/>
      <c r="O366" s="340"/>
      <c r="P366" s="337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  <c r="AA366" s="336"/>
      <c r="AB366" s="336"/>
      <c r="AC366" s="336"/>
      <c r="AD366" s="336"/>
      <c r="AE366" s="336"/>
      <c r="AF366" s="336"/>
      <c r="AG366" s="336"/>
      <c r="AH366" s="336"/>
      <c r="AI366" s="336"/>
      <c r="AJ366" s="336"/>
      <c r="AK366" s="336">
        <v>32551.86</v>
      </c>
      <c r="AL366" s="336">
        <v>50681.68</v>
      </c>
      <c r="AM366" s="336"/>
      <c r="AN366" s="336"/>
      <c r="AO366" s="336"/>
      <c r="AP366" s="336"/>
      <c r="AQ366" s="336"/>
      <c r="AR366" s="336"/>
      <c r="AS366" s="336"/>
      <c r="AT366" s="336"/>
      <c r="AU366" s="336"/>
      <c r="AV366" s="336"/>
      <c r="AW366" s="336"/>
      <c r="AX366" s="336"/>
      <c r="AY366" s="336"/>
      <c r="AZ366" s="336"/>
      <c r="BA366" s="336"/>
      <c r="BB366" s="336"/>
      <c r="BC366" s="285"/>
      <c r="BD366" s="285"/>
      <c r="BE366" s="285"/>
      <c r="BF366" s="285"/>
      <c r="BG366" s="285"/>
      <c r="BH366" s="299"/>
      <c r="BI366" s="285"/>
    </row>
    <row r="367" spans="1:61" s="94" customFormat="1" ht="45" hidden="1" x14ac:dyDescent="0.25">
      <c r="A367" s="449">
        <v>364</v>
      </c>
      <c r="B367" s="352" t="s">
        <v>2093</v>
      </c>
      <c r="C367" s="352" t="s">
        <v>263</v>
      </c>
      <c r="D367" s="352">
        <v>37</v>
      </c>
      <c r="E367" s="354" t="s">
        <v>2505</v>
      </c>
      <c r="F367" s="404" t="s">
        <v>2838</v>
      </c>
      <c r="G367" s="406" t="s">
        <v>2766</v>
      </c>
      <c r="H367" s="407">
        <v>42262</v>
      </c>
      <c r="I367" s="406" t="s">
        <v>2833</v>
      </c>
      <c r="J367" s="306"/>
      <c r="K367" s="323">
        <v>101.95099999999999</v>
      </c>
      <c r="L367" s="341"/>
      <c r="M367" s="341"/>
      <c r="N367" s="341"/>
      <c r="O367" s="340"/>
      <c r="P367" s="337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  <c r="AA367" s="336"/>
      <c r="AB367" s="336"/>
      <c r="AC367" s="336"/>
      <c r="AD367" s="336"/>
      <c r="AE367" s="336"/>
      <c r="AF367" s="336"/>
      <c r="AG367" s="336"/>
      <c r="AH367" s="336"/>
      <c r="AI367" s="336"/>
      <c r="AJ367" s="336"/>
      <c r="AK367" s="336">
        <v>54849.4</v>
      </c>
      <c r="AL367" s="336">
        <v>50013.25</v>
      </c>
      <c r="AM367" s="336"/>
      <c r="AN367" s="336"/>
      <c r="AO367" s="336"/>
      <c r="AP367" s="336"/>
      <c r="AQ367" s="336"/>
      <c r="AR367" s="336"/>
      <c r="AS367" s="336"/>
      <c r="AT367" s="336"/>
      <c r="AU367" s="336"/>
      <c r="AV367" s="336"/>
      <c r="AW367" s="336"/>
      <c r="AX367" s="336"/>
      <c r="AY367" s="336"/>
      <c r="AZ367" s="336"/>
      <c r="BA367" s="336"/>
      <c r="BB367" s="336"/>
      <c r="BC367" s="285"/>
      <c r="BD367" s="285"/>
      <c r="BE367" s="285"/>
      <c r="BF367" s="285"/>
      <c r="BG367" s="285"/>
      <c r="BH367" s="299"/>
      <c r="BI367" s="285"/>
    </row>
    <row r="368" spans="1:61" s="94" customFormat="1" ht="45" hidden="1" x14ac:dyDescent="0.25">
      <c r="A368" s="450">
        <v>365</v>
      </c>
      <c r="B368" s="352" t="s">
        <v>2093</v>
      </c>
      <c r="C368" s="352" t="s">
        <v>937</v>
      </c>
      <c r="D368" s="352">
        <v>11</v>
      </c>
      <c r="E368" s="354" t="s">
        <v>2505</v>
      </c>
      <c r="F368" s="404" t="s">
        <v>2832</v>
      </c>
      <c r="G368" s="406" t="s">
        <v>2766</v>
      </c>
      <c r="H368" s="407">
        <v>42262</v>
      </c>
      <c r="I368" s="406" t="s">
        <v>2833</v>
      </c>
      <c r="J368" s="306"/>
      <c r="K368" s="323">
        <v>115.343</v>
      </c>
      <c r="L368" s="341"/>
      <c r="M368" s="341"/>
      <c r="N368" s="341"/>
      <c r="O368" s="340"/>
      <c r="P368" s="337"/>
      <c r="Q368" s="336"/>
      <c r="R368" s="336"/>
      <c r="S368" s="336"/>
      <c r="T368" s="336"/>
      <c r="U368" s="336"/>
      <c r="V368" s="336"/>
      <c r="W368" s="336"/>
      <c r="X368" s="336"/>
      <c r="Y368" s="336"/>
      <c r="Z368" s="336"/>
      <c r="AA368" s="336"/>
      <c r="AB368" s="336"/>
      <c r="AC368" s="336"/>
      <c r="AD368" s="336"/>
      <c r="AE368" s="336"/>
      <c r="AF368" s="336"/>
      <c r="AG368" s="336"/>
      <c r="AH368" s="336"/>
      <c r="AI368" s="336"/>
      <c r="AJ368" s="336"/>
      <c r="AK368" s="336">
        <v>63852.28</v>
      </c>
      <c r="AL368" s="336">
        <v>154161.4</v>
      </c>
      <c r="AM368" s="336"/>
      <c r="AN368" s="336"/>
      <c r="AO368" s="336"/>
      <c r="AP368" s="336"/>
      <c r="AQ368" s="336"/>
      <c r="AR368" s="336"/>
      <c r="AS368" s="336"/>
      <c r="AT368" s="336"/>
      <c r="AU368" s="336"/>
      <c r="AV368" s="336"/>
      <c r="AW368" s="336"/>
      <c r="AX368" s="336"/>
      <c r="AY368" s="336"/>
      <c r="AZ368" s="336"/>
      <c r="BA368" s="336"/>
      <c r="BB368" s="336"/>
      <c r="BC368" s="285"/>
      <c r="BD368" s="285"/>
      <c r="BE368" s="285"/>
      <c r="BF368" s="285"/>
      <c r="BG368" s="285"/>
      <c r="BH368" s="299"/>
      <c r="BI368" s="285"/>
    </row>
    <row r="369" spans="1:61" s="94" customFormat="1" ht="45" hidden="1" x14ac:dyDescent="0.25">
      <c r="A369" s="450">
        <v>366</v>
      </c>
      <c r="B369" s="352" t="s">
        <v>2093</v>
      </c>
      <c r="C369" s="352" t="s">
        <v>937</v>
      </c>
      <c r="D369" s="352">
        <v>9</v>
      </c>
      <c r="E369" s="354" t="s">
        <v>2505</v>
      </c>
      <c r="F369" s="404" t="s">
        <v>2834</v>
      </c>
      <c r="G369" s="406" t="s">
        <v>2766</v>
      </c>
      <c r="H369" s="407">
        <v>42262</v>
      </c>
      <c r="I369" s="406" t="s">
        <v>2833</v>
      </c>
      <c r="J369" s="306"/>
      <c r="K369" s="323">
        <v>122.068</v>
      </c>
      <c r="L369" s="341"/>
      <c r="M369" s="341"/>
      <c r="N369" s="341"/>
      <c r="O369" s="340"/>
      <c r="P369" s="337"/>
      <c r="Q369" s="336"/>
      <c r="R369" s="336"/>
      <c r="S369" s="336"/>
      <c r="T369" s="336"/>
      <c r="U369" s="336"/>
      <c r="V369" s="336"/>
      <c r="W369" s="336"/>
      <c r="X369" s="336"/>
      <c r="Y369" s="336"/>
      <c r="Z369" s="336"/>
      <c r="AA369" s="336"/>
      <c r="AB369" s="336"/>
      <c r="AC369" s="336"/>
      <c r="AD369" s="336"/>
      <c r="AE369" s="336"/>
      <c r="AF369" s="336"/>
      <c r="AG369" s="336"/>
      <c r="AH369" s="336"/>
      <c r="AI369" s="336"/>
      <c r="AJ369" s="336"/>
      <c r="AK369" s="336"/>
      <c r="AL369" s="336"/>
      <c r="AM369" s="336"/>
      <c r="AN369" s="336"/>
      <c r="AO369" s="336"/>
      <c r="AP369" s="336"/>
      <c r="AQ369" s="336"/>
      <c r="AR369" s="336"/>
      <c r="AS369" s="336"/>
      <c r="AT369" s="336"/>
      <c r="AU369" s="336"/>
      <c r="AV369" s="336"/>
      <c r="AW369" s="336"/>
      <c r="AX369" s="336"/>
      <c r="AY369" s="336"/>
      <c r="AZ369" s="336"/>
      <c r="BA369" s="336"/>
      <c r="BB369" s="336"/>
      <c r="BC369" s="285"/>
      <c r="BD369" s="285"/>
      <c r="BE369" s="285"/>
      <c r="BF369" s="285"/>
      <c r="BG369" s="285"/>
      <c r="BH369" s="299"/>
      <c r="BI369" s="285"/>
    </row>
    <row r="370" spans="1:61" s="94" customFormat="1" ht="45" hidden="1" x14ac:dyDescent="0.25">
      <c r="A370" s="449">
        <v>367</v>
      </c>
      <c r="B370" s="352" t="s">
        <v>2093</v>
      </c>
      <c r="C370" s="352" t="s">
        <v>2095</v>
      </c>
      <c r="D370" s="352">
        <v>14</v>
      </c>
      <c r="E370" s="354" t="s">
        <v>2505</v>
      </c>
      <c r="F370" s="404" t="s">
        <v>2837</v>
      </c>
      <c r="G370" s="406" t="s">
        <v>2766</v>
      </c>
      <c r="H370" s="407">
        <v>42262</v>
      </c>
      <c r="I370" s="406" t="s">
        <v>2833</v>
      </c>
      <c r="J370" s="306"/>
      <c r="K370" s="323">
        <v>118.66200000000001</v>
      </c>
      <c r="L370" s="341"/>
      <c r="M370" s="341"/>
      <c r="N370" s="341"/>
      <c r="O370" s="340" t="s">
        <v>2340</v>
      </c>
      <c r="P370" s="337"/>
      <c r="Q370" s="336"/>
      <c r="R370" s="336"/>
      <c r="S370" s="336"/>
      <c r="T370" s="336"/>
      <c r="U370" s="336"/>
      <c r="V370" s="336"/>
      <c r="W370" s="336"/>
      <c r="X370" s="336"/>
      <c r="Y370" s="336"/>
      <c r="Z370" s="336"/>
      <c r="AA370" s="336"/>
      <c r="AB370" s="336"/>
      <c r="AC370" s="336"/>
      <c r="AD370" s="336"/>
      <c r="AE370" s="336"/>
      <c r="AF370" s="336"/>
      <c r="AG370" s="336"/>
      <c r="AH370" s="336"/>
      <c r="AI370" s="336"/>
      <c r="AJ370" s="336"/>
      <c r="AK370" s="336"/>
      <c r="AL370" s="336"/>
      <c r="AM370" s="336"/>
      <c r="AN370" s="336"/>
      <c r="AO370" s="336"/>
      <c r="AP370" s="336"/>
      <c r="AQ370" s="336"/>
      <c r="AR370" s="336"/>
      <c r="AS370" s="336"/>
      <c r="AT370" s="336"/>
      <c r="AU370" s="336"/>
      <c r="AV370" s="336"/>
      <c r="AW370" s="336"/>
      <c r="AX370" s="336"/>
      <c r="AY370" s="336"/>
      <c r="AZ370" s="336"/>
      <c r="BA370" s="336"/>
      <c r="BB370" s="336"/>
      <c r="BC370" s="285"/>
      <c r="BD370" s="285"/>
      <c r="BE370" s="285"/>
      <c r="BF370" s="285"/>
      <c r="BG370" s="285"/>
      <c r="BH370" s="299"/>
      <c r="BI370" s="285"/>
    </row>
    <row r="371" spans="1:61" s="94" customFormat="1" ht="45" hidden="1" x14ac:dyDescent="0.25">
      <c r="A371" s="450">
        <v>368</v>
      </c>
      <c r="B371" s="352" t="s">
        <v>2093</v>
      </c>
      <c r="C371" s="352" t="s">
        <v>2095</v>
      </c>
      <c r="D371" s="352">
        <v>16</v>
      </c>
      <c r="E371" s="406" t="s">
        <v>2505</v>
      </c>
      <c r="F371" s="404" t="s">
        <v>2835</v>
      </c>
      <c r="G371" s="425" t="s">
        <v>2766</v>
      </c>
      <c r="H371" s="407">
        <v>42262</v>
      </c>
      <c r="I371" s="406" t="s">
        <v>2836</v>
      </c>
      <c r="J371" s="306"/>
      <c r="K371" s="323">
        <v>117.651</v>
      </c>
      <c r="L371" s="341"/>
      <c r="M371" s="341"/>
      <c r="N371" s="341"/>
      <c r="O371" s="340"/>
      <c r="P371" s="337"/>
      <c r="Q371" s="336"/>
      <c r="R371" s="336"/>
      <c r="S371" s="336"/>
      <c r="T371" s="336"/>
      <c r="U371" s="336"/>
      <c r="V371" s="336"/>
      <c r="W371" s="336"/>
      <c r="X371" s="336"/>
      <c r="Y371" s="336"/>
      <c r="Z371" s="336"/>
      <c r="AA371" s="336"/>
      <c r="AB371" s="336"/>
      <c r="AC371" s="336"/>
      <c r="AD371" s="336"/>
      <c r="AE371" s="336"/>
      <c r="AF371" s="336"/>
      <c r="AG371" s="336"/>
      <c r="AH371" s="336"/>
      <c r="AI371" s="336"/>
      <c r="AJ371" s="336"/>
      <c r="AK371" s="336"/>
      <c r="AL371" s="336"/>
      <c r="AM371" s="336"/>
      <c r="AN371" s="336"/>
      <c r="AO371" s="336"/>
      <c r="AP371" s="336"/>
      <c r="AQ371" s="336"/>
      <c r="AR371" s="336"/>
      <c r="AS371" s="336"/>
      <c r="AT371" s="336"/>
      <c r="AU371" s="336"/>
      <c r="AV371" s="336"/>
      <c r="AW371" s="336"/>
      <c r="AX371" s="336"/>
      <c r="AY371" s="336"/>
      <c r="AZ371" s="336"/>
      <c r="BA371" s="336"/>
      <c r="BB371" s="336"/>
      <c r="BC371" s="285"/>
      <c r="BD371" s="285"/>
      <c r="BE371" s="285"/>
      <c r="BF371" s="285"/>
      <c r="BG371" s="285"/>
      <c r="BH371" s="299"/>
      <c r="BI371" s="285"/>
    </row>
    <row r="372" spans="1:61" s="293" customFormat="1" ht="45" hidden="1" x14ac:dyDescent="0.25">
      <c r="A372" s="450">
        <v>369</v>
      </c>
      <c r="B372" s="307" t="s">
        <v>11</v>
      </c>
      <c r="C372" s="307" t="s">
        <v>272</v>
      </c>
      <c r="D372" s="307">
        <v>8</v>
      </c>
      <c r="E372" s="307" t="s">
        <v>2205</v>
      </c>
      <c r="F372" s="398" t="s">
        <v>2705</v>
      </c>
      <c r="G372" s="307" t="s">
        <v>2685</v>
      </c>
      <c r="H372" s="324">
        <v>43019</v>
      </c>
      <c r="I372" s="394" t="s">
        <v>2706</v>
      </c>
      <c r="J372" s="306"/>
      <c r="K372" s="322">
        <v>1125374.8</v>
      </c>
      <c r="L372" s="338"/>
      <c r="M372" s="338"/>
      <c r="N372" s="342"/>
      <c r="O372" s="342"/>
      <c r="P372" s="342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  <c r="AA372" s="344"/>
      <c r="AB372" s="344"/>
      <c r="AC372" s="344"/>
      <c r="AD372" s="344"/>
      <c r="AE372" s="344"/>
      <c r="AF372" s="344"/>
      <c r="AG372" s="344"/>
      <c r="AH372" s="344">
        <v>15807.68</v>
      </c>
      <c r="AI372" s="344">
        <v>19375.95</v>
      </c>
      <c r="AJ372" s="344">
        <v>0</v>
      </c>
      <c r="AK372" s="344">
        <v>16549.689999999999</v>
      </c>
      <c r="AL372" s="344">
        <v>8887.1</v>
      </c>
      <c r="AM372" s="344">
        <v>0</v>
      </c>
      <c r="AN372" s="344">
        <v>16549.689999999999</v>
      </c>
      <c r="AO372" s="344">
        <v>9022.1299999999992</v>
      </c>
      <c r="AP372" s="344">
        <v>0</v>
      </c>
      <c r="AQ372" s="344">
        <v>16549.689999999999</v>
      </c>
      <c r="AR372" s="344">
        <v>2559.63</v>
      </c>
      <c r="AS372" s="344">
        <v>0</v>
      </c>
      <c r="AT372" s="344">
        <v>16549.689999999999</v>
      </c>
      <c r="AU372" s="344">
        <v>15492.4</v>
      </c>
      <c r="AV372" s="344">
        <v>0</v>
      </c>
      <c r="AW372" s="344">
        <v>16549.689999999999</v>
      </c>
      <c r="AX372" s="345">
        <v>6286.61</v>
      </c>
      <c r="AY372" s="344">
        <v>0</v>
      </c>
      <c r="AZ372" s="344">
        <v>16549.689999999999</v>
      </c>
      <c r="BA372" s="345">
        <v>13789.04</v>
      </c>
      <c r="BB372" s="344">
        <v>0</v>
      </c>
      <c r="BC372" s="297"/>
      <c r="BD372" s="297"/>
      <c r="BE372" s="297"/>
      <c r="BF372" s="297"/>
      <c r="BG372" s="297"/>
      <c r="BH372" s="295">
        <f t="shared" ref="BH372:BH374" si="11">AX372+BA372</f>
        <v>20075.650000000001</v>
      </c>
      <c r="BI372" s="297"/>
    </row>
    <row r="373" spans="1:61" s="293" customFormat="1" ht="30" hidden="1" x14ac:dyDescent="0.25">
      <c r="A373" s="449">
        <v>370</v>
      </c>
      <c r="B373" s="307" t="s">
        <v>11</v>
      </c>
      <c r="C373" s="307" t="s">
        <v>430</v>
      </c>
      <c r="D373" s="307">
        <v>14</v>
      </c>
      <c r="E373" s="402" t="s">
        <v>2904</v>
      </c>
      <c r="F373" s="404" t="s">
        <v>2911</v>
      </c>
      <c r="G373" s="402" t="s">
        <v>2668</v>
      </c>
      <c r="H373" s="324">
        <v>42978</v>
      </c>
      <c r="I373" s="402" t="s">
        <v>2912</v>
      </c>
      <c r="J373" s="307"/>
      <c r="K373" s="322">
        <f>2764050.57+AZ373</f>
        <v>2803080.6599999997</v>
      </c>
      <c r="L373" s="338"/>
      <c r="M373" s="338"/>
      <c r="N373" s="338"/>
      <c r="O373" s="338">
        <v>63702</v>
      </c>
      <c r="P373" s="342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  <c r="AA373" s="344"/>
      <c r="AB373" s="344"/>
      <c r="AC373" s="344"/>
      <c r="AD373" s="344"/>
      <c r="AE373" s="344"/>
      <c r="AF373" s="344"/>
      <c r="AG373" s="344"/>
      <c r="AH373" s="344"/>
      <c r="AI373" s="344"/>
      <c r="AJ373" s="344"/>
      <c r="AK373" s="344">
        <v>39012.47</v>
      </c>
      <c r="AL373" s="344">
        <v>40786.129999999997</v>
      </c>
      <c r="AM373" s="344"/>
      <c r="AN373" s="344"/>
      <c r="AO373" s="344"/>
      <c r="AP373" s="344"/>
      <c r="AQ373" s="344">
        <v>39033.160000000003</v>
      </c>
      <c r="AR373" s="344">
        <v>38855.339999999997</v>
      </c>
      <c r="AS373" s="344"/>
      <c r="AT373" s="344"/>
      <c r="AU373" s="344"/>
      <c r="AV373" s="344"/>
      <c r="AW373" s="344">
        <v>39018.160000000003</v>
      </c>
      <c r="AX373" s="345">
        <v>53438.28</v>
      </c>
      <c r="AY373" s="344"/>
      <c r="AZ373" s="344">
        <v>39030.089999999997</v>
      </c>
      <c r="BA373" s="344">
        <v>47426.71</v>
      </c>
      <c r="BB373" s="344">
        <v>0</v>
      </c>
      <c r="BC373" s="297">
        <v>485343.71</v>
      </c>
      <c r="BD373" s="297"/>
      <c r="BE373" s="297"/>
      <c r="BF373" s="297">
        <v>168332.45</v>
      </c>
      <c r="BG373" s="297"/>
      <c r="BH373" s="295">
        <f t="shared" si="11"/>
        <v>100864.98999999999</v>
      </c>
      <c r="BI373" s="297"/>
    </row>
    <row r="374" spans="1:61" s="293" customFormat="1" ht="30" hidden="1" x14ac:dyDescent="0.25">
      <c r="A374" s="450">
        <v>371</v>
      </c>
      <c r="B374" s="307" t="s">
        <v>11</v>
      </c>
      <c r="C374" s="307" t="s">
        <v>436</v>
      </c>
      <c r="D374" s="307">
        <v>9</v>
      </c>
      <c r="E374" s="307" t="s">
        <v>2201</v>
      </c>
      <c r="F374" s="397" t="s">
        <v>2667</v>
      </c>
      <c r="G374" s="394" t="s">
        <v>2668</v>
      </c>
      <c r="H374" s="324">
        <v>43063</v>
      </c>
      <c r="I374" s="394" t="s">
        <v>2672</v>
      </c>
      <c r="J374" s="307"/>
      <c r="K374" s="308">
        <v>1747040.58</v>
      </c>
      <c r="L374" s="342"/>
      <c r="M374" s="342"/>
      <c r="N374" s="342"/>
      <c r="O374" s="342"/>
      <c r="P374" s="342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  <c r="AA374" s="344"/>
      <c r="AB374" s="344"/>
      <c r="AC374" s="344"/>
      <c r="AD374" s="344"/>
      <c r="AE374" s="344"/>
      <c r="AF374" s="344"/>
      <c r="AG374" s="344"/>
      <c r="AH374" s="344"/>
      <c r="AI374" s="344"/>
      <c r="AJ374" s="344"/>
      <c r="AK374" s="344">
        <v>16706.62</v>
      </c>
      <c r="AL374" s="344">
        <v>23489.03</v>
      </c>
      <c r="AM374" s="344"/>
      <c r="AN374" s="344"/>
      <c r="AO374" s="344"/>
      <c r="AP374" s="344"/>
      <c r="AQ374" s="344">
        <v>24204.1</v>
      </c>
      <c r="AR374" s="344">
        <v>15335.16</v>
      </c>
      <c r="AS374" s="344"/>
      <c r="AT374" s="344">
        <v>24204.1</v>
      </c>
      <c r="AU374" s="344">
        <v>14232.48</v>
      </c>
      <c r="AV374" s="344"/>
      <c r="AW374" s="344">
        <v>24204.1</v>
      </c>
      <c r="AX374" s="345">
        <v>22988.11</v>
      </c>
      <c r="AY374" s="344"/>
      <c r="AZ374" s="344">
        <v>24204.1</v>
      </c>
      <c r="BA374" s="345">
        <v>22822.560000000001</v>
      </c>
      <c r="BB374" s="344">
        <v>0</v>
      </c>
      <c r="BC374" s="297">
        <v>234803.04</v>
      </c>
      <c r="BD374" s="297"/>
      <c r="BE374" s="297"/>
      <c r="BF374" s="297">
        <v>316594.39</v>
      </c>
      <c r="BG374" s="297"/>
      <c r="BH374" s="295">
        <f t="shared" si="11"/>
        <v>45810.67</v>
      </c>
      <c r="BI374" s="297"/>
    </row>
    <row r="375" spans="1:61" s="94" customFormat="1" ht="45" hidden="1" x14ac:dyDescent="0.25">
      <c r="A375" s="450">
        <v>372</v>
      </c>
      <c r="B375" s="406" t="s">
        <v>2826</v>
      </c>
      <c r="C375" s="354" t="s">
        <v>2128</v>
      </c>
      <c r="D375" s="352">
        <v>7</v>
      </c>
      <c r="E375" s="352" t="s">
        <v>1665</v>
      </c>
      <c r="F375" s="405" t="s">
        <v>2830</v>
      </c>
      <c r="G375" s="406" t="s">
        <v>2668</v>
      </c>
      <c r="H375" s="406" t="s">
        <v>2831</v>
      </c>
      <c r="I375" s="406" t="s">
        <v>2828</v>
      </c>
      <c r="J375" s="306"/>
      <c r="K375" s="328"/>
      <c r="L375" s="337"/>
      <c r="M375" s="337"/>
      <c r="N375" s="337"/>
      <c r="O375" s="340"/>
      <c r="P375" s="337"/>
      <c r="Q375" s="336"/>
      <c r="R375" s="336"/>
      <c r="S375" s="336"/>
      <c r="T375" s="336"/>
      <c r="U375" s="336"/>
      <c r="V375" s="336"/>
      <c r="W375" s="336"/>
      <c r="X375" s="336"/>
      <c r="Y375" s="336"/>
      <c r="Z375" s="336"/>
      <c r="AA375" s="336"/>
      <c r="AB375" s="336"/>
      <c r="AC375" s="336"/>
      <c r="AD375" s="336"/>
      <c r="AE375" s="336"/>
      <c r="AF375" s="336"/>
      <c r="AG375" s="336"/>
      <c r="AH375" s="336"/>
      <c r="AI375" s="336"/>
      <c r="AJ375" s="336"/>
      <c r="AK375" s="336"/>
      <c r="AL375" s="336"/>
      <c r="AM375" s="336"/>
      <c r="AN375" s="336"/>
      <c r="AO375" s="336"/>
      <c r="AP375" s="336"/>
      <c r="AQ375" s="336"/>
      <c r="AR375" s="336"/>
      <c r="AS375" s="336"/>
      <c r="AT375" s="336"/>
      <c r="AU375" s="336"/>
      <c r="AV375" s="336"/>
      <c r="AW375" s="336"/>
      <c r="AX375" s="336"/>
      <c r="AY375" s="336"/>
      <c r="AZ375" s="336"/>
      <c r="BA375" s="336"/>
      <c r="BB375" s="336"/>
      <c r="BC375" s="285">
        <v>152069.57999999999</v>
      </c>
      <c r="BD375" s="285"/>
      <c r="BE375" s="285"/>
      <c r="BF375" s="285">
        <v>801170.78</v>
      </c>
      <c r="BG375" s="285"/>
      <c r="BH375" s="299"/>
      <c r="BI375" s="285"/>
    </row>
    <row r="376" spans="1:61" s="94" customFormat="1" ht="45" hidden="1" x14ac:dyDescent="0.25">
      <c r="A376" s="449">
        <v>373</v>
      </c>
      <c r="B376" s="406" t="s">
        <v>2826</v>
      </c>
      <c r="C376" s="352" t="s">
        <v>2128</v>
      </c>
      <c r="D376" s="352">
        <v>54</v>
      </c>
      <c r="E376" s="352" t="s">
        <v>1665</v>
      </c>
      <c r="F376" s="405" t="s">
        <v>2827</v>
      </c>
      <c r="G376" s="406" t="s">
        <v>2668</v>
      </c>
      <c r="H376" s="407">
        <v>42832</v>
      </c>
      <c r="I376" s="406" t="s">
        <v>2828</v>
      </c>
      <c r="J376" s="306"/>
      <c r="K376" s="328"/>
      <c r="L376" s="337"/>
      <c r="M376" s="337"/>
      <c r="N376" s="337"/>
      <c r="O376" s="340"/>
      <c r="P376" s="337"/>
      <c r="Q376" s="336"/>
      <c r="R376" s="336"/>
      <c r="S376" s="336"/>
      <c r="T376" s="336"/>
      <c r="U376" s="336"/>
      <c r="V376" s="336"/>
      <c r="W376" s="336"/>
      <c r="X376" s="336"/>
      <c r="Y376" s="336"/>
      <c r="Z376" s="336"/>
      <c r="AA376" s="336"/>
      <c r="AB376" s="336"/>
      <c r="AC376" s="336"/>
      <c r="AD376" s="336"/>
      <c r="AE376" s="336"/>
      <c r="AF376" s="336"/>
      <c r="AG376" s="336"/>
      <c r="AH376" s="336"/>
      <c r="AI376" s="336"/>
      <c r="AJ376" s="336"/>
      <c r="AK376" s="336"/>
      <c r="AL376" s="336"/>
      <c r="AM376" s="336"/>
      <c r="AN376" s="336"/>
      <c r="AO376" s="336"/>
      <c r="AP376" s="336"/>
      <c r="AQ376" s="336"/>
      <c r="AR376" s="336"/>
      <c r="AS376" s="336"/>
      <c r="AT376" s="336"/>
      <c r="AU376" s="336"/>
      <c r="AV376" s="336"/>
      <c r="AW376" s="336"/>
      <c r="AX376" s="336"/>
      <c r="AY376" s="336"/>
      <c r="AZ376" s="336"/>
      <c r="BA376" s="336"/>
      <c r="BB376" s="336"/>
      <c r="BC376" s="285">
        <v>118947.03</v>
      </c>
      <c r="BD376" s="285"/>
      <c r="BE376" s="285"/>
      <c r="BF376" s="285">
        <v>760720.62</v>
      </c>
      <c r="BG376" s="285"/>
      <c r="BH376" s="299"/>
      <c r="BI376" s="285"/>
    </row>
    <row r="377" spans="1:61" s="290" customFormat="1" ht="45" hidden="1" x14ac:dyDescent="0.25">
      <c r="A377" s="450">
        <v>374</v>
      </c>
      <c r="B377" s="406" t="s">
        <v>2826</v>
      </c>
      <c r="C377" s="352" t="s">
        <v>2128</v>
      </c>
      <c r="D377" s="352">
        <v>8</v>
      </c>
      <c r="E377" s="425" t="s">
        <v>1665</v>
      </c>
      <c r="F377" s="405" t="s">
        <v>2829</v>
      </c>
      <c r="G377" s="406" t="s">
        <v>2668</v>
      </c>
      <c r="H377" s="407">
        <v>42832</v>
      </c>
      <c r="I377" s="406" t="s">
        <v>2828</v>
      </c>
      <c r="J377" s="305"/>
      <c r="K377" s="328"/>
      <c r="L377" s="340"/>
      <c r="M377" s="340"/>
      <c r="N377" s="340"/>
      <c r="O377" s="340"/>
      <c r="P377" s="340"/>
      <c r="Q377" s="346"/>
      <c r="R377" s="346"/>
      <c r="S377" s="346"/>
      <c r="T377" s="346"/>
      <c r="U377" s="346"/>
      <c r="V377" s="346"/>
      <c r="W377" s="346"/>
      <c r="X377" s="346"/>
      <c r="Y377" s="346"/>
      <c r="Z377" s="346"/>
      <c r="AA377" s="346"/>
      <c r="AB377" s="346"/>
      <c r="AC377" s="346"/>
      <c r="AD377" s="346"/>
      <c r="AE377" s="346"/>
      <c r="AF377" s="346"/>
      <c r="AG377" s="346"/>
      <c r="AH377" s="346"/>
      <c r="AI377" s="346"/>
      <c r="AJ377" s="346"/>
      <c r="AK377" s="346"/>
      <c r="AL377" s="346"/>
      <c r="AM377" s="346"/>
      <c r="AN377" s="346"/>
      <c r="AO377" s="346"/>
      <c r="AP377" s="346"/>
      <c r="AQ377" s="346"/>
      <c r="AR377" s="346"/>
      <c r="AS377" s="346"/>
      <c r="AT377" s="346"/>
      <c r="AU377" s="346"/>
      <c r="AV377" s="346"/>
      <c r="AW377" s="346"/>
      <c r="AX377" s="346"/>
      <c r="AY377" s="346"/>
      <c r="AZ377" s="346"/>
      <c r="BA377" s="346"/>
      <c r="BB377" s="346"/>
      <c r="BC377" s="296">
        <v>122776.99</v>
      </c>
      <c r="BD377" s="296"/>
      <c r="BE377" s="296"/>
      <c r="BF377" s="296">
        <v>858326.43</v>
      </c>
      <c r="BG377" s="296"/>
      <c r="BH377" s="299"/>
      <c r="BI377" s="296"/>
    </row>
    <row r="378" spans="1:61" s="293" customFormat="1" ht="43.5" hidden="1" customHeight="1" thickBot="1" x14ac:dyDescent="0.3">
      <c r="A378" s="450">
        <v>375</v>
      </c>
      <c r="B378" s="307" t="s">
        <v>11</v>
      </c>
      <c r="C378" s="329" t="s">
        <v>51</v>
      </c>
      <c r="D378" s="329">
        <v>20</v>
      </c>
      <c r="E378" s="330" t="s">
        <v>2135</v>
      </c>
      <c r="F378" s="405" t="s">
        <v>2874</v>
      </c>
      <c r="G378" s="402" t="s">
        <v>2668</v>
      </c>
      <c r="H378" s="324">
        <v>42836</v>
      </c>
      <c r="I378" s="402" t="s">
        <v>2875</v>
      </c>
      <c r="J378" s="307"/>
      <c r="K378" s="308">
        <v>2297583.46</v>
      </c>
      <c r="L378" s="343"/>
      <c r="M378" s="338"/>
      <c r="N378" s="342"/>
      <c r="O378" s="342"/>
      <c r="P378" s="342"/>
      <c r="Q378" s="344"/>
      <c r="R378" s="344"/>
      <c r="S378" s="342"/>
      <c r="T378" s="344"/>
      <c r="U378" s="344"/>
      <c r="V378" s="344"/>
      <c r="W378" s="344"/>
      <c r="X378" s="344"/>
      <c r="Y378" s="344"/>
      <c r="Z378" s="344"/>
      <c r="AA378" s="344"/>
      <c r="AB378" s="344"/>
      <c r="AC378" s="342" t="s">
        <v>2380</v>
      </c>
      <c r="AD378" s="342"/>
      <c r="AE378" s="344"/>
      <c r="AF378" s="344">
        <v>265994.51</v>
      </c>
      <c r="AG378" s="344"/>
      <c r="AH378" s="344"/>
      <c r="AI378" s="344"/>
      <c r="AJ378" s="344"/>
      <c r="AK378" s="344"/>
      <c r="AL378" s="344"/>
      <c r="AM378" s="344"/>
      <c r="AN378" s="344">
        <v>32302.33</v>
      </c>
      <c r="AO378" s="344">
        <v>51374.09</v>
      </c>
      <c r="AP378" s="344"/>
      <c r="AQ378" s="344">
        <v>32302.33</v>
      </c>
      <c r="AR378" s="344">
        <v>26867.59</v>
      </c>
      <c r="AS378" s="344"/>
      <c r="AT378" s="344">
        <v>32302.33</v>
      </c>
      <c r="AU378" s="345">
        <v>45403.02</v>
      </c>
      <c r="AV378" s="344">
        <v>0</v>
      </c>
      <c r="AW378" s="344">
        <v>32302.33</v>
      </c>
      <c r="AX378" s="345">
        <v>29370.33</v>
      </c>
      <c r="AY378" s="344">
        <v>0</v>
      </c>
      <c r="AZ378" s="344">
        <v>32302.33</v>
      </c>
      <c r="BA378" s="345">
        <v>38657.949999999997</v>
      </c>
      <c r="BB378" s="344">
        <v>0</v>
      </c>
      <c r="BC378" s="297"/>
      <c r="BD378" s="297"/>
      <c r="BE378" s="297"/>
      <c r="BF378" s="297"/>
      <c r="BG378" s="297"/>
      <c r="BH378" s="295">
        <f>AU378+AX378+BA378</f>
        <v>113431.3</v>
      </c>
      <c r="BI378" s="297"/>
    </row>
    <row r="379" spans="1:61" s="293" customFormat="1" ht="45" hidden="1" x14ac:dyDescent="0.25">
      <c r="A379" s="449">
        <v>376</v>
      </c>
      <c r="B379" s="307" t="s">
        <v>11</v>
      </c>
      <c r="C379" s="329" t="s">
        <v>51</v>
      </c>
      <c r="D379" s="329">
        <v>14</v>
      </c>
      <c r="E379" s="330" t="s">
        <v>2135</v>
      </c>
      <c r="F379" s="405" t="s">
        <v>2876</v>
      </c>
      <c r="G379" s="402" t="s">
        <v>2668</v>
      </c>
      <c r="H379" s="324">
        <v>42836</v>
      </c>
      <c r="I379" s="402" t="s">
        <v>2877</v>
      </c>
      <c r="J379" s="309"/>
      <c r="K379" s="310">
        <v>3022268.71</v>
      </c>
      <c r="L379" s="343"/>
      <c r="M379" s="343"/>
      <c r="N379" s="343"/>
      <c r="O379" s="343" t="s">
        <v>2272</v>
      </c>
      <c r="P379" s="343"/>
      <c r="Q379" s="343"/>
      <c r="R379" s="343"/>
      <c r="S379" s="338"/>
      <c r="T379" s="344"/>
      <c r="U379" s="344"/>
      <c r="V379" s="344"/>
      <c r="W379" s="344"/>
      <c r="X379" s="344"/>
      <c r="Y379" s="344"/>
      <c r="Z379" s="344"/>
      <c r="AA379" s="344"/>
      <c r="AB379" s="344"/>
      <c r="AC379" s="344"/>
      <c r="AD379" s="344"/>
      <c r="AE379" s="344"/>
      <c r="AF379" s="344"/>
      <c r="AG379" s="344"/>
      <c r="AH379" s="344"/>
      <c r="AI379" s="344"/>
      <c r="AJ379" s="344"/>
      <c r="AK379" s="344"/>
      <c r="AL379" s="344"/>
      <c r="AM379" s="344"/>
      <c r="AN379" s="344">
        <v>42453.89</v>
      </c>
      <c r="AO379" s="344">
        <v>52751.61</v>
      </c>
      <c r="AP379" s="344"/>
      <c r="AQ379" s="344">
        <v>42453.89</v>
      </c>
      <c r="AR379" s="344">
        <v>31508.13</v>
      </c>
      <c r="AS379" s="344"/>
      <c r="AT379" s="344">
        <v>42453.89</v>
      </c>
      <c r="AU379" s="345">
        <v>55394.34</v>
      </c>
      <c r="AV379" s="344">
        <v>0</v>
      </c>
      <c r="AW379" s="344">
        <v>42453.89</v>
      </c>
      <c r="AX379" s="345">
        <v>55381.120000000003</v>
      </c>
      <c r="AY379" s="344">
        <v>0</v>
      </c>
      <c r="AZ379" s="344">
        <v>42453.89</v>
      </c>
      <c r="BA379" s="345">
        <v>46247.08</v>
      </c>
      <c r="BB379" s="344">
        <v>0</v>
      </c>
      <c r="BC379" s="297"/>
      <c r="BD379" s="297"/>
      <c r="BE379" s="297">
        <v>1226999</v>
      </c>
      <c r="BF379" s="297"/>
      <c r="BG379" s="297"/>
      <c r="BH379" s="295">
        <f t="shared" ref="BH379:BH384" si="12">AU379+AX379+BA379</f>
        <v>157022.53999999998</v>
      </c>
      <c r="BI379" s="297"/>
    </row>
    <row r="380" spans="1:61" s="293" customFormat="1" ht="45" hidden="1" x14ac:dyDescent="0.25">
      <c r="A380" s="450">
        <v>377</v>
      </c>
      <c r="B380" s="307" t="s">
        <v>11</v>
      </c>
      <c r="C380" s="329" t="s">
        <v>51</v>
      </c>
      <c r="D380" s="329">
        <v>5</v>
      </c>
      <c r="E380" s="413" t="s">
        <v>2135</v>
      </c>
      <c r="F380" s="405" t="s">
        <v>2878</v>
      </c>
      <c r="G380" s="402" t="s">
        <v>2668</v>
      </c>
      <c r="H380" s="324">
        <v>42836</v>
      </c>
      <c r="I380" s="402" t="s">
        <v>2879</v>
      </c>
      <c r="J380" s="309"/>
      <c r="K380" s="310">
        <v>1854918.16</v>
      </c>
      <c r="L380" s="343"/>
      <c r="M380" s="343"/>
      <c r="N380" s="344"/>
      <c r="O380" s="344"/>
      <c r="P380" s="344"/>
      <c r="Q380" s="344"/>
      <c r="R380" s="344"/>
      <c r="S380" s="342"/>
      <c r="T380" s="344"/>
      <c r="U380" s="344"/>
      <c r="V380" s="344"/>
      <c r="W380" s="344"/>
      <c r="X380" s="344"/>
      <c r="Y380" s="344"/>
      <c r="Z380" s="344"/>
      <c r="AA380" s="344"/>
      <c r="AB380" s="344"/>
      <c r="AC380" s="344"/>
      <c r="AD380" s="344"/>
      <c r="AE380" s="344"/>
      <c r="AF380" s="344"/>
      <c r="AG380" s="344"/>
      <c r="AH380" s="344"/>
      <c r="AI380" s="344"/>
      <c r="AJ380" s="344"/>
      <c r="AK380" s="344"/>
      <c r="AL380" s="344"/>
      <c r="AM380" s="344"/>
      <c r="AN380" s="344">
        <v>26031.61</v>
      </c>
      <c r="AO380" s="344">
        <v>25569.18</v>
      </c>
      <c r="AP380" s="344"/>
      <c r="AQ380" s="344">
        <v>26031.61</v>
      </c>
      <c r="AR380" s="344">
        <v>31938.77</v>
      </c>
      <c r="AS380" s="344"/>
      <c r="AT380" s="344">
        <v>26031.61</v>
      </c>
      <c r="AU380" s="345">
        <v>47256.08</v>
      </c>
      <c r="AV380" s="344">
        <v>0</v>
      </c>
      <c r="AW380" s="344">
        <v>26031.61</v>
      </c>
      <c r="AX380" s="345">
        <v>21493.35</v>
      </c>
      <c r="AY380" s="344">
        <v>0</v>
      </c>
      <c r="AZ380" s="344">
        <v>26031.61</v>
      </c>
      <c r="BA380" s="345">
        <v>39894.870000000003</v>
      </c>
      <c r="BB380" s="344">
        <v>0</v>
      </c>
      <c r="BC380" s="297"/>
      <c r="BD380" s="297"/>
      <c r="BE380" s="297"/>
      <c r="BF380" s="297"/>
      <c r="BG380" s="297"/>
      <c r="BH380" s="295">
        <f t="shared" si="12"/>
        <v>108644.29999999999</v>
      </c>
      <c r="BI380" s="297"/>
    </row>
    <row r="381" spans="1:61" s="293" customFormat="1" ht="45" hidden="1" x14ac:dyDescent="0.25">
      <c r="A381" s="450">
        <v>378</v>
      </c>
      <c r="B381" s="307" t="s">
        <v>11</v>
      </c>
      <c r="C381" s="329" t="s">
        <v>51</v>
      </c>
      <c r="D381" s="329">
        <v>4</v>
      </c>
      <c r="E381" s="330" t="s">
        <v>2135</v>
      </c>
      <c r="F381" s="405" t="s">
        <v>2880</v>
      </c>
      <c r="G381" s="402" t="s">
        <v>2668</v>
      </c>
      <c r="H381" s="324">
        <v>42836</v>
      </c>
      <c r="I381" s="402" t="s">
        <v>2881</v>
      </c>
      <c r="J381" s="309"/>
      <c r="K381" s="310">
        <v>1832796.8</v>
      </c>
      <c r="L381" s="343"/>
      <c r="M381" s="344"/>
      <c r="N381" s="344"/>
      <c r="O381" s="344"/>
      <c r="P381" s="344"/>
      <c r="Q381" s="344"/>
      <c r="R381" s="344"/>
      <c r="S381" s="342"/>
      <c r="T381" s="344"/>
      <c r="U381" s="344"/>
      <c r="V381" s="344"/>
      <c r="W381" s="344"/>
      <c r="X381" s="344"/>
      <c r="Y381" s="344"/>
      <c r="Z381" s="344"/>
      <c r="AA381" s="344"/>
      <c r="AB381" s="344"/>
      <c r="AC381" s="344"/>
      <c r="AD381" s="344"/>
      <c r="AE381" s="344"/>
      <c r="AF381" s="344"/>
      <c r="AG381" s="344"/>
      <c r="AH381" s="344"/>
      <c r="AI381" s="344"/>
      <c r="AJ381" s="344"/>
      <c r="AK381" s="344"/>
      <c r="AL381" s="344"/>
      <c r="AM381" s="344"/>
      <c r="AN381" s="344">
        <v>25779.85</v>
      </c>
      <c r="AO381" s="344">
        <v>21588.34</v>
      </c>
      <c r="AP381" s="344"/>
      <c r="AQ381" s="344">
        <v>25779.85</v>
      </c>
      <c r="AR381" s="344">
        <v>19807.73</v>
      </c>
      <c r="AS381" s="344"/>
      <c r="AT381" s="344">
        <v>25779.85</v>
      </c>
      <c r="AU381" s="345">
        <v>23728.49</v>
      </c>
      <c r="AV381" s="344">
        <v>0</v>
      </c>
      <c r="AW381" s="344">
        <v>25779.85</v>
      </c>
      <c r="AX381" s="345">
        <v>28792.09</v>
      </c>
      <c r="AY381" s="344">
        <v>0</v>
      </c>
      <c r="AZ381" s="344">
        <v>25779.85</v>
      </c>
      <c r="BA381" s="345">
        <v>27376.68</v>
      </c>
      <c r="BB381" s="344">
        <v>0</v>
      </c>
      <c r="BC381" s="297"/>
      <c r="BD381" s="297"/>
      <c r="BE381" s="297"/>
      <c r="BF381" s="297"/>
      <c r="BG381" s="297"/>
      <c r="BH381" s="295">
        <f t="shared" si="12"/>
        <v>79897.260000000009</v>
      </c>
      <c r="BI381" s="297"/>
    </row>
    <row r="382" spans="1:61" s="293" customFormat="1" ht="45" hidden="1" x14ac:dyDescent="0.25">
      <c r="A382" s="449">
        <v>379</v>
      </c>
      <c r="B382" s="307" t="s">
        <v>11</v>
      </c>
      <c r="C382" s="329" t="s">
        <v>51</v>
      </c>
      <c r="D382" s="329">
        <v>3</v>
      </c>
      <c r="E382" s="330" t="s">
        <v>2135</v>
      </c>
      <c r="F382" s="405" t="s">
        <v>2882</v>
      </c>
      <c r="G382" s="402" t="s">
        <v>2668</v>
      </c>
      <c r="H382" s="324">
        <v>42836</v>
      </c>
      <c r="I382" s="402" t="s">
        <v>2883</v>
      </c>
      <c r="J382" s="309"/>
      <c r="K382" s="310">
        <v>1838027.29</v>
      </c>
      <c r="L382" s="343"/>
      <c r="M382" s="344"/>
      <c r="N382" s="344"/>
      <c r="O382" s="344"/>
      <c r="P382" s="344"/>
      <c r="Q382" s="344"/>
      <c r="R382" s="344"/>
      <c r="S382" s="342"/>
      <c r="T382" s="344"/>
      <c r="U382" s="344"/>
      <c r="V382" s="344"/>
      <c r="W382" s="344"/>
      <c r="X382" s="344"/>
      <c r="Y382" s="344"/>
      <c r="Z382" s="344"/>
      <c r="AA382" s="344"/>
      <c r="AB382" s="344"/>
      <c r="AC382" s="344"/>
      <c r="AD382" s="344"/>
      <c r="AE382" s="344"/>
      <c r="AF382" s="344"/>
      <c r="AG382" s="344"/>
      <c r="AH382" s="344"/>
      <c r="AI382" s="344"/>
      <c r="AJ382" s="344"/>
      <c r="AK382" s="344"/>
      <c r="AL382" s="344"/>
      <c r="AM382" s="344"/>
      <c r="AN382" s="344">
        <v>25785.73</v>
      </c>
      <c r="AO382" s="344">
        <v>32343.53</v>
      </c>
      <c r="AP382" s="344"/>
      <c r="AQ382" s="344">
        <v>25785.73</v>
      </c>
      <c r="AR382" s="344">
        <v>20125.63</v>
      </c>
      <c r="AS382" s="344"/>
      <c r="AT382" s="344">
        <v>25785.73</v>
      </c>
      <c r="AU382" s="345">
        <v>25881.38</v>
      </c>
      <c r="AV382" s="344">
        <v>0</v>
      </c>
      <c r="AW382" s="344">
        <v>25785.73</v>
      </c>
      <c r="AX382" s="345">
        <v>24207.1</v>
      </c>
      <c r="AY382" s="344">
        <v>0</v>
      </c>
      <c r="AZ382" s="344">
        <v>25785.73</v>
      </c>
      <c r="BA382" s="345">
        <v>34507.129999999997</v>
      </c>
      <c r="BB382" s="344">
        <v>0</v>
      </c>
      <c r="BC382" s="297"/>
      <c r="BD382" s="297"/>
      <c r="BE382" s="297"/>
      <c r="BF382" s="297"/>
      <c r="BG382" s="297"/>
      <c r="BH382" s="295">
        <f t="shared" si="12"/>
        <v>84595.609999999986</v>
      </c>
      <c r="BI382" s="297"/>
    </row>
    <row r="383" spans="1:61" s="293" customFormat="1" ht="45" hidden="1" x14ac:dyDescent="0.25">
      <c r="A383" s="450">
        <v>380</v>
      </c>
      <c r="B383" s="307" t="s">
        <v>11</v>
      </c>
      <c r="C383" s="329" t="s">
        <v>51</v>
      </c>
      <c r="D383" s="329">
        <v>44</v>
      </c>
      <c r="E383" s="330" t="s">
        <v>2135</v>
      </c>
      <c r="F383" s="405" t="s">
        <v>2872</v>
      </c>
      <c r="G383" s="402" t="s">
        <v>2668</v>
      </c>
      <c r="H383" s="324">
        <v>42836</v>
      </c>
      <c r="I383" s="402" t="s">
        <v>2873</v>
      </c>
      <c r="J383" s="309"/>
      <c r="K383" s="308">
        <v>1572358.26</v>
      </c>
      <c r="L383" s="343"/>
      <c r="M383" s="338"/>
      <c r="N383" s="342"/>
      <c r="O383" s="342"/>
      <c r="P383" s="342"/>
      <c r="Q383" s="342"/>
      <c r="R383" s="344"/>
      <c r="S383" s="342"/>
      <c r="T383" s="344"/>
      <c r="U383" s="344"/>
      <c r="V383" s="344"/>
      <c r="W383" s="344"/>
      <c r="X383" s="344"/>
      <c r="Y383" s="344"/>
      <c r="Z383" s="344"/>
      <c r="AA383" s="344"/>
      <c r="AB383" s="344"/>
      <c r="AC383" s="344"/>
      <c r="AD383" s="344"/>
      <c r="AE383" s="344"/>
      <c r="AF383" s="344"/>
      <c r="AG383" s="344"/>
      <c r="AH383" s="344"/>
      <c r="AI383" s="344"/>
      <c r="AJ383" s="344"/>
      <c r="AK383" s="344"/>
      <c r="AL383" s="344"/>
      <c r="AM383" s="344"/>
      <c r="AN383" s="344">
        <v>22060.89</v>
      </c>
      <c r="AO383" s="344">
        <v>22822.27</v>
      </c>
      <c r="AP383" s="344">
        <v>739461.1</v>
      </c>
      <c r="AQ383" s="344">
        <v>22060.89</v>
      </c>
      <c r="AR383" s="344">
        <v>19490.12</v>
      </c>
      <c r="AS383" s="344"/>
      <c r="AT383" s="344">
        <v>22060.89</v>
      </c>
      <c r="AU383" s="345">
        <v>18507.21</v>
      </c>
      <c r="AV383" s="344">
        <v>122138.1</v>
      </c>
      <c r="AW383" s="344">
        <v>22060.89</v>
      </c>
      <c r="AX383" s="345">
        <v>17880.79</v>
      </c>
      <c r="AY383" s="344">
        <v>0</v>
      </c>
      <c r="AZ383" s="344">
        <v>22060.89</v>
      </c>
      <c r="BA383" s="345">
        <v>39613.82</v>
      </c>
      <c r="BB383" s="344">
        <v>0</v>
      </c>
      <c r="BC383" s="297"/>
      <c r="BD383" s="297"/>
      <c r="BE383" s="297">
        <v>1230856</v>
      </c>
      <c r="BF383" s="297"/>
      <c r="BG383" s="297"/>
      <c r="BH383" s="295">
        <f t="shared" si="12"/>
        <v>76001.820000000007</v>
      </c>
      <c r="BI383" s="297"/>
    </row>
    <row r="384" spans="1:61" s="293" customFormat="1" ht="45" hidden="1" customHeight="1" thickBot="1" x14ac:dyDescent="0.3">
      <c r="A384" s="450">
        <v>381</v>
      </c>
      <c r="B384" s="307" t="s">
        <v>11</v>
      </c>
      <c r="C384" s="330" t="s">
        <v>2142</v>
      </c>
      <c r="D384" s="329" t="s">
        <v>2143</v>
      </c>
      <c r="E384" s="330" t="s">
        <v>2135</v>
      </c>
      <c r="F384" s="405" t="s">
        <v>2870</v>
      </c>
      <c r="G384" s="402" t="s">
        <v>2668</v>
      </c>
      <c r="H384" s="324">
        <v>42836</v>
      </c>
      <c r="I384" s="402" t="s">
        <v>2871</v>
      </c>
      <c r="J384" s="309"/>
      <c r="K384" s="310">
        <v>4897461.37</v>
      </c>
      <c r="L384" s="343"/>
      <c r="M384" s="343"/>
      <c r="N384" s="343"/>
      <c r="O384" s="343" t="s">
        <v>2315</v>
      </c>
      <c r="P384" s="343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  <c r="AA384" s="344"/>
      <c r="AB384" s="344"/>
      <c r="AC384" s="344"/>
      <c r="AD384" s="344"/>
      <c r="AE384" s="344"/>
      <c r="AF384" s="344"/>
      <c r="AG384" s="344"/>
      <c r="AH384" s="344"/>
      <c r="AI384" s="344"/>
      <c r="AJ384" s="344"/>
      <c r="AK384" s="344"/>
      <c r="AL384" s="344"/>
      <c r="AM384" s="344"/>
      <c r="AN384" s="344">
        <v>68733.59</v>
      </c>
      <c r="AO384" s="344">
        <v>47107.97</v>
      </c>
      <c r="AP384" s="344">
        <v>781143.3</v>
      </c>
      <c r="AQ384" s="344">
        <v>68733.59</v>
      </c>
      <c r="AR384" s="344">
        <v>34720.36</v>
      </c>
      <c r="AS384" s="344"/>
      <c r="AT384" s="344">
        <v>68733.59</v>
      </c>
      <c r="AU384" s="345">
        <v>40630.379999999997</v>
      </c>
      <c r="AV384" s="344">
        <v>0</v>
      </c>
      <c r="AW384" s="344">
        <v>68733.59</v>
      </c>
      <c r="AX384" s="345">
        <v>30546.89</v>
      </c>
      <c r="AY384" s="344">
        <v>0</v>
      </c>
      <c r="AZ384" s="344">
        <v>68733.59</v>
      </c>
      <c r="BA384" s="345">
        <v>55074.27</v>
      </c>
      <c r="BB384" s="344">
        <v>0</v>
      </c>
      <c r="BC384" s="297"/>
      <c r="BD384" s="297"/>
      <c r="BE384" s="297">
        <f>888840+1115919</f>
        <v>2004759</v>
      </c>
      <c r="BF384" s="297"/>
      <c r="BG384" s="297"/>
      <c r="BH384" s="295">
        <f t="shared" si="12"/>
        <v>126251.53999999998</v>
      </c>
      <c r="BI384" s="297"/>
    </row>
    <row r="385" spans="1:61" s="293" customFormat="1" ht="60" hidden="1" customHeight="1" x14ac:dyDescent="0.25">
      <c r="A385" s="449">
        <v>382</v>
      </c>
      <c r="B385" s="307" t="s">
        <v>11</v>
      </c>
      <c r="C385" s="444" t="s">
        <v>287</v>
      </c>
      <c r="D385" s="329">
        <v>24</v>
      </c>
      <c r="E385" s="307" t="s">
        <v>2205</v>
      </c>
      <c r="F385" s="397" t="s">
        <v>2701</v>
      </c>
      <c r="G385" s="394" t="s">
        <v>2682</v>
      </c>
      <c r="H385" s="395">
        <v>43242</v>
      </c>
      <c r="I385" s="394" t="s">
        <v>2702</v>
      </c>
      <c r="J385" s="311"/>
      <c r="K385" s="310">
        <v>1947576.18</v>
      </c>
      <c r="L385" s="343">
        <v>6.7</v>
      </c>
      <c r="M385" s="343"/>
      <c r="N385" s="343"/>
      <c r="O385" s="343" t="s">
        <v>2297</v>
      </c>
      <c r="P385" s="343"/>
      <c r="Q385" s="343"/>
      <c r="R385" s="343"/>
      <c r="S385" s="343"/>
      <c r="T385" s="344"/>
      <c r="U385" s="344"/>
      <c r="V385" s="344"/>
      <c r="W385" s="344"/>
      <c r="X385" s="344"/>
      <c r="Y385" s="344"/>
      <c r="Z385" s="344"/>
      <c r="AA385" s="344"/>
      <c r="AB385" s="344"/>
      <c r="AC385" s="344"/>
      <c r="AD385" s="344"/>
      <c r="AE385" s="344"/>
      <c r="AF385" s="344"/>
      <c r="AG385" s="344"/>
      <c r="AH385" s="344">
        <v>41290.04</v>
      </c>
      <c r="AI385" s="344">
        <v>11106.42</v>
      </c>
      <c r="AJ385" s="344">
        <v>126000</v>
      </c>
      <c r="AK385" s="344">
        <v>43228.22</v>
      </c>
      <c r="AL385" s="344">
        <v>24533.97</v>
      </c>
      <c r="AM385" s="344">
        <v>294000</v>
      </c>
      <c r="AN385" s="344">
        <v>43228.22</v>
      </c>
      <c r="AO385" s="344">
        <v>108275.2</v>
      </c>
      <c r="AP385" s="344">
        <v>0</v>
      </c>
      <c r="AQ385" s="344">
        <v>43228.22</v>
      </c>
      <c r="AR385" s="344">
        <v>33010.620000000003</v>
      </c>
      <c r="AS385" s="344">
        <v>96573</v>
      </c>
      <c r="AT385" s="344">
        <v>43228.22</v>
      </c>
      <c r="AU385" s="344">
        <v>50804.56</v>
      </c>
      <c r="AV385" s="344">
        <v>0</v>
      </c>
      <c r="AW385" s="344">
        <v>43228.22</v>
      </c>
      <c r="AX385" s="345">
        <v>35079.46</v>
      </c>
      <c r="AY385" s="344">
        <v>225337</v>
      </c>
      <c r="AZ385" s="344">
        <v>43228.22</v>
      </c>
      <c r="BA385" s="345">
        <v>32933.129999999997</v>
      </c>
      <c r="BB385" s="344">
        <v>0</v>
      </c>
      <c r="BC385" s="297"/>
      <c r="BD385" s="297"/>
      <c r="BE385" s="297"/>
      <c r="BF385" s="297"/>
      <c r="BG385" s="297"/>
      <c r="BH385" s="295">
        <f>AX385+BA385</f>
        <v>68012.59</v>
      </c>
      <c r="BI385" s="297"/>
    </row>
    <row r="386" spans="1:61" s="94" customFormat="1" ht="45" hidden="1" customHeight="1" x14ac:dyDescent="0.25">
      <c r="A386" s="450">
        <v>383</v>
      </c>
      <c r="B386" s="352" t="s">
        <v>11</v>
      </c>
      <c r="C386" s="356" t="s">
        <v>272</v>
      </c>
      <c r="D386" s="356">
        <v>27</v>
      </c>
      <c r="E386" s="415" t="s">
        <v>2500</v>
      </c>
      <c r="F386" s="405" t="s">
        <v>2893</v>
      </c>
      <c r="G386" s="406" t="s">
        <v>2714</v>
      </c>
      <c r="H386" s="414">
        <v>43398</v>
      </c>
      <c r="I386" s="406" t="s">
        <v>2894</v>
      </c>
      <c r="J386" s="311"/>
      <c r="K386" s="332"/>
      <c r="L386" s="336"/>
      <c r="M386" s="336"/>
      <c r="N386" s="336"/>
      <c r="O386" s="346"/>
      <c r="P386" s="336"/>
      <c r="Q386" s="336"/>
      <c r="R386" s="336"/>
      <c r="S386" s="336"/>
      <c r="T386" s="336"/>
      <c r="U386" s="336"/>
      <c r="V386" s="336"/>
      <c r="W386" s="336"/>
      <c r="X386" s="336"/>
      <c r="Y386" s="336"/>
      <c r="Z386" s="336"/>
      <c r="AA386" s="336"/>
      <c r="AB386" s="336"/>
      <c r="AC386" s="336"/>
      <c r="AD386" s="336"/>
      <c r="AE386" s="336"/>
      <c r="AF386" s="336"/>
      <c r="AG386" s="336"/>
      <c r="AH386" s="336"/>
      <c r="AI386" s="336"/>
      <c r="AJ386" s="336"/>
      <c r="AK386" s="336"/>
      <c r="AL386" s="336"/>
      <c r="AM386" s="336"/>
      <c r="AN386" s="336"/>
      <c r="AO386" s="336"/>
      <c r="AP386" s="336"/>
      <c r="AQ386" s="336"/>
      <c r="AR386" s="336"/>
      <c r="AS386" s="336"/>
      <c r="AT386" s="336"/>
      <c r="AU386" s="336"/>
      <c r="AV386" s="336"/>
      <c r="AW386" s="336"/>
      <c r="AX386" s="336"/>
      <c r="AY386" s="336"/>
      <c r="AZ386" s="336"/>
      <c r="BA386" s="336"/>
      <c r="BB386" s="336"/>
      <c r="BC386" s="285"/>
      <c r="BD386" s="285"/>
      <c r="BE386" s="285"/>
      <c r="BF386" s="285"/>
      <c r="BG386" s="285"/>
      <c r="BH386" s="299"/>
      <c r="BI386" s="285"/>
    </row>
    <row r="387" spans="1:61" s="293" customFormat="1" ht="45" hidden="1" customHeight="1" thickBot="1" x14ac:dyDescent="0.3">
      <c r="A387" s="450">
        <v>384</v>
      </c>
      <c r="B387" s="307" t="s">
        <v>11</v>
      </c>
      <c r="C387" s="307" t="s">
        <v>331</v>
      </c>
      <c r="D387" s="307">
        <v>18</v>
      </c>
      <c r="E387" s="355" t="s">
        <v>2087</v>
      </c>
      <c r="F387" s="433" t="s">
        <v>3045</v>
      </c>
      <c r="G387" s="307" t="s">
        <v>2766</v>
      </c>
      <c r="H387" s="307"/>
      <c r="I387" s="307"/>
      <c r="J387" s="309"/>
      <c r="K387" s="308">
        <f>969480.47+AZ387</f>
        <v>999376.08</v>
      </c>
      <c r="L387" s="344"/>
      <c r="M387" s="344"/>
      <c r="N387" s="344"/>
      <c r="O387" s="344"/>
      <c r="P387" s="344"/>
      <c r="Q387" s="344"/>
      <c r="R387" s="344"/>
      <c r="S387" s="344"/>
      <c r="T387" s="344"/>
      <c r="U387" s="344"/>
      <c r="V387" s="344"/>
      <c r="W387" s="344"/>
      <c r="X387" s="344"/>
      <c r="Y387" s="344"/>
      <c r="Z387" s="344"/>
      <c r="AA387" s="344"/>
      <c r="AB387" s="344"/>
      <c r="AC387" s="344"/>
      <c r="AD387" s="344"/>
      <c r="AE387" s="344"/>
      <c r="AF387" s="344"/>
      <c r="AG387" s="344"/>
      <c r="AH387" s="344"/>
      <c r="AI387" s="344"/>
      <c r="AJ387" s="344"/>
      <c r="AK387" s="344"/>
      <c r="AL387" s="344"/>
      <c r="AM387" s="344"/>
      <c r="AN387" s="344">
        <v>29895.61</v>
      </c>
      <c r="AO387" s="344">
        <v>35260.18</v>
      </c>
      <c r="AP387" s="344"/>
      <c r="AQ387" s="344">
        <v>29895.61</v>
      </c>
      <c r="AR387" s="344">
        <v>20522.169999999998</v>
      </c>
      <c r="AS387" s="344"/>
      <c r="AT387" s="344"/>
      <c r="AU387" s="344"/>
      <c r="AV387" s="344"/>
      <c r="AW387" s="344">
        <v>29895.61</v>
      </c>
      <c r="AX387" s="345">
        <v>14097.35</v>
      </c>
      <c r="AY387" s="344">
        <v>0</v>
      </c>
      <c r="AZ387" s="344">
        <v>29895.61</v>
      </c>
      <c r="BA387" s="344">
        <v>29070.720000000001</v>
      </c>
      <c r="BB387" s="344">
        <v>0</v>
      </c>
      <c r="BC387" s="297">
        <v>838911.7</v>
      </c>
      <c r="BD387" s="297"/>
      <c r="BE387" s="297"/>
      <c r="BF387" s="297">
        <v>798196.79</v>
      </c>
      <c r="BG387" s="297"/>
      <c r="BH387" s="295">
        <f>AX387</f>
        <v>14097.35</v>
      </c>
      <c r="BI387" s="297"/>
    </row>
    <row r="388" spans="1:61" s="293" customFormat="1" ht="45" hidden="1" customHeight="1" x14ac:dyDescent="0.25">
      <c r="A388" s="449">
        <v>385</v>
      </c>
      <c r="B388" s="307" t="s">
        <v>11</v>
      </c>
      <c r="C388" s="422" t="s">
        <v>743</v>
      </c>
      <c r="D388" s="307">
        <v>45</v>
      </c>
      <c r="E388" s="307" t="s">
        <v>2087</v>
      </c>
      <c r="F388" s="422" t="s">
        <v>3037</v>
      </c>
      <c r="G388" s="307" t="s">
        <v>2766</v>
      </c>
      <c r="H388" s="307"/>
      <c r="I388" s="307"/>
      <c r="J388" s="309"/>
      <c r="K388" s="308">
        <f>3765109.44+AZ388</f>
        <v>3820188.04</v>
      </c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  <c r="AA388" s="344"/>
      <c r="AB388" s="344"/>
      <c r="AC388" s="344"/>
      <c r="AD388" s="344"/>
      <c r="AE388" s="344"/>
      <c r="AF388" s="344"/>
      <c r="AG388" s="344"/>
      <c r="AH388" s="344"/>
      <c r="AI388" s="344"/>
      <c r="AJ388" s="344"/>
      <c r="AK388" s="344"/>
      <c r="AL388" s="344"/>
      <c r="AM388" s="344"/>
      <c r="AN388" s="344">
        <v>55078.6</v>
      </c>
      <c r="AO388" s="344">
        <v>60359.83</v>
      </c>
      <c r="AP388" s="344"/>
      <c r="AQ388" s="344">
        <v>55078.6</v>
      </c>
      <c r="AR388" s="344">
        <v>40547.370000000003</v>
      </c>
      <c r="AS388" s="344"/>
      <c r="AT388" s="344"/>
      <c r="AU388" s="344"/>
      <c r="AV388" s="344"/>
      <c r="AW388" s="344">
        <v>55078.6</v>
      </c>
      <c r="AX388" s="345">
        <v>72159.03</v>
      </c>
      <c r="AY388" s="344">
        <v>0</v>
      </c>
      <c r="AZ388" s="344">
        <v>55078.6</v>
      </c>
      <c r="BA388" s="344">
        <v>63055.97</v>
      </c>
      <c r="BB388" s="344">
        <v>0</v>
      </c>
      <c r="BC388" s="297">
        <v>680752.72</v>
      </c>
      <c r="BD388" s="297"/>
      <c r="BE388" s="297"/>
      <c r="BF388" s="297">
        <v>2414934.92</v>
      </c>
      <c r="BG388" s="297"/>
      <c r="BH388" s="295">
        <f t="shared" ref="BH388:BH396" si="13">AX388</f>
        <v>72159.03</v>
      </c>
      <c r="BI388" s="297"/>
    </row>
    <row r="389" spans="1:61" s="293" customFormat="1" ht="45" hidden="1" customHeight="1" x14ac:dyDescent="0.25">
      <c r="A389" s="450">
        <v>386</v>
      </c>
      <c r="B389" s="307" t="s">
        <v>11</v>
      </c>
      <c r="C389" s="307" t="s">
        <v>124</v>
      </c>
      <c r="D389" s="307">
        <v>3</v>
      </c>
      <c r="E389" s="307" t="s">
        <v>2087</v>
      </c>
      <c r="F389" s="433" t="s">
        <v>3044</v>
      </c>
      <c r="G389" s="307" t="s">
        <v>2766</v>
      </c>
      <c r="H389" s="307"/>
      <c r="I389" s="307"/>
      <c r="J389" s="309"/>
      <c r="K389" s="308">
        <f>2762748.07+AZ389</f>
        <v>2830089.3899999997</v>
      </c>
      <c r="L389" s="344"/>
      <c r="M389" s="344"/>
      <c r="N389" s="344"/>
      <c r="O389" s="344"/>
      <c r="P389" s="344"/>
      <c r="Q389" s="344"/>
      <c r="R389" s="344"/>
      <c r="S389" s="344"/>
      <c r="T389" s="344"/>
      <c r="U389" s="344"/>
      <c r="V389" s="344"/>
      <c r="W389" s="344"/>
      <c r="X389" s="344"/>
      <c r="Y389" s="344"/>
      <c r="Z389" s="344"/>
      <c r="AA389" s="344"/>
      <c r="AB389" s="344"/>
      <c r="AC389" s="344"/>
      <c r="AD389" s="344"/>
      <c r="AE389" s="344"/>
      <c r="AF389" s="344"/>
      <c r="AG389" s="344"/>
      <c r="AH389" s="344"/>
      <c r="AI389" s="344"/>
      <c r="AJ389" s="344"/>
      <c r="AK389" s="344"/>
      <c r="AL389" s="344"/>
      <c r="AM389" s="344"/>
      <c r="AN389" s="344">
        <v>67341.320000000007</v>
      </c>
      <c r="AO389" s="344">
        <v>82763.48</v>
      </c>
      <c r="AP389" s="344"/>
      <c r="AQ389" s="344">
        <v>67341.320000000007</v>
      </c>
      <c r="AR389" s="344">
        <v>50050.71</v>
      </c>
      <c r="AS389" s="344"/>
      <c r="AT389" s="344"/>
      <c r="AU389" s="344"/>
      <c r="AV389" s="344"/>
      <c r="AW389" s="344">
        <v>67341.320000000007</v>
      </c>
      <c r="AX389" s="345">
        <v>72812.87</v>
      </c>
      <c r="AY389" s="344">
        <v>0</v>
      </c>
      <c r="AZ389" s="344">
        <v>67341.320000000007</v>
      </c>
      <c r="BA389" s="344">
        <v>67980.820000000007</v>
      </c>
      <c r="BB389" s="344">
        <v>0</v>
      </c>
      <c r="BC389" s="297">
        <v>1132880.3600000001</v>
      </c>
      <c r="BD389" s="297"/>
      <c r="BE389" s="297"/>
      <c r="BF389" s="297">
        <v>1132880.3600000001</v>
      </c>
      <c r="BG389" s="297"/>
      <c r="BH389" s="295">
        <f t="shared" si="13"/>
        <v>72812.87</v>
      </c>
      <c r="BI389" s="297"/>
    </row>
    <row r="390" spans="1:61" s="293" customFormat="1" ht="60" hidden="1" customHeight="1" thickBot="1" x14ac:dyDescent="0.3">
      <c r="A390" s="450">
        <v>387</v>
      </c>
      <c r="B390" s="307" t="s">
        <v>11</v>
      </c>
      <c r="C390" s="307" t="s">
        <v>2412</v>
      </c>
      <c r="D390" s="307">
        <v>57</v>
      </c>
      <c r="E390" s="307" t="s">
        <v>2087</v>
      </c>
      <c r="F390" s="307"/>
      <c r="G390" s="307" t="s">
        <v>2766</v>
      </c>
      <c r="H390" s="307"/>
      <c r="I390" s="307"/>
      <c r="J390" s="309"/>
      <c r="K390" s="333">
        <f>625495.96+AZ390</f>
        <v>634438.98</v>
      </c>
      <c r="L390" s="344"/>
      <c r="M390" s="344"/>
      <c r="N390" s="344"/>
      <c r="O390" s="344"/>
      <c r="P390" s="344"/>
      <c r="Q390" s="344"/>
      <c r="R390" s="344"/>
      <c r="S390" s="344"/>
      <c r="T390" s="344"/>
      <c r="U390" s="344"/>
      <c r="V390" s="344"/>
      <c r="W390" s="344"/>
      <c r="X390" s="344"/>
      <c r="Y390" s="344"/>
      <c r="Z390" s="344"/>
      <c r="AA390" s="344"/>
      <c r="AB390" s="344"/>
      <c r="AC390" s="344"/>
      <c r="AD390" s="344"/>
      <c r="AE390" s="344"/>
      <c r="AF390" s="344"/>
      <c r="AG390" s="344"/>
      <c r="AH390" s="344"/>
      <c r="AI390" s="344"/>
      <c r="AJ390" s="344"/>
      <c r="AK390" s="344"/>
      <c r="AL390" s="344"/>
      <c r="AM390" s="344"/>
      <c r="AN390" s="344">
        <v>9147.02</v>
      </c>
      <c r="AO390" s="344">
        <v>3421.27</v>
      </c>
      <c r="AP390" s="344"/>
      <c r="AQ390" s="344">
        <v>8943.02</v>
      </c>
      <c r="AR390" s="344">
        <v>18992.39</v>
      </c>
      <c r="AS390" s="344"/>
      <c r="AT390" s="344"/>
      <c r="AU390" s="344"/>
      <c r="AV390" s="344"/>
      <c r="AW390" s="344">
        <v>8943.02</v>
      </c>
      <c r="AX390" s="345">
        <v>7026.36</v>
      </c>
      <c r="AY390" s="344">
        <v>0</v>
      </c>
      <c r="AZ390" s="344">
        <v>8943.02</v>
      </c>
      <c r="BA390" s="344">
        <v>43681.77</v>
      </c>
      <c r="BB390" s="344">
        <v>0</v>
      </c>
      <c r="BC390" s="297"/>
      <c r="BD390" s="297"/>
      <c r="BE390" s="297"/>
      <c r="BF390" s="297"/>
      <c r="BG390" s="297"/>
      <c r="BH390" s="295">
        <f t="shared" si="13"/>
        <v>7026.36</v>
      </c>
      <c r="BI390" s="297"/>
    </row>
    <row r="391" spans="1:61" s="293" customFormat="1" ht="45" hidden="1" customHeight="1" x14ac:dyDescent="0.25">
      <c r="A391" s="449">
        <v>388</v>
      </c>
      <c r="B391" s="307" t="s">
        <v>11</v>
      </c>
      <c r="C391" s="307" t="s">
        <v>1575</v>
      </c>
      <c r="D391" s="307">
        <v>12</v>
      </c>
      <c r="E391" s="307" t="s">
        <v>2087</v>
      </c>
      <c r="F391" s="433" t="s">
        <v>3035</v>
      </c>
      <c r="G391" s="307" t="s">
        <v>2766</v>
      </c>
      <c r="H391" s="307"/>
      <c r="I391" s="307"/>
      <c r="J391" s="309"/>
      <c r="K391" s="308">
        <f>3423974.03+AZ391</f>
        <v>3472678.2899999996</v>
      </c>
      <c r="L391" s="344"/>
      <c r="M391" s="344"/>
      <c r="N391" s="344"/>
      <c r="O391" s="344"/>
      <c r="P391" s="344"/>
      <c r="Q391" s="344"/>
      <c r="R391" s="344"/>
      <c r="S391" s="344"/>
      <c r="T391" s="344"/>
      <c r="U391" s="344"/>
      <c r="V391" s="344"/>
      <c r="W391" s="344"/>
      <c r="X391" s="344"/>
      <c r="Y391" s="344"/>
      <c r="Z391" s="344"/>
      <c r="AA391" s="344"/>
      <c r="AB391" s="344"/>
      <c r="AC391" s="344"/>
      <c r="AD391" s="344"/>
      <c r="AE391" s="344"/>
      <c r="AF391" s="344"/>
      <c r="AG391" s="344"/>
      <c r="AH391" s="344"/>
      <c r="AI391" s="344"/>
      <c r="AJ391" s="344"/>
      <c r="AK391" s="344"/>
      <c r="AL391" s="344"/>
      <c r="AM391" s="344"/>
      <c r="AN391" s="344">
        <v>48704.26</v>
      </c>
      <c r="AO391" s="344">
        <v>88687.17</v>
      </c>
      <c r="AP391" s="344"/>
      <c r="AQ391" s="344">
        <v>48704.26</v>
      </c>
      <c r="AR391" s="344">
        <v>38908.28</v>
      </c>
      <c r="AS391" s="344"/>
      <c r="AT391" s="344"/>
      <c r="AU391" s="344"/>
      <c r="AV391" s="344"/>
      <c r="AW391" s="344">
        <v>48704.26</v>
      </c>
      <c r="AX391" s="345">
        <v>49789.599999999999</v>
      </c>
      <c r="AY391" s="344">
        <v>0</v>
      </c>
      <c r="AZ391" s="344">
        <v>48704.26</v>
      </c>
      <c r="BA391" s="344">
        <v>61738.3</v>
      </c>
      <c r="BB391" s="344">
        <v>0</v>
      </c>
      <c r="BC391" s="297">
        <v>624760.18000000005</v>
      </c>
      <c r="BD391" s="297"/>
      <c r="BE391" s="297"/>
      <c r="BF391" s="297">
        <v>1393641.19</v>
      </c>
      <c r="BG391" s="297"/>
      <c r="BH391" s="295">
        <f t="shared" si="13"/>
        <v>49789.599999999999</v>
      </c>
      <c r="BI391" s="297"/>
    </row>
    <row r="392" spans="1:61" s="293" customFormat="1" ht="45" hidden="1" customHeight="1" x14ac:dyDescent="0.25">
      <c r="A392" s="450">
        <v>389</v>
      </c>
      <c r="B392" s="307" t="s">
        <v>11</v>
      </c>
      <c r="C392" s="307" t="s">
        <v>2427</v>
      </c>
      <c r="D392" s="307">
        <v>18</v>
      </c>
      <c r="E392" s="307" t="s">
        <v>2087</v>
      </c>
      <c r="F392" s="420" t="s">
        <v>3021</v>
      </c>
      <c r="G392" s="307" t="s">
        <v>2766</v>
      </c>
      <c r="H392" s="307"/>
      <c r="I392" s="307"/>
      <c r="J392" s="309"/>
      <c r="K392" s="322">
        <f>1563667.85+AZ392</f>
        <v>1585340.1400000001</v>
      </c>
      <c r="L392" s="344"/>
      <c r="M392" s="344"/>
      <c r="N392" s="344"/>
      <c r="O392" s="344"/>
      <c r="P392" s="344"/>
      <c r="Q392" s="344"/>
      <c r="R392" s="344"/>
      <c r="S392" s="344"/>
      <c r="T392" s="344"/>
      <c r="U392" s="344"/>
      <c r="V392" s="344"/>
      <c r="W392" s="344"/>
      <c r="X392" s="344"/>
      <c r="Y392" s="344"/>
      <c r="Z392" s="344"/>
      <c r="AA392" s="344"/>
      <c r="AB392" s="344"/>
      <c r="AC392" s="344"/>
      <c r="AD392" s="344"/>
      <c r="AE392" s="344"/>
      <c r="AF392" s="344"/>
      <c r="AG392" s="344"/>
      <c r="AH392" s="344"/>
      <c r="AI392" s="344"/>
      <c r="AJ392" s="344"/>
      <c r="AK392" s="344"/>
      <c r="AL392" s="344"/>
      <c r="AM392" s="344"/>
      <c r="AN392" s="344">
        <v>21672.29</v>
      </c>
      <c r="AO392" s="344" t="s">
        <v>2473</v>
      </c>
      <c r="AP392" s="344"/>
      <c r="AQ392" s="344">
        <v>21672.29</v>
      </c>
      <c r="AR392" s="344">
        <v>12830.61</v>
      </c>
      <c r="AS392" s="344">
        <v>393600</v>
      </c>
      <c r="AT392" s="344"/>
      <c r="AU392" s="344"/>
      <c r="AV392" s="344"/>
      <c r="AW392" s="344">
        <v>21672.29</v>
      </c>
      <c r="AX392" s="345">
        <v>23068.94</v>
      </c>
      <c r="AY392" s="344">
        <v>0</v>
      </c>
      <c r="AZ392" s="344">
        <v>21672.29</v>
      </c>
      <c r="BA392" s="344">
        <v>28506.880000000001</v>
      </c>
      <c r="BB392" s="344">
        <v>0</v>
      </c>
      <c r="BC392" s="297">
        <v>1318106.3400000001</v>
      </c>
      <c r="BD392" s="297"/>
      <c r="BE392" s="297"/>
      <c r="BF392" s="297">
        <v>924106.34</v>
      </c>
      <c r="BG392" s="297"/>
      <c r="BH392" s="295">
        <f t="shared" si="13"/>
        <v>23068.94</v>
      </c>
      <c r="BI392" s="297"/>
    </row>
    <row r="393" spans="1:61" s="293" customFormat="1" ht="45" hidden="1" customHeight="1" thickBot="1" x14ac:dyDescent="0.3">
      <c r="A393" s="450">
        <v>390</v>
      </c>
      <c r="B393" s="307" t="s">
        <v>11</v>
      </c>
      <c r="C393" s="307" t="s">
        <v>2427</v>
      </c>
      <c r="D393" s="307">
        <v>26</v>
      </c>
      <c r="E393" s="307" t="s">
        <v>2087</v>
      </c>
      <c r="F393" s="420" t="s">
        <v>3025</v>
      </c>
      <c r="G393" s="307" t="s">
        <v>2766</v>
      </c>
      <c r="H393" s="307"/>
      <c r="I393" s="307"/>
      <c r="J393" s="309"/>
      <c r="K393" s="308">
        <f>1960032.24+AZ393</f>
        <v>1982547.2</v>
      </c>
      <c r="L393" s="344"/>
      <c r="M393" s="344"/>
      <c r="N393" s="344"/>
      <c r="O393" s="344"/>
      <c r="P393" s="344"/>
      <c r="Q393" s="344"/>
      <c r="R393" s="344"/>
      <c r="S393" s="344"/>
      <c r="T393" s="344"/>
      <c r="U393" s="344"/>
      <c r="V393" s="344"/>
      <c r="W393" s="344"/>
      <c r="X393" s="344"/>
      <c r="Y393" s="344"/>
      <c r="Z393" s="344"/>
      <c r="AA393" s="344"/>
      <c r="AB393" s="344"/>
      <c r="AC393" s="344"/>
      <c r="AD393" s="344"/>
      <c r="AE393" s="344"/>
      <c r="AF393" s="344"/>
      <c r="AG393" s="344"/>
      <c r="AH393" s="344"/>
      <c r="AI393" s="344"/>
      <c r="AJ393" s="344"/>
      <c r="AK393" s="344"/>
      <c r="AL393" s="344"/>
      <c r="AM393" s="344"/>
      <c r="AN393" s="344">
        <v>22514.959999999999</v>
      </c>
      <c r="AO393" s="344">
        <v>23672.04</v>
      </c>
      <c r="AP393" s="344"/>
      <c r="AQ393" s="344">
        <v>22514.959999999999</v>
      </c>
      <c r="AR393" s="344">
        <v>25351.52</v>
      </c>
      <c r="AS393" s="344"/>
      <c r="AT393" s="344"/>
      <c r="AU393" s="344"/>
      <c r="AV393" s="344"/>
      <c r="AW393" s="344">
        <v>22514.959999999999</v>
      </c>
      <c r="AX393" s="345">
        <v>24482.29</v>
      </c>
      <c r="AY393" s="344">
        <v>0</v>
      </c>
      <c r="AZ393" s="344">
        <v>22514.959999999999</v>
      </c>
      <c r="BA393" s="344">
        <v>66889.69</v>
      </c>
      <c r="BB393" s="344">
        <v>0</v>
      </c>
      <c r="BC393" s="297">
        <v>1325448.45</v>
      </c>
      <c r="BD393" s="297"/>
      <c r="BE393" s="297"/>
      <c r="BF393" s="297">
        <v>384105.5</v>
      </c>
      <c r="BG393" s="297"/>
      <c r="BH393" s="295">
        <f t="shared" si="13"/>
        <v>24482.29</v>
      </c>
      <c r="BI393" s="297"/>
    </row>
    <row r="394" spans="1:61" s="293" customFormat="1" ht="45" hidden="1" customHeight="1" x14ac:dyDescent="0.25">
      <c r="A394" s="449">
        <v>391</v>
      </c>
      <c r="B394" s="307" t="s">
        <v>11</v>
      </c>
      <c r="C394" s="307" t="s">
        <v>2427</v>
      </c>
      <c r="D394" s="307">
        <v>8</v>
      </c>
      <c r="E394" s="307" t="s">
        <v>2087</v>
      </c>
      <c r="F394" s="433" t="s">
        <v>3027</v>
      </c>
      <c r="G394" s="307" t="s">
        <v>2766</v>
      </c>
      <c r="H394" s="307"/>
      <c r="I394" s="307"/>
      <c r="J394" s="309"/>
      <c r="K394" s="308">
        <f>1930841.8+AZ394</f>
        <v>1959115.25</v>
      </c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  <c r="AA394" s="344"/>
      <c r="AB394" s="344"/>
      <c r="AC394" s="344"/>
      <c r="AD394" s="344"/>
      <c r="AE394" s="344"/>
      <c r="AF394" s="344"/>
      <c r="AG394" s="344"/>
      <c r="AH394" s="344"/>
      <c r="AI394" s="344"/>
      <c r="AJ394" s="344"/>
      <c r="AK394" s="344"/>
      <c r="AL394" s="344"/>
      <c r="AM394" s="344"/>
      <c r="AN394" s="344">
        <v>28273.45</v>
      </c>
      <c r="AO394" s="344">
        <v>22281.08</v>
      </c>
      <c r="AP394" s="344"/>
      <c r="AQ394" s="344">
        <v>28273.45</v>
      </c>
      <c r="AR394" s="344">
        <v>19946.71</v>
      </c>
      <c r="AS394" s="344"/>
      <c r="AT394" s="344"/>
      <c r="AU394" s="344"/>
      <c r="AV394" s="344"/>
      <c r="AW394" s="344">
        <v>28273.45</v>
      </c>
      <c r="AX394" s="345">
        <v>28171.57</v>
      </c>
      <c r="AY394" s="344">
        <v>0</v>
      </c>
      <c r="AZ394" s="344">
        <v>28273.45</v>
      </c>
      <c r="BA394" s="344">
        <v>73187.350000000006</v>
      </c>
      <c r="BB394" s="344">
        <v>0</v>
      </c>
      <c r="BC394" s="297">
        <v>472287.49</v>
      </c>
      <c r="BD394" s="297"/>
      <c r="BE394" s="297"/>
      <c r="BF394" s="297">
        <v>393409.49</v>
      </c>
      <c r="BG394" s="297"/>
      <c r="BH394" s="295">
        <f t="shared" si="13"/>
        <v>28171.57</v>
      </c>
      <c r="BI394" s="297"/>
    </row>
    <row r="395" spans="1:61" s="293" customFormat="1" ht="45" hidden="1" customHeight="1" x14ac:dyDescent="0.25">
      <c r="A395" s="450">
        <v>392</v>
      </c>
      <c r="B395" s="307" t="s">
        <v>11</v>
      </c>
      <c r="C395" s="307" t="s">
        <v>12</v>
      </c>
      <c r="D395" s="307">
        <v>9</v>
      </c>
      <c r="E395" s="307" t="s">
        <v>2087</v>
      </c>
      <c r="F395" s="422" t="s">
        <v>3039</v>
      </c>
      <c r="G395" s="307" t="s">
        <v>2766</v>
      </c>
      <c r="H395" s="307"/>
      <c r="I395" s="307"/>
      <c r="J395" s="309"/>
      <c r="K395" s="308">
        <f>1858424.59+AZ395</f>
        <v>1906972.1800000002</v>
      </c>
      <c r="L395" s="344"/>
      <c r="M395" s="344"/>
      <c r="N395" s="344"/>
      <c r="O395" s="344"/>
      <c r="P395" s="344"/>
      <c r="Q395" s="344"/>
      <c r="R395" s="344"/>
      <c r="S395" s="344"/>
      <c r="T395" s="344"/>
      <c r="U395" s="344"/>
      <c r="V395" s="344"/>
      <c r="W395" s="344"/>
      <c r="X395" s="344"/>
      <c r="Y395" s="344"/>
      <c r="Z395" s="344"/>
      <c r="AA395" s="344"/>
      <c r="AB395" s="344"/>
      <c r="AC395" s="344"/>
      <c r="AD395" s="344"/>
      <c r="AE395" s="344"/>
      <c r="AF395" s="344"/>
      <c r="AG395" s="344"/>
      <c r="AH395" s="344"/>
      <c r="AI395" s="344"/>
      <c r="AJ395" s="344"/>
      <c r="AK395" s="344"/>
      <c r="AL395" s="344"/>
      <c r="AM395" s="344"/>
      <c r="AN395" s="344">
        <v>48547.59</v>
      </c>
      <c r="AO395" s="344">
        <v>73956.740000000005</v>
      </c>
      <c r="AP395" s="344"/>
      <c r="AQ395" s="344">
        <v>48547.59</v>
      </c>
      <c r="AR395" s="344">
        <v>32092.14</v>
      </c>
      <c r="AS395" s="344"/>
      <c r="AT395" s="344"/>
      <c r="AU395" s="344"/>
      <c r="AV395" s="344"/>
      <c r="AW395" s="344">
        <v>48547.59</v>
      </c>
      <c r="AX395" s="345">
        <v>31617.439999999999</v>
      </c>
      <c r="AY395" s="344">
        <v>0</v>
      </c>
      <c r="AZ395" s="344">
        <v>48547.59</v>
      </c>
      <c r="BA395" s="344">
        <v>50740.67</v>
      </c>
      <c r="BB395" s="344">
        <v>0</v>
      </c>
      <c r="BC395" s="297">
        <v>1618676.33</v>
      </c>
      <c r="BD395" s="297"/>
      <c r="BE395" s="297"/>
      <c r="BF395" s="297">
        <v>1618676.33</v>
      </c>
      <c r="BG395" s="297"/>
      <c r="BH395" s="295">
        <f>AX395</f>
        <v>31617.439999999999</v>
      </c>
      <c r="BI395" s="297"/>
    </row>
    <row r="396" spans="1:61" s="293" customFormat="1" ht="45" hidden="1" customHeight="1" thickBot="1" x14ac:dyDescent="0.3">
      <c r="A396" s="450">
        <v>393</v>
      </c>
      <c r="B396" s="307" t="s">
        <v>11</v>
      </c>
      <c r="C396" s="307" t="s">
        <v>2203</v>
      </c>
      <c r="D396" s="307">
        <v>100</v>
      </c>
      <c r="E396" s="307" t="s">
        <v>2087</v>
      </c>
      <c r="F396" s="422" t="s">
        <v>3031</v>
      </c>
      <c r="G396" s="307" t="s">
        <v>2766</v>
      </c>
      <c r="H396" s="307"/>
      <c r="I396" s="307"/>
      <c r="J396" s="309"/>
      <c r="K396" s="308">
        <f>4033569.44+AZ396</f>
        <v>4097648.28</v>
      </c>
      <c r="L396" s="343"/>
      <c r="M396" s="343"/>
      <c r="N396" s="343"/>
      <c r="O396" s="343"/>
      <c r="P396" s="343"/>
      <c r="Q396" s="343"/>
      <c r="R396" s="344"/>
      <c r="S396" s="344"/>
      <c r="T396" s="344"/>
      <c r="U396" s="344"/>
      <c r="V396" s="344"/>
      <c r="W396" s="344"/>
      <c r="X396" s="344"/>
      <c r="Y396" s="344"/>
      <c r="Z396" s="344"/>
      <c r="AA396" s="344"/>
      <c r="AB396" s="344"/>
      <c r="AC396" s="344"/>
      <c r="AD396" s="344"/>
      <c r="AE396" s="344"/>
      <c r="AF396" s="344"/>
      <c r="AG396" s="344"/>
      <c r="AH396" s="344"/>
      <c r="AI396" s="344"/>
      <c r="AJ396" s="344"/>
      <c r="AK396" s="344"/>
      <c r="AL396" s="344"/>
      <c r="AM396" s="344"/>
      <c r="AN396" s="344">
        <v>64078.84</v>
      </c>
      <c r="AO396" s="344">
        <v>59859.4</v>
      </c>
      <c r="AP396" s="344"/>
      <c r="AQ396" s="344">
        <v>64078.84</v>
      </c>
      <c r="AR396" s="344">
        <v>95577.48</v>
      </c>
      <c r="AS396" s="344"/>
      <c r="AT396" s="344"/>
      <c r="AU396" s="344"/>
      <c r="AV396" s="344"/>
      <c r="AW396" s="344">
        <v>64078.84</v>
      </c>
      <c r="AX396" s="345">
        <v>52567.15</v>
      </c>
      <c r="AY396" s="344">
        <v>0</v>
      </c>
      <c r="AZ396" s="344">
        <v>64078.84</v>
      </c>
      <c r="BA396" s="344">
        <v>96983.16</v>
      </c>
      <c r="BB396" s="344">
        <v>0</v>
      </c>
      <c r="BC396" s="297">
        <v>879724.96</v>
      </c>
      <c r="BD396" s="297"/>
      <c r="BE396" s="297"/>
      <c r="BF396" s="297">
        <v>1857517.11</v>
      </c>
      <c r="BG396" s="297"/>
      <c r="BH396" s="295">
        <f t="shared" si="13"/>
        <v>52567.15</v>
      </c>
      <c r="BI396" s="297"/>
    </row>
    <row r="397" spans="1:61" s="293" customFormat="1" ht="30" hidden="1" customHeight="1" x14ac:dyDescent="0.25">
      <c r="A397" s="449">
        <v>394</v>
      </c>
      <c r="B397" s="307" t="s">
        <v>11</v>
      </c>
      <c r="C397" s="307" t="s">
        <v>51</v>
      </c>
      <c r="D397" s="309">
        <v>12</v>
      </c>
      <c r="E397" s="402" t="s">
        <v>1619</v>
      </c>
      <c r="F397" s="397" t="s">
        <v>2713</v>
      </c>
      <c r="G397" s="394" t="s">
        <v>2714</v>
      </c>
      <c r="H397" s="395">
        <v>43114</v>
      </c>
      <c r="I397" s="394" t="s">
        <v>2715</v>
      </c>
      <c r="J397" s="309"/>
      <c r="K397" s="322">
        <v>2309024.85</v>
      </c>
      <c r="L397" s="344"/>
      <c r="M397" s="344"/>
      <c r="N397" s="344"/>
      <c r="O397" s="342"/>
      <c r="P397" s="342"/>
      <c r="Q397" s="344"/>
      <c r="R397" s="344"/>
      <c r="S397" s="344"/>
      <c r="T397" s="344"/>
      <c r="U397" s="344"/>
      <c r="V397" s="344"/>
      <c r="W397" s="344"/>
      <c r="X397" s="344"/>
      <c r="Y397" s="344"/>
      <c r="Z397" s="344"/>
      <c r="AA397" s="344"/>
      <c r="AB397" s="344"/>
      <c r="AC397" s="344"/>
      <c r="AD397" s="344"/>
      <c r="AE397" s="344"/>
      <c r="AF397" s="344"/>
      <c r="AG397" s="344"/>
      <c r="AH397" s="344"/>
      <c r="AI397" s="344"/>
      <c r="AJ397" s="344"/>
      <c r="AK397" s="344"/>
      <c r="AL397" s="344"/>
      <c r="AM397" s="344"/>
      <c r="AN397" s="344"/>
      <c r="AO397" s="344"/>
      <c r="AP397" s="344"/>
      <c r="AQ397" s="344">
        <v>32773.33</v>
      </c>
      <c r="AR397" s="344">
        <v>24865.25</v>
      </c>
      <c r="AS397" s="344">
        <v>322000</v>
      </c>
      <c r="AT397" s="344"/>
      <c r="AU397" s="344"/>
      <c r="AV397" s="344"/>
      <c r="AW397" s="344"/>
      <c r="AX397" s="344"/>
      <c r="AY397" s="344"/>
      <c r="AZ397" s="344">
        <v>32773.33</v>
      </c>
      <c r="BA397" s="345">
        <v>36838.79</v>
      </c>
      <c r="BB397" s="344">
        <v>0</v>
      </c>
      <c r="BC397" s="297">
        <v>328613.51</v>
      </c>
      <c r="BD397" s="297"/>
      <c r="BE397" s="297">
        <v>460000</v>
      </c>
      <c r="BF397" s="297">
        <v>678310.7</v>
      </c>
      <c r="BG397" s="297"/>
      <c r="BH397" s="295">
        <f>BA397</f>
        <v>36838.79</v>
      </c>
      <c r="BI397" s="297"/>
    </row>
    <row r="398" spans="1:61" s="94" customFormat="1" ht="45" hidden="1" customHeight="1" x14ac:dyDescent="0.25">
      <c r="A398" s="450">
        <v>395</v>
      </c>
      <c r="B398" s="406" t="s">
        <v>2847</v>
      </c>
      <c r="C398" s="356" t="s">
        <v>2192</v>
      </c>
      <c r="D398" s="356">
        <v>4</v>
      </c>
      <c r="E398" s="352" t="s">
        <v>1645</v>
      </c>
      <c r="F398" s="356"/>
      <c r="G398" s="352" t="s">
        <v>1601</v>
      </c>
      <c r="H398" s="356"/>
      <c r="I398" s="356"/>
      <c r="J398" s="311"/>
      <c r="K398" s="315">
        <v>1291697.1299999999</v>
      </c>
      <c r="L398" s="336"/>
      <c r="M398" s="336"/>
      <c r="N398" s="336"/>
      <c r="O398" s="346"/>
      <c r="P398" s="336"/>
      <c r="Q398" s="336"/>
      <c r="R398" s="336"/>
      <c r="S398" s="336"/>
      <c r="T398" s="336"/>
      <c r="U398" s="336"/>
      <c r="V398" s="336"/>
      <c r="W398" s="336"/>
      <c r="X398" s="336"/>
      <c r="Y398" s="336"/>
      <c r="Z398" s="336"/>
      <c r="AA398" s="336"/>
      <c r="AB398" s="336"/>
      <c r="AC398" s="336"/>
      <c r="AD398" s="336"/>
      <c r="AE398" s="336"/>
      <c r="AF398" s="336"/>
      <c r="AG398" s="336"/>
      <c r="AH398" s="336"/>
      <c r="AI398" s="336"/>
      <c r="AJ398" s="336"/>
      <c r="AK398" s="336"/>
      <c r="AL398" s="336"/>
      <c r="AM398" s="336"/>
      <c r="AN398" s="336"/>
      <c r="AO398" s="336"/>
      <c r="AP398" s="336"/>
      <c r="AQ398" s="336"/>
      <c r="AR398" s="336"/>
      <c r="AS398" s="336"/>
      <c r="AT398" s="336"/>
      <c r="AU398" s="336"/>
      <c r="AV398" s="336"/>
      <c r="AW398" s="336"/>
      <c r="AX398" s="336"/>
      <c r="AY398" s="336"/>
      <c r="AZ398" s="336"/>
      <c r="BA398" s="336"/>
      <c r="BB398" s="336"/>
      <c r="BC398" s="285"/>
      <c r="BD398" s="285"/>
      <c r="BE398" s="285"/>
      <c r="BF398" s="285"/>
      <c r="BG398" s="285"/>
      <c r="BH398" s="299"/>
      <c r="BI398" s="285"/>
    </row>
    <row r="399" spans="1:61" s="94" customFormat="1" ht="45" hidden="1" customHeight="1" thickBot="1" x14ac:dyDescent="0.3">
      <c r="A399" s="450">
        <v>396</v>
      </c>
      <c r="B399" s="406" t="s">
        <v>2847</v>
      </c>
      <c r="C399" s="356" t="s">
        <v>2193</v>
      </c>
      <c r="D399" s="356">
        <v>8</v>
      </c>
      <c r="E399" s="354" t="s">
        <v>1645</v>
      </c>
      <c r="F399" s="356"/>
      <c r="G399" s="352" t="s">
        <v>1601</v>
      </c>
      <c r="H399" s="356"/>
      <c r="I399" s="356"/>
      <c r="J399" s="311"/>
      <c r="K399" s="332">
        <v>487119.79</v>
      </c>
      <c r="L399" s="336"/>
      <c r="M399" s="336"/>
      <c r="N399" s="336"/>
      <c r="O399" s="346"/>
      <c r="P399" s="336"/>
      <c r="Q399" s="336"/>
      <c r="R399" s="336"/>
      <c r="S399" s="336"/>
      <c r="T399" s="336"/>
      <c r="U399" s="336"/>
      <c r="V399" s="336"/>
      <c r="W399" s="336"/>
      <c r="X399" s="336"/>
      <c r="Y399" s="336"/>
      <c r="Z399" s="336"/>
      <c r="AA399" s="336"/>
      <c r="AB399" s="336"/>
      <c r="AC399" s="336"/>
      <c r="AD399" s="336"/>
      <c r="AE399" s="336"/>
      <c r="AF399" s="336"/>
      <c r="AG399" s="336"/>
      <c r="AH399" s="336"/>
      <c r="AI399" s="336"/>
      <c r="AJ399" s="336"/>
      <c r="AK399" s="336"/>
      <c r="AL399" s="336"/>
      <c r="AM399" s="336"/>
      <c r="AN399" s="336"/>
      <c r="AO399" s="336"/>
      <c r="AP399" s="336"/>
      <c r="AQ399" s="336"/>
      <c r="AR399" s="336"/>
      <c r="AS399" s="336"/>
      <c r="AT399" s="336"/>
      <c r="AU399" s="336"/>
      <c r="AV399" s="336"/>
      <c r="AW399" s="336"/>
      <c r="AX399" s="336"/>
      <c r="AY399" s="336"/>
      <c r="AZ399" s="336"/>
      <c r="BA399" s="336"/>
      <c r="BB399" s="336"/>
      <c r="BC399" s="285"/>
      <c r="BD399" s="285"/>
      <c r="BE399" s="285"/>
      <c r="BF399" s="285"/>
      <c r="BG399" s="285"/>
      <c r="BH399" s="299"/>
      <c r="BI399" s="285"/>
    </row>
    <row r="400" spans="1:61" s="94" customFormat="1" ht="45" hidden="1" customHeight="1" x14ac:dyDescent="0.25">
      <c r="A400" s="449">
        <v>397</v>
      </c>
      <c r="B400" s="306" t="s">
        <v>11</v>
      </c>
      <c r="C400" s="409" t="s">
        <v>345</v>
      </c>
      <c r="D400" s="311">
        <v>15</v>
      </c>
      <c r="E400" s="351" t="s">
        <v>2506</v>
      </c>
      <c r="F400" s="405" t="s">
        <v>2938</v>
      </c>
      <c r="G400" s="418" t="s">
        <v>2668</v>
      </c>
      <c r="H400" s="419">
        <v>43260</v>
      </c>
      <c r="I400" s="409" t="s">
        <v>2937</v>
      </c>
      <c r="J400" s="311"/>
      <c r="K400" s="332">
        <v>2784373.88</v>
      </c>
      <c r="L400" s="336"/>
      <c r="M400" s="336"/>
      <c r="N400" s="336"/>
      <c r="O400" s="346"/>
      <c r="P400" s="336"/>
      <c r="Q400" s="336"/>
      <c r="R400" s="336"/>
      <c r="S400" s="336"/>
      <c r="T400" s="336"/>
      <c r="U400" s="336"/>
      <c r="V400" s="336"/>
      <c r="W400" s="336"/>
      <c r="X400" s="336"/>
      <c r="Y400" s="336"/>
      <c r="Z400" s="336"/>
      <c r="AA400" s="336"/>
      <c r="AB400" s="336"/>
      <c r="AC400" s="336"/>
      <c r="AD400" s="336"/>
      <c r="AE400" s="336"/>
      <c r="AF400" s="336"/>
      <c r="AG400" s="336"/>
      <c r="AH400" s="336"/>
      <c r="AI400" s="346"/>
      <c r="AJ400" s="346"/>
      <c r="AK400" s="346"/>
      <c r="AL400" s="346"/>
      <c r="AM400" s="346"/>
      <c r="AN400" s="346"/>
      <c r="AO400" s="346"/>
      <c r="AP400" s="346"/>
      <c r="AQ400" s="346"/>
      <c r="AR400" s="336"/>
      <c r="AS400" s="336"/>
      <c r="AT400" s="336"/>
      <c r="AU400" s="336"/>
      <c r="AV400" s="336"/>
      <c r="AW400" s="336"/>
      <c r="AX400" s="336"/>
      <c r="AY400" s="336"/>
      <c r="AZ400" s="336"/>
      <c r="BA400" s="336"/>
      <c r="BB400" s="336"/>
      <c r="BC400" s="285"/>
      <c r="BD400" s="285"/>
      <c r="BE400" s="285">
        <v>702590</v>
      </c>
      <c r="BF400" s="285">
        <v>1642385.99</v>
      </c>
      <c r="BG400" s="285">
        <v>2398915.75</v>
      </c>
      <c r="BH400" s="299"/>
      <c r="BI400" s="285"/>
    </row>
    <row r="401" spans="1:61" s="94" customFormat="1" ht="45" hidden="1" customHeight="1" x14ac:dyDescent="0.25">
      <c r="A401" s="450">
        <v>398</v>
      </c>
      <c r="B401" s="306" t="s">
        <v>11</v>
      </c>
      <c r="C401" s="409" t="s">
        <v>345</v>
      </c>
      <c r="D401" s="311">
        <v>17</v>
      </c>
      <c r="E401" s="351" t="s">
        <v>2506</v>
      </c>
      <c r="F401" s="405" t="s">
        <v>2936</v>
      </c>
      <c r="G401" s="418" t="s">
        <v>2668</v>
      </c>
      <c r="H401" s="419">
        <v>43260</v>
      </c>
      <c r="I401" s="409" t="s">
        <v>2937</v>
      </c>
      <c r="J401" s="311"/>
      <c r="K401" s="332">
        <v>1558729.84</v>
      </c>
      <c r="L401" s="336"/>
      <c r="M401" s="336"/>
      <c r="N401" s="336"/>
      <c r="O401" s="346"/>
      <c r="P401" s="336"/>
      <c r="Q401" s="336"/>
      <c r="R401" s="336"/>
      <c r="S401" s="336"/>
      <c r="T401" s="336"/>
      <c r="U401" s="336"/>
      <c r="V401" s="336"/>
      <c r="W401" s="336"/>
      <c r="X401" s="336"/>
      <c r="Y401" s="336"/>
      <c r="Z401" s="336"/>
      <c r="AA401" s="336"/>
      <c r="AB401" s="336"/>
      <c r="AC401" s="336"/>
      <c r="AD401" s="336"/>
      <c r="AE401" s="336"/>
      <c r="AF401" s="336"/>
      <c r="AG401" s="336"/>
      <c r="AH401" s="336"/>
      <c r="AI401" s="346"/>
      <c r="AJ401" s="346"/>
      <c r="AK401" s="346"/>
      <c r="AL401" s="346"/>
      <c r="AM401" s="346"/>
      <c r="AN401" s="346"/>
      <c r="AO401" s="346"/>
      <c r="AP401" s="346"/>
      <c r="AQ401" s="346"/>
      <c r="AR401" s="336"/>
      <c r="AS401" s="336"/>
      <c r="AT401" s="336"/>
      <c r="AU401" s="336"/>
      <c r="AV401" s="336"/>
      <c r="AW401" s="336"/>
      <c r="AX401" s="336"/>
      <c r="AY401" s="336"/>
      <c r="AZ401" s="336"/>
      <c r="BA401" s="336"/>
      <c r="BB401" s="336"/>
      <c r="BC401" s="285"/>
      <c r="BD401" s="285"/>
      <c r="BE401" s="285">
        <v>964465</v>
      </c>
      <c r="BF401" s="285">
        <v>369963.49</v>
      </c>
      <c r="BG401" s="285">
        <v>1376077.51</v>
      </c>
      <c r="BH401" s="299"/>
      <c r="BI401" s="285"/>
    </row>
    <row r="402" spans="1:61" s="293" customFormat="1" ht="45" hidden="1" customHeight="1" thickBot="1" x14ac:dyDescent="0.3">
      <c r="A402" s="450">
        <v>399</v>
      </c>
      <c r="B402" s="307" t="s">
        <v>11</v>
      </c>
      <c r="C402" s="309" t="s">
        <v>51</v>
      </c>
      <c r="D402" s="309">
        <v>2</v>
      </c>
      <c r="E402" s="426" t="s">
        <v>2135</v>
      </c>
      <c r="F402" s="405" t="s">
        <v>2868</v>
      </c>
      <c r="G402" s="402" t="s">
        <v>2668</v>
      </c>
      <c r="H402" s="395">
        <v>43503</v>
      </c>
      <c r="I402" s="402" t="s">
        <v>2869</v>
      </c>
      <c r="J402" s="309"/>
      <c r="K402" s="310">
        <v>4047006.53</v>
      </c>
      <c r="L402" s="343"/>
      <c r="M402" s="343"/>
      <c r="N402" s="343"/>
      <c r="O402" s="343" t="s">
        <v>2343</v>
      </c>
      <c r="P402" s="343"/>
      <c r="Q402" s="343"/>
      <c r="R402" s="344"/>
      <c r="S402" s="344"/>
      <c r="T402" s="344"/>
      <c r="U402" s="344"/>
      <c r="V402" s="344"/>
      <c r="W402" s="344"/>
      <c r="X402" s="344"/>
      <c r="Y402" s="344"/>
      <c r="Z402" s="344"/>
      <c r="AA402" s="344"/>
      <c r="AB402" s="344"/>
      <c r="AC402" s="344"/>
      <c r="AD402" s="344"/>
      <c r="AE402" s="344"/>
      <c r="AF402" s="344"/>
      <c r="AG402" s="344"/>
      <c r="AH402" s="344"/>
      <c r="AI402" s="344"/>
      <c r="AJ402" s="344"/>
      <c r="AK402" s="344"/>
      <c r="AL402" s="344"/>
      <c r="AM402" s="344"/>
      <c r="AN402" s="344">
        <v>56629.31</v>
      </c>
      <c r="AO402" s="344">
        <v>41830.47</v>
      </c>
      <c r="AP402" s="344"/>
      <c r="AQ402" s="344">
        <v>56629.31</v>
      </c>
      <c r="AR402" s="344">
        <v>85461.93</v>
      </c>
      <c r="AS402" s="344"/>
      <c r="AT402" s="344">
        <v>56629.31</v>
      </c>
      <c r="AU402" s="345">
        <v>48333.34</v>
      </c>
      <c r="AV402" s="344">
        <v>0</v>
      </c>
      <c r="AW402" s="344">
        <v>56629.31</v>
      </c>
      <c r="AX402" s="345">
        <v>48344.959999999999</v>
      </c>
      <c r="AY402" s="344">
        <v>134871.35999999999</v>
      </c>
      <c r="AZ402" s="344">
        <v>56629.31</v>
      </c>
      <c r="BA402" s="345">
        <v>62976.25</v>
      </c>
      <c r="BB402" s="344">
        <v>0</v>
      </c>
      <c r="BC402" s="297"/>
      <c r="BD402" s="297"/>
      <c r="BE402" s="297">
        <f>2882331.17+134871.36</f>
        <v>3017202.53</v>
      </c>
      <c r="BF402" s="297"/>
      <c r="BG402" s="297"/>
      <c r="BH402" s="295">
        <f>AU402+AX402+BA402</f>
        <v>159654.54999999999</v>
      </c>
      <c r="BI402" s="297"/>
    </row>
    <row r="403" spans="1:61" s="293" customFormat="1" ht="30" hidden="1" customHeight="1" x14ac:dyDescent="0.25">
      <c r="A403" s="449">
        <v>400</v>
      </c>
      <c r="B403" s="307" t="s">
        <v>11</v>
      </c>
      <c r="C403" s="307" t="s">
        <v>2471</v>
      </c>
      <c r="D403" s="309">
        <v>16</v>
      </c>
      <c r="E403" s="307" t="s">
        <v>2492</v>
      </c>
      <c r="F403" s="405" t="s">
        <v>2862</v>
      </c>
      <c r="G403" s="402" t="s">
        <v>2668</v>
      </c>
      <c r="H403" s="395">
        <v>43378</v>
      </c>
      <c r="I403" s="402" t="s">
        <v>2863</v>
      </c>
      <c r="J403" s="309"/>
      <c r="K403" s="334">
        <v>967132.26</v>
      </c>
      <c r="L403" s="343"/>
      <c r="M403" s="343"/>
      <c r="N403" s="343"/>
      <c r="O403" s="343"/>
      <c r="P403" s="343"/>
      <c r="Q403" s="344"/>
      <c r="R403" s="344"/>
      <c r="S403" s="344"/>
      <c r="T403" s="344"/>
      <c r="U403" s="344"/>
      <c r="V403" s="344"/>
      <c r="W403" s="344"/>
      <c r="X403" s="344"/>
      <c r="Y403" s="344"/>
      <c r="Z403" s="344"/>
      <c r="AA403" s="344"/>
      <c r="AB403" s="344"/>
      <c r="AC403" s="344"/>
      <c r="AD403" s="344"/>
      <c r="AE403" s="344"/>
      <c r="AF403" s="344"/>
      <c r="AG403" s="344"/>
      <c r="AH403" s="344"/>
      <c r="AI403" s="344"/>
      <c r="AJ403" s="344"/>
      <c r="AK403" s="344"/>
      <c r="AL403" s="344"/>
      <c r="AM403" s="344"/>
      <c r="AN403" s="344"/>
      <c r="AO403" s="344"/>
      <c r="AP403" s="344"/>
      <c r="AQ403" s="344">
        <v>52573.42</v>
      </c>
      <c r="AR403" s="344">
        <v>50412.11</v>
      </c>
      <c r="AS403" s="344"/>
      <c r="AT403" s="344">
        <v>52573.42</v>
      </c>
      <c r="AU403" s="344">
        <v>57551.39</v>
      </c>
      <c r="AV403" s="344"/>
      <c r="AW403" s="344">
        <v>52573.42</v>
      </c>
      <c r="AX403" s="345">
        <v>49909.53</v>
      </c>
      <c r="AY403" s="344">
        <v>0</v>
      </c>
      <c r="AZ403" s="344">
        <v>52573.42</v>
      </c>
      <c r="BA403" s="345">
        <v>122998.86</v>
      </c>
      <c r="BB403" s="344">
        <v>0</v>
      </c>
      <c r="BC403" s="297">
        <v>781798.91</v>
      </c>
      <c r="BD403" s="297"/>
      <c r="BE403" s="297"/>
      <c r="BF403" s="297">
        <v>3199224.68</v>
      </c>
      <c r="BG403" s="297"/>
      <c r="BH403" s="295">
        <f>AX403+BA403</f>
        <v>172908.39</v>
      </c>
      <c r="BI403" s="297"/>
    </row>
    <row r="404" spans="1:61" s="293" customFormat="1" ht="30" hidden="1" customHeight="1" x14ac:dyDescent="0.25">
      <c r="A404" s="450">
        <v>401</v>
      </c>
      <c r="B404" s="307" t="s">
        <v>11</v>
      </c>
      <c r="C404" s="359" t="s">
        <v>2038</v>
      </c>
      <c r="D404" s="309">
        <v>50</v>
      </c>
      <c r="E404" s="307" t="s">
        <v>2492</v>
      </c>
      <c r="F404" s="405" t="s">
        <v>2860</v>
      </c>
      <c r="G404" s="402" t="s">
        <v>2668</v>
      </c>
      <c r="H404" s="395">
        <v>42733</v>
      </c>
      <c r="I404" s="402" t="s">
        <v>2861</v>
      </c>
      <c r="J404" s="309"/>
      <c r="K404" s="310">
        <v>2646080.75</v>
      </c>
      <c r="L404" s="343"/>
      <c r="M404" s="343"/>
      <c r="N404" s="343"/>
      <c r="O404" s="343"/>
      <c r="P404" s="343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  <c r="AA404" s="344"/>
      <c r="AB404" s="344"/>
      <c r="AC404" s="344"/>
      <c r="AD404" s="344"/>
      <c r="AE404" s="344"/>
      <c r="AF404" s="344"/>
      <c r="AG404" s="344"/>
      <c r="AH404" s="344"/>
      <c r="AI404" s="344"/>
      <c r="AJ404" s="344"/>
      <c r="AK404" s="344"/>
      <c r="AL404" s="344"/>
      <c r="AM404" s="344"/>
      <c r="AN404" s="344"/>
      <c r="AO404" s="344"/>
      <c r="AP404" s="344"/>
      <c r="AQ404" s="344">
        <v>37578.97</v>
      </c>
      <c r="AR404" s="344">
        <v>32841.089999999997</v>
      </c>
      <c r="AS404" s="344">
        <v>760346</v>
      </c>
      <c r="AT404" s="344">
        <v>37578.97</v>
      </c>
      <c r="AU404" s="344">
        <v>31835.200000000001</v>
      </c>
      <c r="AV404" s="344"/>
      <c r="AW404" s="344">
        <v>37578.97</v>
      </c>
      <c r="AX404" s="345">
        <v>38652.959999999999</v>
      </c>
      <c r="AY404" s="344">
        <v>0</v>
      </c>
      <c r="AZ404" s="344">
        <v>37578.97</v>
      </c>
      <c r="BA404" s="345">
        <v>44759.18</v>
      </c>
      <c r="BB404" s="344">
        <v>0</v>
      </c>
      <c r="BC404" s="297">
        <v>445452.81</v>
      </c>
      <c r="BD404" s="297"/>
      <c r="BE404" s="297">
        <v>2169113</v>
      </c>
      <c r="BF404" s="297">
        <v>375721.66</v>
      </c>
      <c r="BG404" s="297">
        <v>2561154.41</v>
      </c>
      <c r="BH404" s="295">
        <f>AX404+BA404</f>
        <v>83412.14</v>
      </c>
      <c r="BI404" s="297"/>
    </row>
    <row r="405" spans="1:61" s="293" customFormat="1" ht="30" hidden="1" customHeight="1" thickBot="1" x14ac:dyDescent="0.3">
      <c r="A405" s="450">
        <v>402</v>
      </c>
      <c r="B405" s="307" t="s">
        <v>11</v>
      </c>
      <c r="C405" s="309" t="s">
        <v>73</v>
      </c>
      <c r="D405" s="309">
        <v>33</v>
      </c>
      <c r="E405" s="307" t="s">
        <v>2319</v>
      </c>
      <c r="F405" s="309"/>
      <c r="G405" s="309"/>
      <c r="H405" s="309"/>
      <c r="I405" s="309"/>
      <c r="J405" s="309"/>
      <c r="K405" s="310">
        <v>1647105.14</v>
      </c>
      <c r="L405" s="344"/>
      <c r="M405" s="344"/>
      <c r="N405" s="344"/>
      <c r="O405" s="344"/>
      <c r="P405" s="344"/>
      <c r="Q405" s="344"/>
      <c r="R405" s="344"/>
      <c r="S405" s="344"/>
      <c r="T405" s="344"/>
      <c r="U405" s="344"/>
      <c r="V405" s="344"/>
      <c r="W405" s="344"/>
      <c r="X405" s="344"/>
      <c r="Y405" s="344"/>
      <c r="Z405" s="344"/>
      <c r="AA405" s="344"/>
      <c r="AB405" s="344"/>
      <c r="AC405" s="344"/>
      <c r="AD405" s="344"/>
      <c r="AE405" s="344"/>
      <c r="AF405" s="344"/>
      <c r="AG405" s="344"/>
      <c r="AH405" s="344"/>
      <c r="AI405" s="344"/>
      <c r="AJ405" s="344"/>
      <c r="AK405" s="344"/>
      <c r="AL405" s="344"/>
      <c r="AM405" s="344"/>
      <c r="AN405" s="344">
        <v>78456.63</v>
      </c>
      <c r="AO405" s="344">
        <v>81684.639999999999</v>
      </c>
      <c r="AP405" s="344"/>
      <c r="AQ405" s="344"/>
      <c r="AR405" s="344"/>
      <c r="AS405" s="344"/>
      <c r="AT405" s="344"/>
      <c r="AU405" s="344"/>
      <c r="AV405" s="344"/>
      <c r="AW405" s="344"/>
      <c r="AX405" s="344"/>
      <c r="AY405" s="344"/>
      <c r="AZ405" s="344"/>
      <c r="BA405" s="344"/>
      <c r="BB405" s="344"/>
      <c r="BC405" s="297"/>
      <c r="BD405" s="297"/>
      <c r="BE405" s="297"/>
      <c r="BF405" s="297"/>
      <c r="BG405" s="297"/>
      <c r="BH405" s="299"/>
      <c r="BI405" s="297"/>
    </row>
    <row r="406" spans="1:61" s="293" customFormat="1" ht="30" hidden="1" customHeight="1" x14ac:dyDescent="0.25">
      <c r="A406" s="449">
        <v>403</v>
      </c>
      <c r="B406" s="307" t="s">
        <v>11</v>
      </c>
      <c r="C406" s="309" t="s">
        <v>2320</v>
      </c>
      <c r="D406" s="309">
        <v>22</v>
      </c>
      <c r="E406" s="307" t="s">
        <v>2319</v>
      </c>
      <c r="F406" s="309"/>
      <c r="G406" s="309"/>
      <c r="H406" s="309"/>
      <c r="I406" s="309"/>
      <c r="J406" s="309"/>
      <c r="K406" s="310">
        <v>1345372.01</v>
      </c>
      <c r="L406" s="344"/>
      <c r="M406" s="344"/>
      <c r="N406" s="344"/>
      <c r="O406" s="344"/>
      <c r="P406" s="344"/>
      <c r="Q406" s="344"/>
      <c r="R406" s="344"/>
      <c r="S406" s="344"/>
      <c r="T406" s="344"/>
      <c r="U406" s="344"/>
      <c r="V406" s="344"/>
      <c r="W406" s="344"/>
      <c r="X406" s="344"/>
      <c r="Y406" s="344"/>
      <c r="Z406" s="344"/>
      <c r="AA406" s="344"/>
      <c r="AB406" s="344"/>
      <c r="AC406" s="344"/>
      <c r="AD406" s="344"/>
      <c r="AE406" s="344"/>
      <c r="AF406" s="344"/>
      <c r="AG406" s="344"/>
      <c r="AH406" s="344"/>
      <c r="AI406" s="344"/>
      <c r="AJ406" s="344"/>
      <c r="AK406" s="344"/>
      <c r="AL406" s="344"/>
      <c r="AM406" s="344"/>
      <c r="AN406" s="344">
        <v>64334.39</v>
      </c>
      <c r="AO406" s="344">
        <v>52715.06</v>
      </c>
      <c r="AP406" s="344"/>
      <c r="AQ406" s="344"/>
      <c r="AR406" s="344"/>
      <c r="AS406" s="344"/>
      <c r="AT406" s="344"/>
      <c r="AU406" s="344"/>
      <c r="AV406" s="344"/>
      <c r="AW406" s="344"/>
      <c r="AX406" s="344"/>
      <c r="AY406" s="344"/>
      <c r="AZ406" s="344"/>
      <c r="BA406" s="344"/>
      <c r="BB406" s="344"/>
      <c r="BC406" s="297"/>
      <c r="BD406" s="297"/>
      <c r="BE406" s="297"/>
      <c r="BF406" s="297"/>
      <c r="BG406" s="297"/>
      <c r="BH406" s="299"/>
      <c r="BI406" s="297"/>
    </row>
    <row r="407" spans="1:61" s="293" customFormat="1" ht="45" hidden="1" customHeight="1" x14ac:dyDescent="0.25">
      <c r="A407" s="450">
        <v>404</v>
      </c>
      <c r="B407" s="307" t="s">
        <v>11</v>
      </c>
      <c r="C407" s="307" t="s">
        <v>2413</v>
      </c>
      <c r="D407" s="307">
        <v>57</v>
      </c>
      <c r="E407" s="307" t="s">
        <v>2087</v>
      </c>
      <c r="F407" s="307"/>
      <c r="G407" s="307" t="s">
        <v>2766</v>
      </c>
      <c r="H407" s="307"/>
      <c r="I407" s="307"/>
      <c r="J407" s="335"/>
      <c r="K407" s="308">
        <f>371980.14+AZ407</f>
        <v>377451.10000000003</v>
      </c>
      <c r="L407" s="343"/>
      <c r="M407" s="343"/>
      <c r="N407" s="343"/>
      <c r="O407" s="343"/>
      <c r="P407" s="344"/>
      <c r="Q407" s="344"/>
      <c r="R407" s="344"/>
      <c r="S407" s="344"/>
      <c r="T407" s="344"/>
      <c r="U407" s="344"/>
      <c r="V407" s="344"/>
      <c r="W407" s="344"/>
      <c r="X407" s="344"/>
      <c r="Y407" s="344"/>
      <c r="Z407" s="344"/>
      <c r="AA407" s="344"/>
      <c r="AB407" s="344"/>
      <c r="AC407" s="344"/>
      <c r="AD407" s="344"/>
      <c r="AE407" s="344"/>
      <c r="AF407" s="344"/>
      <c r="AG407" s="344"/>
      <c r="AH407" s="344"/>
      <c r="AI407" s="344"/>
      <c r="AJ407" s="344"/>
      <c r="AK407" s="344"/>
      <c r="AL407" s="344"/>
      <c r="AM407" s="344"/>
      <c r="AN407" s="344">
        <v>5470.96</v>
      </c>
      <c r="AO407" s="344">
        <v>2746.04</v>
      </c>
      <c r="AP407" s="344"/>
      <c r="AQ407" s="344">
        <v>5470.96</v>
      </c>
      <c r="AR407" s="344">
        <v>5620.72</v>
      </c>
      <c r="AS407" s="344"/>
      <c r="AT407" s="344"/>
      <c r="AU407" s="344"/>
      <c r="AV407" s="344"/>
      <c r="AW407" s="344">
        <v>5470.96</v>
      </c>
      <c r="AX407" s="345">
        <v>10658.86</v>
      </c>
      <c r="AY407" s="344">
        <v>0</v>
      </c>
      <c r="AZ407" s="344">
        <v>5470.96</v>
      </c>
      <c r="BA407" s="344">
        <v>24228.28</v>
      </c>
      <c r="BB407" s="344">
        <v>0</v>
      </c>
      <c r="BC407" s="297"/>
      <c r="BD407" s="297"/>
      <c r="BE407" s="297"/>
      <c r="BF407" s="297"/>
      <c r="BG407" s="297"/>
      <c r="BH407" s="295">
        <f>AX407</f>
        <v>10658.86</v>
      </c>
      <c r="BI407" s="297"/>
    </row>
    <row r="408" spans="1:61" s="293" customFormat="1" ht="45" hidden="1" customHeight="1" thickBot="1" x14ac:dyDescent="0.3">
      <c r="A408" s="450">
        <v>405</v>
      </c>
      <c r="B408" s="307" t="s">
        <v>11</v>
      </c>
      <c r="C408" s="307" t="s">
        <v>1484</v>
      </c>
      <c r="D408" s="307">
        <v>12</v>
      </c>
      <c r="E408" s="307" t="s">
        <v>2087</v>
      </c>
      <c r="F408" s="433" t="s">
        <v>3046</v>
      </c>
      <c r="G408" s="307" t="s">
        <v>2766</v>
      </c>
      <c r="H408" s="307"/>
      <c r="I408" s="307"/>
      <c r="J408" s="335"/>
      <c r="K408" s="308">
        <f>1710995.04+AZ408</f>
        <v>1735637.86</v>
      </c>
      <c r="L408" s="344"/>
      <c r="M408" s="344"/>
      <c r="N408" s="344"/>
      <c r="O408" s="344"/>
      <c r="P408" s="344"/>
      <c r="Q408" s="344"/>
      <c r="R408" s="344"/>
      <c r="S408" s="344"/>
      <c r="T408" s="344"/>
      <c r="U408" s="344"/>
      <c r="V408" s="344"/>
      <c r="W408" s="344"/>
      <c r="X408" s="344"/>
      <c r="Y408" s="344"/>
      <c r="Z408" s="344"/>
      <c r="AA408" s="344"/>
      <c r="AB408" s="344"/>
      <c r="AC408" s="344"/>
      <c r="AD408" s="344"/>
      <c r="AE408" s="344"/>
      <c r="AF408" s="344"/>
      <c r="AG408" s="344"/>
      <c r="AH408" s="344"/>
      <c r="AI408" s="344"/>
      <c r="AJ408" s="344"/>
      <c r="AK408" s="344"/>
      <c r="AL408" s="344"/>
      <c r="AM408" s="344"/>
      <c r="AN408" s="344">
        <v>24642.82</v>
      </c>
      <c r="AO408" s="344">
        <v>26039.46</v>
      </c>
      <c r="AP408" s="344"/>
      <c r="AQ408" s="344">
        <v>24642.82</v>
      </c>
      <c r="AR408" s="344">
        <v>18335.849999999999</v>
      </c>
      <c r="AS408" s="344"/>
      <c r="AT408" s="344"/>
      <c r="AU408" s="344"/>
      <c r="AV408" s="344"/>
      <c r="AW408" s="344">
        <v>24642.82</v>
      </c>
      <c r="AX408" s="345">
        <v>49946.52</v>
      </c>
      <c r="AY408" s="344">
        <v>0</v>
      </c>
      <c r="AZ408" s="344">
        <v>24642.82</v>
      </c>
      <c r="BA408" s="344">
        <v>37376.58</v>
      </c>
      <c r="BB408" s="344">
        <v>0</v>
      </c>
      <c r="BC408" s="297">
        <v>290096.2</v>
      </c>
      <c r="BD408" s="297"/>
      <c r="BE408" s="297"/>
      <c r="BF408" s="297">
        <v>714479.13</v>
      </c>
      <c r="BG408" s="297"/>
      <c r="BH408" s="295">
        <f t="shared" ref="BH408:BH416" si="14">AX408</f>
        <v>49946.52</v>
      </c>
      <c r="BI408" s="297"/>
    </row>
    <row r="409" spans="1:61" s="293" customFormat="1" ht="45" hidden="1" customHeight="1" x14ac:dyDescent="0.25">
      <c r="A409" s="449">
        <v>406</v>
      </c>
      <c r="B409" s="307" t="s">
        <v>11</v>
      </c>
      <c r="C409" s="307" t="s">
        <v>922</v>
      </c>
      <c r="D409" s="307">
        <v>19</v>
      </c>
      <c r="E409" s="307" t="s">
        <v>2087</v>
      </c>
      <c r="F409" s="422" t="s">
        <v>3047</v>
      </c>
      <c r="G409" s="307" t="s">
        <v>2766</v>
      </c>
      <c r="H409" s="307"/>
      <c r="I409" s="307"/>
      <c r="J409" s="335"/>
      <c r="K409" s="308">
        <f>1858944.06+AZ409</f>
        <v>1885783.06</v>
      </c>
      <c r="L409" s="344"/>
      <c r="M409" s="344"/>
      <c r="N409" s="344"/>
      <c r="O409" s="344"/>
      <c r="P409" s="344"/>
      <c r="Q409" s="344"/>
      <c r="R409" s="344"/>
      <c r="S409" s="344"/>
      <c r="T409" s="344"/>
      <c r="U409" s="344"/>
      <c r="V409" s="344"/>
      <c r="W409" s="344"/>
      <c r="X409" s="344"/>
      <c r="Y409" s="344"/>
      <c r="Z409" s="344"/>
      <c r="AA409" s="344"/>
      <c r="AB409" s="344"/>
      <c r="AC409" s="344"/>
      <c r="AD409" s="344"/>
      <c r="AE409" s="344"/>
      <c r="AF409" s="344"/>
      <c r="AG409" s="344"/>
      <c r="AH409" s="344"/>
      <c r="AI409" s="344"/>
      <c r="AJ409" s="344"/>
      <c r="AK409" s="344"/>
      <c r="AL409" s="344"/>
      <c r="AM409" s="344"/>
      <c r="AN409" s="344">
        <v>26839</v>
      </c>
      <c r="AO409" s="344">
        <v>31640.94</v>
      </c>
      <c r="AP409" s="344"/>
      <c r="AQ409" s="344">
        <v>26839</v>
      </c>
      <c r="AR409" s="344">
        <v>22061.47</v>
      </c>
      <c r="AS409" s="344"/>
      <c r="AT409" s="344"/>
      <c r="AU409" s="344"/>
      <c r="AV409" s="344"/>
      <c r="AW409" s="344">
        <v>26839</v>
      </c>
      <c r="AX409" s="345">
        <v>28118.15</v>
      </c>
      <c r="AY409" s="344">
        <v>0</v>
      </c>
      <c r="AZ409" s="344">
        <v>26839</v>
      </c>
      <c r="BA409" s="344">
        <v>33343.339999999997</v>
      </c>
      <c r="BB409" s="344">
        <v>0</v>
      </c>
      <c r="BC409" s="297">
        <v>415673.66</v>
      </c>
      <c r="BD409" s="297"/>
      <c r="BE409" s="297"/>
      <c r="BF409" s="297">
        <v>873159.09</v>
      </c>
      <c r="BG409" s="297"/>
      <c r="BH409" s="295">
        <f t="shared" si="14"/>
        <v>28118.15</v>
      </c>
      <c r="BI409" s="297"/>
    </row>
    <row r="410" spans="1:61" s="293" customFormat="1" ht="45" hidden="1" customHeight="1" x14ac:dyDescent="0.25">
      <c r="A410" s="450">
        <v>407</v>
      </c>
      <c r="B410" s="307" t="s">
        <v>11</v>
      </c>
      <c r="C410" s="422" t="s">
        <v>743</v>
      </c>
      <c r="D410" s="307">
        <v>33</v>
      </c>
      <c r="E410" s="307" t="s">
        <v>2087</v>
      </c>
      <c r="F410" s="433" t="s">
        <v>3036</v>
      </c>
      <c r="G410" s="307" t="s">
        <v>2766</v>
      </c>
      <c r="H410" s="307"/>
      <c r="I410" s="307"/>
      <c r="J410" s="335"/>
      <c r="K410" s="308">
        <f>1664098.14+AZ410</f>
        <v>1687848.8499999999</v>
      </c>
      <c r="L410" s="344"/>
      <c r="M410" s="344"/>
      <c r="N410" s="344"/>
      <c r="O410" s="344"/>
      <c r="P410" s="344"/>
      <c r="Q410" s="344"/>
      <c r="R410" s="344"/>
      <c r="S410" s="344"/>
      <c r="T410" s="344"/>
      <c r="U410" s="344"/>
      <c r="V410" s="344"/>
      <c r="W410" s="344"/>
      <c r="X410" s="344"/>
      <c r="Y410" s="344"/>
      <c r="Z410" s="344"/>
      <c r="AA410" s="344"/>
      <c r="AB410" s="344"/>
      <c r="AC410" s="344"/>
      <c r="AD410" s="344"/>
      <c r="AE410" s="344"/>
      <c r="AF410" s="344"/>
      <c r="AG410" s="344"/>
      <c r="AH410" s="344"/>
      <c r="AI410" s="344"/>
      <c r="AJ410" s="344"/>
      <c r="AK410" s="344"/>
      <c r="AL410" s="344"/>
      <c r="AM410" s="344"/>
      <c r="AN410" s="344">
        <v>23750.71</v>
      </c>
      <c r="AO410" s="344">
        <v>28005.43</v>
      </c>
      <c r="AP410" s="344"/>
      <c r="AQ410" s="344">
        <v>23750.71</v>
      </c>
      <c r="AR410" s="344">
        <v>25866.06</v>
      </c>
      <c r="AS410" s="344"/>
      <c r="AT410" s="344"/>
      <c r="AU410" s="344"/>
      <c r="AV410" s="344"/>
      <c r="AW410" s="344">
        <v>23750.71</v>
      </c>
      <c r="AX410" s="345">
        <v>22407.34</v>
      </c>
      <c r="AY410" s="344">
        <v>0</v>
      </c>
      <c r="AZ410" s="344">
        <v>23750.71</v>
      </c>
      <c r="BA410" s="344">
        <v>52967.1</v>
      </c>
      <c r="BB410" s="344">
        <v>0</v>
      </c>
      <c r="BC410" s="297">
        <v>323744.02</v>
      </c>
      <c r="BD410" s="297"/>
      <c r="BE410" s="297"/>
      <c r="BF410" s="297">
        <v>866718.54</v>
      </c>
      <c r="BG410" s="297"/>
      <c r="BH410" s="295">
        <f t="shared" si="14"/>
        <v>22407.34</v>
      </c>
      <c r="BI410" s="297"/>
    </row>
    <row r="411" spans="1:61" s="293" customFormat="1" ht="45" hidden="1" customHeight="1" thickBot="1" x14ac:dyDescent="0.3">
      <c r="A411" s="450">
        <v>408</v>
      </c>
      <c r="B411" s="307" t="s">
        <v>11</v>
      </c>
      <c r="C411" s="307" t="s">
        <v>12</v>
      </c>
      <c r="D411" s="307">
        <v>57</v>
      </c>
      <c r="E411" s="307" t="s">
        <v>2087</v>
      </c>
      <c r="F411" s="422" t="s">
        <v>3038</v>
      </c>
      <c r="G411" s="307" t="s">
        <v>2766</v>
      </c>
      <c r="H411" s="307"/>
      <c r="I411" s="307"/>
      <c r="J411" s="335"/>
      <c r="K411" s="308">
        <f>4261612.05+AZ411</f>
        <v>4323891.42</v>
      </c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  <c r="AD411" s="343"/>
      <c r="AE411" s="343"/>
      <c r="AF411" s="343"/>
      <c r="AG411" s="343"/>
      <c r="AH411" s="343"/>
      <c r="AI411" s="343"/>
      <c r="AJ411" s="343"/>
      <c r="AK411" s="343"/>
      <c r="AL411" s="343"/>
      <c r="AM411" s="343"/>
      <c r="AN411" s="344">
        <v>62279.37</v>
      </c>
      <c r="AO411" s="344">
        <v>56920.95</v>
      </c>
      <c r="AP411" s="344"/>
      <c r="AQ411" s="344">
        <v>62279.37</v>
      </c>
      <c r="AR411" s="344">
        <v>74730.080000000002</v>
      </c>
      <c r="AS411" s="344"/>
      <c r="AT411" s="344"/>
      <c r="AU411" s="344"/>
      <c r="AV411" s="344"/>
      <c r="AW411" s="344">
        <v>62279.37</v>
      </c>
      <c r="AX411" s="345">
        <v>91456.57</v>
      </c>
      <c r="AY411" s="344">
        <v>0</v>
      </c>
      <c r="AZ411" s="344">
        <v>62279.37</v>
      </c>
      <c r="BA411" s="344">
        <v>66103.320000000007</v>
      </c>
      <c r="BB411" s="344">
        <v>0</v>
      </c>
      <c r="BC411" s="297">
        <v>1066506.31</v>
      </c>
      <c r="BD411" s="297"/>
      <c r="BE411" s="297"/>
      <c r="BF411" s="297">
        <v>1524137.41</v>
      </c>
      <c r="BG411" s="297"/>
      <c r="BH411" s="295">
        <f t="shared" si="14"/>
        <v>91456.57</v>
      </c>
      <c r="BI411" s="297"/>
    </row>
    <row r="412" spans="1:61" s="293" customFormat="1" ht="45" hidden="1" customHeight="1" x14ac:dyDescent="0.25">
      <c r="A412" s="449">
        <v>409</v>
      </c>
      <c r="B412" s="307" t="s">
        <v>11</v>
      </c>
      <c r="C412" s="307" t="s">
        <v>2202</v>
      </c>
      <c r="D412" s="307">
        <v>44</v>
      </c>
      <c r="E412" s="307" t="s">
        <v>2087</v>
      </c>
      <c r="F412" s="422" t="s">
        <v>3032</v>
      </c>
      <c r="G412" s="338" t="s">
        <v>2766</v>
      </c>
      <c r="H412" s="307"/>
      <c r="I412" s="307"/>
      <c r="J412" s="335"/>
      <c r="K412" s="308">
        <f>1295785.36+AZ412</f>
        <v>1319893.82</v>
      </c>
      <c r="L412" s="344"/>
      <c r="M412" s="344"/>
      <c r="N412" s="344"/>
      <c r="O412" s="344"/>
      <c r="P412" s="344"/>
      <c r="Q412" s="344"/>
      <c r="R412" s="344"/>
      <c r="S412" s="344"/>
      <c r="T412" s="344"/>
      <c r="U412" s="344"/>
      <c r="V412" s="344"/>
      <c r="W412" s="344"/>
      <c r="X412" s="344"/>
      <c r="Y412" s="344"/>
      <c r="Z412" s="344"/>
      <c r="AA412" s="344"/>
      <c r="AB412" s="344"/>
      <c r="AC412" s="344"/>
      <c r="AD412" s="344"/>
      <c r="AE412" s="344"/>
      <c r="AF412" s="344"/>
      <c r="AG412" s="344"/>
      <c r="AH412" s="344"/>
      <c r="AI412" s="344"/>
      <c r="AJ412" s="344"/>
      <c r="AK412" s="344"/>
      <c r="AL412" s="344"/>
      <c r="AM412" s="344"/>
      <c r="AN412" s="344">
        <v>24108.46</v>
      </c>
      <c r="AO412" s="344">
        <v>43459.98</v>
      </c>
      <c r="AP412" s="344"/>
      <c r="AQ412" s="344">
        <v>24108.46</v>
      </c>
      <c r="AR412" s="344">
        <v>16753.740000000002</v>
      </c>
      <c r="AS412" s="344"/>
      <c r="AT412" s="344"/>
      <c r="AU412" s="344"/>
      <c r="AV412" s="344"/>
      <c r="AW412" s="344">
        <v>24108.46</v>
      </c>
      <c r="AX412" s="345">
        <v>16484.849999999999</v>
      </c>
      <c r="AY412" s="344">
        <v>0</v>
      </c>
      <c r="AZ412" s="344">
        <v>24108.46</v>
      </c>
      <c r="BA412" s="344">
        <v>21942.86</v>
      </c>
      <c r="BB412" s="344">
        <v>0</v>
      </c>
      <c r="BC412" s="297">
        <v>243024.18</v>
      </c>
      <c r="BD412" s="297"/>
      <c r="BE412" s="297"/>
      <c r="BF412" s="297">
        <v>721788.48</v>
      </c>
      <c r="BG412" s="297"/>
      <c r="BH412" s="295">
        <f t="shared" si="14"/>
        <v>16484.849999999999</v>
      </c>
      <c r="BI412" s="297"/>
    </row>
    <row r="413" spans="1:61" s="293" customFormat="1" ht="30" hidden="1" x14ac:dyDescent="0.25">
      <c r="A413" s="450">
        <v>410</v>
      </c>
      <c r="B413" s="307" t="s">
        <v>11</v>
      </c>
      <c r="C413" s="307" t="s">
        <v>130</v>
      </c>
      <c r="D413" s="307" t="s">
        <v>2360</v>
      </c>
      <c r="E413" s="402" t="s">
        <v>2904</v>
      </c>
      <c r="F413" s="416" t="s">
        <v>2905</v>
      </c>
      <c r="G413" s="402" t="s">
        <v>2668</v>
      </c>
      <c r="H413" s="324">
        <v>43800</v>
      </c>
      <c r="I413" s="402" t="s">
        <v>2906</v>
      </c>
      <c r="J413" s="335"/>
      <c r="K413" s="308">
        <f>1171291.43+AZ413</f>
        <v>1187946.8199999998</v>
      </c>
      <c r="L413" s="343"/>
      <c r="M413" s="343"/>
      <c r="N413" s="343"/>
      <c r="O413" s="343"/>
      <c r="P413" s="344"/>
      <c r="Q413" s="344"/>
      <c r="R413" s="344"/>
      <c r="S413" s="344"/>
      <c r="T413" s="344"/>
      <c r="U413" s="344"/>
      <c r="V413" s="344"/>
      <c r="W413" s="344"/>
      <c r="X413" s="344"/>
      <c r="Y413" s="344"/>
      <c r="Z413" s="344"/>
      <c r="AA413" s="344"/>
      <c r="AB413" s="344"/>
      <c r="AC413" s="344"/>
      <c r="AD413" s="344"/>
      <c r="AE413" s="344"/>
      <c r="AF413" s="344"/>
      <c r="AG413" s="344"/>
      <c r="AH413" s="344"/>
      <c r="AI413" s="344"/>
      <c r="AJ413" s="344"/>
      <c r="AK413" s="344">
        <v>16706.62</v>
      </c>
      <c r="AL413" s="344">
        <v>23489.03</v>
      </c>
      <c r="AM413" s="344"/>
      <c r="AN413" s="344"/>
      <c r="AO413" s="344"/>
      <c r="AP413" s="344"/>
      <c r="AQ413" s="344">
        <v>16587.310000000001</v>
      </c>
      <c r="AR413" s="344">
        <v>13080.83</v>
      </c>
      <c r="AS413" s="344"/>
      <c r="AT413" s="344"/>
      <c r="AU413" s="344"/>
      <c r="AV413" s="344"/>
      <c r="AW413" s="344">
        <v>16631.48</v>
      </c>
      <c r="AX413" s="345">
        <v>5251.36</v>
      </c>
      <c r="AY413" s="344"/>
      <c r="AZ413" s="344">
        <v>16655.39</v>
      </c>
      <c r="BA413" s="344">
        <v>19342.57</v>
      </c>
      <c r="BB413" s="344">
        <v>0</v>
      </c>
      <c r="BC413" s="297">
        <v>231470.85</v>
      </c>
      <c r="BD413" s="297"/>
      <c r="BE413" s="297"/>
      <c r="BF413" s="297">
        <v>419351.22</v>
      </c>
      <c r="BG413" s="297"/>
      <c r="BH413" s="295">
        <f t="shared" si="14"/>
        <v>5251.36</v>
      </c>
      <c r="BI413" s="297"/>
    </row>
    <row r="414" spans="1:61" s="293" customFormat="1" ht="30" hidden="1" x14ac:dyDescent="0.25">
      <c r="A414" s="450">
        <v>411</v>
      </c>
      <c r="B414" s="307" t="s">
        <v>11</v>
      </c>
      <c r="C414" s="307" t="s">
        <v>78</v>
      </c>
      <c r="D414" s="307" t="s">
        <v>2359</v>
      </c>
      <c r="E414" s="402" t="s">
        <v>2904</v>
      </c>
      <c r="F414" s="405" t="s">
        <v>2907</v>
      </c>
      <c r="G414" s="402" t="s">
        <v>2668</v>
      </c>
      <c r="H414" s="324">
        <v>43101</v>
      </c>
      <c r="I414" s="402" t="s">
        <v>2908</v>
      </c>
      <c r="J414" s="335"/>
      <c r="K414" s="308">
        <f>1826611.56+AZ414</f>
        <v>1924973.49</v>
      </c>
      <c r="L414" s="343"/>
      <c r="M414" s="343"/>
      <c r="N414" s="343"/>
      <c r="O414" s="343"/>
      <c r="P414" s="343"/>
      <c r="Q414" s="344"/>
      <c r="R414" s="344"/>
      <c r="S414" s="344"/>
      <c r="T414" s="344"/>
      <c r="U414" s="344"/>
      <c r="V414" s="344"/>
      <c r="W414" s="344"/>
      <c r="X414" s="344"/>
      <c r="Y414" s="344"/>
      <c r="Z414" s="344"/>
      <c r="AA414" s="344"/>
      <c r="AB414" s="344"/>
      <c r="AC414" s="344"/>
      <c r="AD414" s="344"/>
      <c r="AE414" s="344"/>
      <c r="AF414" s="344"/>
      <c r="AG414" s="344"/>
      <c r="AH414" s="344"/>
      <c r="AI414" s="344"/>
      <c r="AJ414" s="344"/>
      <c r="AK414" s="344">
        <v>32551.86</v>
      </c>
      <c r="AL414" s="344">
        <v>50681.68</v>
      </c>
      <c r="AM414" s="344"/>
      <c r="AN414" s="344"/>
      <c r="AO414" s="344"/>
      <c r="AP414" s="344"/>
      <c r="AQ414" s="344">
        <v>32258.17</v>
      </c>
      <c r="AR414" s="344">
        <v>60651.93</v>
      </c>
      <c r="AS414" s="344"/>
      <c r="AT414" s="344"/>
      <c r="AU414" s="344"/>
      <c r="AV414" s="344"/>
      <c r="AW414" s="344">
        <v>43845.84</v>
      </c>
      <c r="AX414" s="345">
        <v>43109.47</v>
      </c>
      <c r="AY414" s="344"/>
      <c r="AZ414" s="344">
        <v>98361.93</v>
      </c>
      <c r="BA414" s="344">
        <v>31430.7</v>
      </c>
      <c r="BB414" s="344">
        <v>841188</v>
      </c>
      <c r="BC414" s="297">
        <v>1432475.89</v>
      </c>
      <c r="BD414" s="297"/>
      <c r="BE414" s="297"/>
      <c r="BF414" s="297">
        <v>231287.89</v>
      </c>
      <c r="BG414" s="297"/>
      <c r="BH414" s="295">
        <f t="shared" si="14"/>
        <v>43109.47</v>
      </c>
      <c r="BI414" s="297"/>
    </row>
    <row r="415" spans="1:61" s="293" customFormat="1" ht="30" hidden="1" x14ac:dyDescent="0.25">
      <c r="A415" s="449">
        <v>412</v>
      </c>
      <c r="B415" s="307" t="s">
        <v>11</v>
      </c>
      <c r="C415" s="307" t="s">
        <v>2414</v>
      </c>
      <c r="D415" s="307">
        <v>10</v>
      </c>
      <c r="E415" s="402" t="s">
        <v>2904</v>
      </c>
      <c r="F415" s="405" t="s">
        <v>2909</v>
      </c>
      <c r="G415" s="402" t="s">
        <v>2668</v>
      </c>
      <c r="H415" s="324">
        <v>43800</v>
      </c>
      <c r="I415" s="402" t="s">
        <v>2910</v>
      </c>
      <c r="J415" s="335"/>
      <c r="K415" s="308">
        <f>1306040.53+AZ415</f>
        <v>1360656.22</v>
      </c>
      <c r="L415" s="343"/>
      <c r="M415" s="343"/>
      <c r="N415" s="343"/>
      <c r="O415" s="343"/>
      <c r="P415" s="343"/>
      <c r="Q415" s="344"/>
      <c r="R415" s="344"/>
      <c r="S415" s="344"/>
      <c r="T415" s="344"/>
      <c r="U415" s="344"/>
      <c r="V415" s="344"/>
      <c r="W415" s="344"/>
      <c r="X415" s="344"/>
      <c r="Y415" s="344"/>
      <c r="Z415" s="344"/>
      <c r="AA415" s="344"/>
      <c r="AB415" s="344"/>
      <c r="AC415" s="344"/>
      <c r="AD415" s="344"/>
      <c r="AE415" s="344"/>
      <c r="AF415" s="344"/>
      <c r="AG415" s="344"/>
      <c r="AH415" s="344"/>
      <c r="AI415" s="344"/>
      <c r="AJ415" s="344"/>
      <c r="AK415" s="344">
        <v>54849.4</v>
      </c>
      <c r="AL415" s="344">
        <v>50013.25</v>
      </c>
      <c r="AM415" s="344"/>
      <c r="AN415" s="344"/>
      <c r="AO415" s="344"/>
      <c r="AP415" s="344"/>
      <c r="AQ415" s="344">
        <v>54711.85</v>
      </c>
      <c r="AR415" s="344">
        <v>80630.03</v>
      </c>
      <c r="AS415" s="344"/>
      <c r="AT415" s="344"/>
      <c r="AU415" s="344"/>
      <c r="AV415" s="344"/>
      <c r="AW415" s="344">
        <v>54697.26</v>
      </c>
      <c r="AX415" s="345">
        <v>73278.080000000002</v>
      </c>
      <c r="AY415" s="344">
        <v>0</v>
      </c>
      <c r="AZ415" s="344">
        <v>54615.69</v>
      </c>
      <c r="BA415" s="344">
        <v>77870.44</v>
      </c>
      <c r="BB415" s="344">
        <v>0</v>
      </c>
      <c r="BC415" s="297">
        <v>1048201.44</v>
      </c>
      <c r="BD415" s="297"/>
      <c r="BE415" s="297"/>
      <c r="BF415" s="297">
        <v>1043201.44</v>
      </c>
      <c r="BG415" s="297"/>
      <c r="BH415" s="295">
        <f t="shared" si="14"/>
        <v>73278.080000000002</v>
      </c>
      <c r="BI415" s="297"/>
    </row>
    <row r="416" spans="1:61" s="293" customFormat="1" ht="30" hidden="1" x14ac:dyDescent="0.25">
      <c r="A416" s="450">
        <v>413</v>
      </c>
      <c r="B416" s="307" t="s">
        <v>11</v>
      </c>
      <c r="C416" s="422" t="s">
        <v>743</v>
      </c>
      <c r="D416" s="307">
        <v>25</v>
      </c>
      <c r="E416" s="422" t="s">
        <v>2904</v>
      </c>
      <c r="F416" s="405" t="s">
        <v>2915</v>
      </c>
      <c r="G416" s="402" t="s">
        <v>2668</v>
      </c>
      <c r="H416" s="324">
        <v>43899</v>
      </c>
      <c r="I416" s="402" t="s">
        <v>2916</v>
      </c>
      <c r="J416" s="335"/>
      <c r="K416" s="308">
        <f>3525163.23+AZ416</f>
        <v>3608872.29</v>
      </c>
      <c r="L416" s="343"/>
      <c r="M416" s="343"/>
      <c r="N416" s="343"/>
      <c r="O416" s="343"/>
      <c r="P416" s="343"/>
      <c r="Q416" s="344"/>
      <c r="R416" s="344"/>
      <c r="S416" s="344"/>
      <c r="T416" s="344"/>
      <c r="U416" s="344"/>
      <c r="V416" s="344"/>
      <c r="W416" s="344"/>
      <c r="X416" s="344"/>
      <c r="Y416" s="344"/>
      <c r="Z416" s="344"/>
      <c r="AA416" s="344"/>
      <c r="AB416" s="344"/>
      <c r="AC416" s="344"/>
      <c r="AD416" s="344"/>
      <c r="AE416" s="344"/>
      <c r="AF416" s="344"/>
      <c r="AG416" s="344"/>
      <c r="AH416" s="344"/>
      <c r="AI416" s="344"/>
      <c r="AJ416" s="344"/>
      <c r="AK416" s="344">
        <v>63852.28</v>
      </c>
      <c r="AL416" s="344">
        <v>154161.4</v>
      </c>
      <c r="AM416" s="344"/>
      <c r="AN416" s="344"/>
      <c r="AO416" s="344"/>
      <c r="AP416" s="344"/>
      <c r="AQ416" s="344">
        <v>63355.82</v>
      </c>
      <c r="AR416" s="344">
        <v>91832.2</v>
      </c>
      <c r="AS416" s="344"/>
      <c r="AT416" s="344"/>
      <c r="AU416" s="344"/>
      <c r="AV416" s="344"/>
      <c r="AW416" s="344">
        <v>77349.67</v>
      </c>
      <c r="AX416" s="345">
        <v>182548.84</v>
      </c>
      <c r="AY416" s="344">
        <v>0</v>
      </c>
      <c r="AZ416" s="344">
        <v>83709.06</v>
      </c>
      <c r="BA416" s="344">
        <v>149399.32</v>
      </c>
      <c r="BB416" s="344">
        <v>0</v>
      </c>
      <c r="BC416" s="297">
        <v>2490592.62</v>
      </c>
      <c r="BD416" s="297"/>
      <c r="BE416" s="297"/>
      <c r="BF416" s="297">
        <v>1490592.62</v>
      </c>
      <c r="BG416" s="297"/>
      <c r="BH416" s="295">
        <f t="shared" si="14"/>
        <v>182548.84</v>
      </c>
      <c r="BI416" s="297"/>
    </row>
    <row r="417" spans="1:61" s="293" customFormat="1" ht="45" hidden="1" customHeight="1" thickBot="1" x14ac:dyDescent="0.3">
      <c r="A417" s="450">
        <v>414</v>
      </c>
      <c r="B417" s="307" t="s">
        <v>11</v>
      </c>
      <c r="C417" s="307" t="s">
        <v>649</v>
      </c>
      <c r="D417" s="307">
        <v>40</v>
      </c>
      <c r="E417" s="307" t="s">
        <v>2205</v>
      </c>
      <c r="F417" s="397" t="s">
        <v>2681</v>
      </c>
      <c r="G417" s="394" t="s">
        <v>2682</v>
      </c>
      <c r="H417" s="324">
        <v>43993</v>
      </c>
      <c r="I417" s="394" t="s">
        <v>2683</v>
      </c>
      <c r="J417" s="331"/>
      <c r="K417" s="308">
        <v>215776.04</v>
      </c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  <c r="AD417" s="343"/>
      <c r="AE417" s="343"/>
      <c r="AF417" s="343"/>
      <c r="AG417" s="343"/>
      <c r="AH417" s="344">
        <v>166806.98000000001</v>
      </c>
      <c r="AI417" s="344" t="s">
        <v>2473</v>
      </c>
      <c r="AJ417" s="344">
        <v>0</v>
      </c>
      <c r="AK417" s="344">
        <v>8161.51</v>
      </c>
      <c r="AL417" s="344" t="s">
        <v>2473</v>
      </c>
      <c r="AM417" s="344">
        <v>0</v>
      </c>
      <c r="AN417" s="344">
        <v>8161.51</v>
      </c>
      <c r="AO417" s="344">
        <v>14428.91</v>
      </c>
      <c r="AP417" s="344">
        <v>0</v>
      </c>
      <c r="AQ417" s="344">
        <v>8161.51</v>
      </c>
      <c r="AR417" s="344">
        <v>29902.62</v>
      </c>
      <c r="AS417" s="344">
        <v>0</v>
      </c>
      <c r="AT417" s="344">
        <v>8161.51</v>
      </c>
      <c r="AU417" s="344">
        <v>37468.68</v>
      </c>
      <c r="AV417" s="344">
        <v>0</v>
      </c>
      <c r="AW417" s="344">
        <v>8161.51</v>
      </c>
      <c r="AX417" s="345">
        <v>11917.22</v>
      </c>
      <c r="AY417" s="344">
        <v>0</v>
      </c>
      <c r="AZ417" s="344">
        <v>8161.51</v>
      </c>
      <c r="BA417" s="345">
        <v>10085.16</v>
      </c>
      <c r="BB417" s="344">
        <v>76146.3</v>
      </c>
      <c r="BC417" s="297"/>
      <c r="BD417" s="297"/>
      <c r="BE417" s="297"/>
      <c r="BF417" s="297"/>
      <c r="BG417" s="297"/>
      <c r="BH417" s="295">
        <f>AX417+BA417</f>
        <v>22002.379999999997</v>
      </c>
      <c r="BI417" s="297"/>
    </row>
    <row r="418" spans="1:61" s="293" customFormat="1" ht="45" hidden="1" customHeight="1" x14ac:dyDescent="0.25">
      <c r="A418" s="449">
        <v>415</v>
      </c>
      <c r="B418" s="307" t="s">
        <v>11</v>
      </c>
      <c r="C418" s="307" t="s">
        <v>130</v>
      </c>
      <c r="D418" s="307">
        <v>132</v>
      </c>
      <c r="E418" s="307" t="s">
        <v>2205</v>
      </c>
      <c r="F418" s="397" t="s">
        <v>2695</v>
      </c>
      <c r="G418" s="394" t="s">
        <v>2682</v>
      </c>
      <c r="H418" s="324">
        <v>43424</v>
      </c>
      <c r="I418" s="394" t="s">
        <v>2696</v>
      </c>
      <c r="J418" s="331"/>
      <c r="K418" s="333">
        <v>1285397.78</v>
      </c>
      <c r="L418" s="344"/>
      <c r="M418" s="344"/>
      <c r="N418" s="344"/>
      <c r="O418" s="344"/>
      <c r="P418" s="344"/>
      <c r="Q418" s="344"/>
      <c r="R418" s="344"/>
      <c r="S418" s="344"/>
      <c r="T418" s="344"/>
      <c r="U418" s="344"/>
      <c r="V418" s="344"/>
      <c r="W418" s="344"/>
      <c r="X418" s="344"/>
      <c r="Y418" s="344"/>
      <c r="Z418" s="344"/>
      <c r="AA418" s="344"/>
      <c r="AB418" s="344"/>
      <c r="AC418" s="344"/>
      <c r="AD418" s="344"/>
      <c r="AE418" s="344"/>
      <c r="AF418" s="344"/>
      <c r="AG418" s="344"/>
      <c r="AH418" s="344">
        <v>23613.1</v>
      </c>
      <c r="AI418" s="344">
        <v>8689.84</v>
      </c>
      <c r="AJ418" s="344">
        <v>0</v>
      </c>
      <c r="AK418" s="344">
        <v>24721.49</v>
      </c>
      <c r="AL418" s="344">
        <v>23769.95</v>
      </c>
      <c r="AM418" s="344">
        <v>275783.90000000002</v>
      </c>
      <c r="AN418" s="344">
        <v>24721.49</v>
      </c>
      <c r="AO418" s="344">
        <v>26970.87</v>
      </c>
      <c r="AP418" s="344">
        <v>0</v>
      </c>
      <c r="AQ418" s="344">
        <v>24721.49</v>
      </c>
      <c r="AR418" s="344">
        <v>6577.46</v>
      </c>
      <c r="AS418" s="344">
        <v>0</v>
      </c>
      <c r="AT418" s="344">
        <v>24721.49</v>
      </c>
      <c r="AU418" s="344">
        <v>18267.28</v>
      </c>
      <c r="AV418" s="344">
        <v>0</v>
      </c>
      <c r="AW418" s="344">
        <v>24721.49</v>
      </c>
      <c r="AX418" s="345">
        <v>11742.44</v>
      </c>
      <c r="AY418" s="344">
        <v>0</v>
      </c>
      <c r="AZ418" s="344">
        <v>24721.49</v>
      </c>
      <c r="BA418" s="345">
        <v>20402.59</v>
      </c>
      <c r="BB418" s="344">
        <v>0</v>
      </c>
      <c r="BC418" s="297"/>
      <c r="BD418" s="297"/>
      <c r="BE418" s="297"/>
      <c r="BF418" s="297"/>
      <c r="BG418" s="297"/>
      <c r="BH418" s="295">
        <f>AX418+BA418</f>
        <v>32145.03</v>
      </c>
      <c r="BI418" s="297"/>
    </row>
    <row r="419" spans="1:61" s="293" customFormat="1" ht="30" hidden="1" customHeight="1" x14ac:dyDescent="0.25">
      <c r="A419" s="450">
        <v>416</v>
      </c>
      <c r="B419" s="361" t="s">
        <v>1175</v>
      </c>
      <c r="C419" s="360" t="s">
        <v>54</v>
      </c>
      <c r="D419" s="361" t="s">
        <v>2428</v>
      </c>
      <c r="E419" s="361" t="s">
        <v>3360</v>
      </c>
      <c r="F419" s="405" t="s">
        <v>2769</v>
      </c>
      <c r="G419" s="402" t="s">
        <v>2766</v>
      </c>
      <c r="H419" s="401">
        <v>43252</v>
      </c>
      <c r="I419" s="458" t="s">
        <v>3363</v>
      </c>
      <c r="J419" s="362"/>
      <c r="K419" s="363">
        <f>1375091.74+AZ419</f>
        <v>1394645.76</v>
      </c>
      <c r="L419" s="360"/>
      <c r="M419" s="360"/>
      <c r="N419" s="360"/>
      <c r="O419" s="360"/>
      <c r="P419" s="360"/>
      <c r="Q419" s="360"/>
      <c r="R419" s="360"/>
      <c r="S419" s="360"/>
      <c r="T419" s="360"/>
      <c r="U419" s="360"/>
      <c r="V419" s="360"/>
      <c r="W419" s="360"/>
      <c r="X419" s="360"/>
      <c r="Y419" s="360"/>
      <c r="Z419" s="360"/>
      <c r="AA419" s="360"/>
      <c r="AB419" s="360"/>
      <c r="AC419" s="360"/>
      <c r="AD419" s="360"/>
      <c r="AE419" s="360"/>
      <c r="AF419" s="360"/>
      <c r="AG419" s="360"/>
      <c r="AH419" s="360"/>
      <c r="AI419" s="360"/>
      <c r="AJ419" s="360"/>
      <c r="AK419" s="360"/>
      <c r="AL419" s="364"/>
      <c r="AM419" s="364"/>
      <c r="AN419" s="364">
        <v>19554.02</v>
      </c>
      <c r="AO419" s="364">
        <v>18905.75</v>
      </c>
      <c r="AP419" s="364">
        <v>0</v>
      </c>
      <c r="AQ419" s="364">
        <v>19554.02</v>
      </c>
      <c r="AR419" s="364">
        <v>21462.58</v>
      </c>
      <c r="AS419" s="364">
        <v>0</v>
      </c>
      <c r="AT419" s="364">
        <v>19554.02</v>
      </c>
      <c r="AU419" s="364">
        <v>20401.439999999999</v>
      </c>
      <c r="AV419" s="364">
        <v>0</v>
      </c>
      <c r="AW419" s="364">
        <v>19554.02</v>
      </c>
      <c r="AX419" s="365">
        <v>18536.349999999999</v>
      </c>
      <c r="AY419" s="364">
        <v>0</v>
      </c>
      <c r="AZ419" s="364">
        <v>19554.02</v>
      </c>
      <c r="BA419" s="364">
        <v>22357.69</v>
      </c>
      <c r="BB419" s="364">
        <v>0</v>
      </c>
      <c r="BC419" s="297"/>
      <c r="BD419" s="297"/>
      <c r="BE419" s="297"/>
      <c r="BF419" s="297"/>
      <c r="BG419" s="297">
        <v>477617.78</v>
      </c>
      <c r="BH419" s="295">
        <f>AX419+BA419</f>
        <v>40894.039999999994</v>
      </c>
      <c r="BI419" s="297"/>
    </row>
    <row r="420" spans="1:61" s="293" customFormat="1" ht="30" customHeight="1" x14ac:dyDescent="0.25">
      <c r="A420" s="450">
        <v>417</v>
      </c>
      <c r="B420" s="361" t="s">
        <v>11</v>
      </c>
      <c r="C420" s="361" t="s">
        <v>135</v>
      </c>
      <c r="D420" s="361">
        <v>107</v>
      </c>
      <c r="E420" s="361" t="s">
        <v>2475</v>
      </c>
      <c r="F420" s="361"/>
      <c r="G420" s="361"/>
      <c r="H420" s="361"/>
      <c r="I420" s="361"/>
      <c r="J420" s="366"/>
      <c r="K420" s="363">
        <f>600084.54+AZ420</f>
        <v>676638.81</v>
      </c>
      <c r="L420" s="363"/>
      <c r="M420" s="363"/>
      <c r="N420" s="363"/>
      <c r="O420" s="363"/>
      <c r="P420" s="363"/>
      <c r="Q420" s="363"/>
      <c r="R420" s="363"/>
      <c r="S420" s="363"/>
      <c r="T420" s="363"/>
      <c r="U420" s="363"/>
      <c r="V420" s="363"/>
      <c r="W420" s="363"/>
      <c r="X420" s="363"/>
      <c r="Y420" s="363"/>
      <c r="Z420" s="363"/>
      <c r="AA420" s="363"/>
      <c r="AB420" s="363"/>
      <c r="AC420" s="363"/>
      <c r="AD420" s="363"/>
      <c r="AE420" s="363"/>
      <c r="AF420" s="363"/>
      <c r="AG420" s="363"/>
      <c r="AH420" s="363">
        <v>100470.67</v>
      </c>
      <c r="AI420" s="367">
        <v>64791.28</v>
      </c>
      <c r="AJ420" s="363">
        <v>0</v>
      </c>
      <c r="AK420" s="363">
        <v>76554.27</v>
      </c>
      <c r="AL420" s="367">
        <v>50441.919999999998</v>
      </c>
      <c r="AM420" s="363">
        <v>0</v>
      </c>
      <c r="AN420" s="363">
        <v>76554.27</v>
      </c>
      <c r="AO420" s="367">
        <v>78776.259999999995</v>
      </c>
      <c r="AP420" s="363">
        <v>0</v>
      </c>
      <c r="AQ420" s="363">
        <v>76554.27</v>
      </c>
      <c r="AR420" s="367">
        <v>82564.800000000003</v>
      </c>
      <c r="AS420" s="363"/>
      <c r="AT420" s="363">
        <v>76554.27</v>
      </c>
      <c r="AU420" s="367">
        <v>53385.59</v>
      </c>
      <c r="AV420" s="363"/>
      <c r="AW420" s="363">
        <v>76554.27</v>
      </c>
      <c r="AX420" s="367">
        <v>70802.19</v>
      </c>
      <c r="AY420" s="363">
        <v>0</v>
      </c>
      <c r="AZ420" s="363">
        <v>76554.27</v>
      </c>
      <c r="BA420" s="363">
        <v>37681.279999999999</v>
      </c>
      <c r="BB420" s="363">
        <v>0</v>
      </c>
      <c r="BC420" s="297">
        <v>497430.14</v>
      </c>
      <c r="BD420" s="297"/>
      <c r="BE420" s="297"/>
      <c r="BF420" s="297">
        <v>791150.42</v>
      </c>
      <c r="BG420" s="297"/>
      <c r="BH420" s="295">
        <f>W420+Z420+AI420+AL420+AO420+AR420+AU420+AX420</f>
        <v>400762.04</v>
      </c>
      <c r="BI420" s="297"/>
    </row>
    <row r="421" spans="1:61" s="293" customFormat="1" ht="30" hidden="1" customHeight="1" x14ac:dyDescent="0.25">
      <c r="A421" s="449">
        <v>418</v>
      </c>
      <c r="B421" s="361" t="s">
        <v>11</v>
      </c>
      <c r="C421" s="361" t="s">
        <v>61</v>
      </c>
      <c r="D421" s="361">
        <v>74</v>
      </c>
      <c r="E421" s="402" t="s">
        <v>2492</v>
      </c>
      <c r="F421" s="405" t="s">
        <v>2858</v>
      </c>
      <c r="G421" s="402" t="s">
        <v>2668</v>
      </c>
      <c r="H421" s="401">
        <v>44158</v>
      </c>
      <c r="I421" s="402" t="s">
        <v>2859</v>
      </c>
      <c r="J421" s="366"/>
      <c r="K421" s="363">
        <v>1125259.7</v>
      </c>
      <c r="L421" s="363"/>
      <c r="M421" s="363"/>
      <c r="N421" s="363"/>
      <c r="O421" s="363"/>
      <c r="P421" s="363"/>
      <c r="Q421" s="363"/>
      <c r="R421" s="363"/>
      <c r="S421" s="363"/>
      <c r="T421" s="363"/>
      <c r="U421" s="363"/>
      <c r="V421" s="363"/>
      <c r="W421" s="363"/>
      <c r="X421" s="363"/>
      <c r="Y421" s="363"/>
      <c r="Z421" s="363"/>
      <c r="AA421" s="363"/>
      <c r="AB421" s="363"/>
      <c r="AC421" s="363"/>
      <c r="AD421" s="363"/>
      <c r="AE421" s="363"/>
      <c r="AF421" s="363"/>
      <c r="AG421" s="363"/>
      <c r="AH421" s="363"/>
      <c r="AI421" s="363"/>
      <c r="AJ421" s="363"/>
      <c r="AK421" s="363"/>
      <c r="AL421" s="363"/>
      <c r="AM421" s="363"/>
      <c r="AN421" s="363"/>
      <c r="AO421" s="363"/>
      <c r="AP421" s="363"/>
      <c r="AQ421" s="363"/>
      <c r="AR421" s="363"/>
      <c r="AS421" s="363"/>
      <c r="AT421" s="363"/>
      <c r="AU421" s="363"/>
      <c r="AV421" s="363"/>
      <c r="AW421" s="363"/>
      <c r="AX421" s="363"/>
      <c r="AY421" s="363"/>
      <c r="AZ421" s="363">
        <v>54096.37</v>
      </c>
      <c r="BA421" s="367">
        <v>0</v>
      </c>
      <c r="BB421" s="363">
        <v>0</v>
      </c>
      <c r="BC421" s="297">
        <v>1125259.7</v>
      </c>
      <c r="BD421" s="297"/>
      <c r="BE421" s="297"/>
      <c r="BF421" s="297">
        <v>1125259.7</v>
      </c>
      <c r="BG421" s="297"/>
      <c r="BH421" s="295">
        <f>BA421</f>
        <v>0</v>
      </c>
      <c r="BI421" s="297"/>
    </row>
    <row r="422" spans="1:61" s="293" customFormat="1" ht="45" hidden="1" customHeight="1" x14ac:dyDescent="0.25">
      <c r="A422" s="450">
        <v>419</v>
      </c>
      <c r="B422" s="402" t="s">
        <v>11</v>
      </c>
      <c r="C422" s="361" t="s">
        <v>649</v>
      </c>
      <c r="D422" s="361">
        <v>36</v>
      </c>
      <c r="E422" s="361" t="s">
        <v>2205</v>
      </c>
      <c r="F422" s="397" t="s">
        <v>2684</v>
      </c>
      <c r="G422" s="394" t="s">
        <v>2682</v>
      </c>
      <c r="H422" s="401">
        <v>44077</v>
      </c>
      <c r="I422" s="394" t="s">
        <v>2686</v>
      </c>
      <c r="J422" s="368"/>
      <c r="K422" s="363">
        <v>16327.42</v>
      </c>
      <c r="L422" s="363"/>
      <c r="M422" s="363"/>
      <c r="N422" s="363"/>
      <c r="O422" s="363"/>
      <c r="P422" s="363"/>
      <c r="Q422" s="363"/>
      <c r="R422" s="363"/>
      <c r="S422" s="363"/>
      <c r="T422" s="363"/>
      <c r="U422" s="363"/>
      <c r="V422" s="363"/>
      <c r="W422" s="363"/>
      <c r="X422" s="363"/>
      <c r="Y422" s="363"/>
      <c r="Z422" s="363"/>
      <c r="AA422" s="363"/>
      <c r="AB422" s="363"/>
      <c r="AC422" s="363"/>
      <c r="AD422" s="363"/>
      <c r="AE422" s="363"/>
      <c r="AF422" s="363"/>
      <c r="AG422" s="363"/>
      <c r="AH422" s="363"/>
      <c r="AI422" s="363"/>
      <c r="AJ422" s="363"/>
      <c r="AK422" s="363"/>
      <c r="AL422" s="363"/>
      <c r="AM422" s="363"/>
      <c r="AN422" s="363"/>
      <c r="AO422" s="363"/>
      <c r="AP422" s="363"/>
      <c r="AQ422" s="363"/>
      <c r="AR422" s="363"/>
      <c r="AS422" s="363"/>
      <c r="AT422" s="363"/>
      <c r="AU422" s="363"/>
      <c r="AV422" s="363"/>
      <c r="AW422" s="363">
        <v>8163.71</v>
      </c>
      <c r="AX422" s="363">
        <v>0</v>
      </c>
      <c r="AY422" s="363">
        <v>0</v>
      </c>
      <c r="AZ422" s="363">
        <v>8163.71</v>
      </c>
      <c r="BA422" s="367">
        <v>17784.38</v>
      </c>
      <c r="BB422" s="363">
        <v>0</v>
      </c>
      <c r="BC422" s="297"/>
      <c r="BD422" s="297"/>
      <c r="BE422" s="297"/>
      <c r="BF422" s="297"/>
      <c r="BG422" s="297"/>
      <c r="BH422" s="295">
        <f>BA422</f>
        <v>17784.38</v>
      </c>
      <c r="BI422" s="297"/>
    </row>
    <row r="423" spans="1:61" s="290" customFormat="1" ht="30" hidden="1" x14ac:dyDescent="0.25">
      <c r="A423" s="450">
        <v>420</v>
      </c>
      <c r="B423" s="369" t="s">
        <v>11</v>
      </c>
      <c r="C423" s="369" t="s">
        <v>2468</v>
      </c>
      <c r="D423" s="369">
        <v>8</v>
      </c>
      <c r="E423" s="369" t="s">
        <v>2567</v>
      </c>
      <c r="F423" s="369"/>
      <c r="G423" s="369"/>
      <c r="H423" s="369"/>
      <c r="I423" s="369"/>
      <c r="J423" s="370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371"/>
      <c r="X423" s="371"/>
      <c r="Y423" s="371"/>
      <c r="Z423" s="371"/>
      <c r="AA423" s="371"/>
      <c r="AB423" s="371"/>
      <c r="AC423" s="371"/>
      <c r="AD423" s="371"/>
      <c r="AE423" s="371"/>
      <c r="AF423" s="371"/>
      <c r="AG423" s="371"/>
      <c r="AH423" s="371"/>
      <c r="AI423" s="371"/>
      <c r="AJ423" s="371"/>
      <c r="AK423" s="371"/>
      <c r="AL423" s="371"/>
      <c r="AM423" s="371"/>
      <c r="AN423" s="371"/>
      <c r="AO423" s="371"/>
      <c r="AP423" s="371"/>
      <c r="AQ423" s="371"/>
      <c r="AR423" s="371"/>
      <c r="AS423" s="371"/>
      <c r="AT423" s="371"/>
      <c r="AU423" s="371"/>
      <c r="AV423" s="371"/>
      <c r="AW423" s="371"/>
      <c r="AX423" s="371"/>
      <c r="AY423" s="371"/>
      <c r="AZ423" s="371"/>
      <c r="BA423" s="371"/>
      <c r="BB423" s="371"/>
      <c r="BC423" s="296"/>
      <c r="BD423" s="296"/>
      <c r="BE423" s="296"/>
      <c r="BF423" s="296"/>
      <c r="BG423" s="296"/>
      <c r="BH423" s="296"/>
      <c r="BI423" s="296"/>
    </row>
    <row r="424" spans="1:61" s="290" customFormat="1" ht="30" hidden="1" x14ac:dyDescent="0.25">
      <c r="A424" s="449">
        <v>421</v>
      </c>
      <c r="B424" s="369" t="s">
        <v>11</v>
      </c>
      <c r="C424" s="425" t="s">
        <v>2442</v>
      </c>
      <c r="D424" s="369">
        <v>35</v>
      </c>
      <c r="E424" s="425" t="s">
        <v>2567</v>
      </c>
      <c r="F424" s="369"/>
      <c r="G424" s="369"/>
      <c r="H424" s="369"/>
      <c r="I424" s="369"/>
      <c r="J424" s="370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371"/>
      <c r="X424" s="371"/>
      <c r="Y424" s="371"/>
      <c r="Z424" s="371"/>
      <c r="AA424" s="371"/>
      <c r="AB424" s="371"/>
      <c r="AC424" s="371"/>
      <c r="AD424" s="371"/>
      <c r="AE424" s="371"/>
      <c r="AF424" s="371"/>
      <c r="AG424" s="371"/>
      <c r="AH424" s="371"/>
      <c r="AI424" s="371"/>
      <c r="AJ424" s="371"/>
      <c r="AK424" s="371"/>
      <c r="AL424" s="371"/>
      <c r="AM424" s="371"/>
      <c r="AN424" s="371"/>
      <c r="AO424" s="371"/>
      <c r="AP424" s="371"/>
      <c r="AQ424" s="371"/>
      <c r="AR424" s="371"/>
      <c r="AS424" s="371"/>
      <c r="AT424" s="371"/>
      <c r="AU424" s="371"/>
      <c r="AV424" s="371"/>
      <c r="AW424" s="371"/>
      <c r="AX424" s="371"/>
      <c r="AY424" s="371"/>
      <c r="AZ424" s="371"/>
      <c r="BA424" s="371"/>
      <c r="BB424" s="371"/>
      <c r="BC424" s="296"/>
      <c r="BD424" s="296"/>
      <c r="BE424" s="296"/>
      <c r="BF424" s="296"/>
      <c r="BG424" s="296"/>
      <c r="BH424" s="296"/>
      <c r="BI424" s="296"/>
    </row>
    <row r="425" spans="1:61" s="290" customFormat="1" ht="45" hidden="1" x14ac:dyDescent="0.25">
      <c r="A425" s="450">
        <v>422</v>
      </c>
      <c r="B425" s="406" t="s">
        <v>2847</v>
      </c>
      <c r="C425" s="406" t="s">
        <v>2848</v>
      </c>
      <c r="D425" s="369">
        <v>1</v>
      </c>
      <c r="E425" s="406" t="s">
        <v>2849</v>
      </c>
      <c r="F425" s="405" t="s">
        <v>2850</v>
      </c>
      <c r="G425" s="406" t="s">
        <v>2668</v>
      </c>
      <c r="H425" s="412">
        <v>42481</v>
      </c>
      <c r="I425" s="406" t="s">
        <v>2851</v>
      </c>
      <c r="J425" s="370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371"/>
      <c r="X425" s="371"/>
      <c r="Y425" s="371"/>
      <c r="Z425" s="371"/>
      <c r="AA425" s="371"/>
      <c r="AB425" s="371"/>
      <c r="AC425" s="371"/>
      <c r="AD425" s="371"/>
      <c r="AE425" s="371"/>
      <c r="AF425" s="371"/>
      <c r="AG425" s="371"/>
      <c r="AH425" s="371"/>
      <c r="AI425" s="371"/>
      <c r="AJ425" s="371"/>
      <c r="AK425" s="371"/>
      <c r="AL425" s="371"/>
      <c r="AM425" s="371"/>
      <c r="AN425" s="371"/>
      <c r="AO425" s="371"/>
      <c r="AP425" s="371"/>
      <c r="AQ425" s="371"/>
      <c r="AR425" s="371"/>
      <c r="AS425" s="371"/>
      <c r="AT425" s="371"/>
      <c r="AU425" s="371"/>
      <c r="AV425" s="371"/>
      <c r="AW425" s="371"/>
      <c r="AX425" s="371"/>
      <c r="AY425" s="371"/>
      <c r="AZ425" s="371"/>
      <c r="BA425" s="371"/>
      <c r="BB425" s="371"/>
      <c r="BC425" s="296"/>
      <c r="BD425" s="296"/>
      <c r="BE425" s="296"/>
      <c r="BF425" s="296"/>
      <c r="BG425" s="296"/>
      <c r="BH425" s="296"/>
      <c r="BI425" s="296"/>
    </row>
    <row r="426" spans="1:61" s="290" customFormat="1" ht="45" hidden="1" x14ac:dyDescent="0.25">
      <c r="A426" s="450">
        <v>423</v>
      </c>
      <c r="B426" s="406" t="s">
        <v>2847</v>
      </c>
      <c r="C426" s="425" t="s">
        <v>2192</v>
      </c>
      <c r="D426" s="369">
        <v>10</v>
      </c>
      <c r="E426" s="406" t="s">
        <v>2849</v>
      </c>
      <c r="F426" s="457" t="s">
        <v>2852</v>
      </c>
      <c r="G426" s="406" t="s">
        <v>2668</v>
      </c>
      <c r="H426" s="406" t="s">
        <v>2853</v>
      </c>
      <c r="I426" s="406" t="s">
        <v>2851</v>
      </c>
      <c r="J426" s="370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371"/>
      <c r="X426" s="371"/>
      <c r="Y426" s="371"/>
      <c r="Z426" s="371"/>
      <c r="AA426" s="371"/>
      <c r="AB426" s="371"/>
      <c r="AC426" s="371"/>
      <c r="AD426" s="371"/>
      <c r="AE426" s="371"/>
      <c r="AF426" s="371"/>
      <c r="AG426" s="371"/>
      <c r="AH426" s="371"/>
      <c r="AI426" s="371"/>
      <c r="AJ426" s="371"/>
      <c r="AK426" s="371"/>
      <c r="AL426" s="371"/>
      <c r="AM426" s="371"/>
      <c r="AN426" s="371"/>
      <c r="AO426" s="371"/>
      <c r="AP426" s="371"/>
      <c r="AQ426" s="371"/>
      <c r="AR426" s="371"/>
      <c r="AS426" s="371"/>
      <c r="AT426" s="371"/>
      <c r="AU426" s="371"/>
      <c r="AV426" s="371"/>
      <c r="AW426" s="371"/>
      <c r="AX426" s="371"/>
      <c r="AY426" s="371"/>
      <c r="AZ426" s="371"/>
      <c r="BA426" s="371"/>
      <c r="BB426" s="371"/>
      <c r="BC426" s="296"/>
      <c r="BD426" s="296"/>
      <c r="BE426" s="296"/>
      <c r="BF426" s="296"/>
      <c r="BG426" s="296"/>
      <c r="BH426" s="296"/>
      <c r="BI426" s="296"/>
    </row>
    <row r="427" spans="1:61" s="290" customFormat="1" ht="45" hidden="1" x14ac:dyDescent="0.25">
      <c r="A427" s="449">
        <v>424</v>
      </c>
      <c r="B427" s="406" t="s">
        <v>2847</v>
      </c>
      <c r="C427" s="406" t="s">
        <v>1716</v>
      </c>
      <c r="D427" s="369">
        <v>5</v>
      </c>
      <c r="E427" s="406" t="s">
        <v>2849</v>
      </c>
      <c r="F427" s="405" t="s">
        <v>2854</v>
      </c>
      <c r="G427" s="406" t="s">
        <v>2668</v>
      </c>
      <c r="H427" s="412">
        <v>42482</v>
      </c>
      <c r="I427" s="406" t="s">
        <v>2851</v>
      </c>
      <c r="J427" s="370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371"/>
      <c r="X427" s="371"/>
      <c r="Y427" s="371"/>
      <c r="Z427" s="371"/>
      <c r="AA427" s="371"/>
      <c r="AB427" s="371"/>
      <c r="AC427" s="371"/>
      <c r="AD427" s="371"/>
      <c r="AE427" s="371"/>
      <c r="AF427" s="371"/>
      <c r="AG427" s="371"/>
      <c r="AH427" s="371"/>
      <c r="AI427" s="371"/>
      <c r="AJ427" s="371"/>
      <c r="AK427" s="371"/>
      <c r="AL427" s="371"/>
      <c r="AM427" s="371"/>
      <c r="AN427" s="371"/>
      <c r="AO427" s="371"/>
      <c r="AP427" s="371"/>
      <c r="AQ427" s="371"/>
      <c r="AR427" s="371"/>
      <c r="AS427" s="371"/>
      <c r="AT427" s="371"/>
      <c r="AU427" s="371"/>
      <c r="AV427" s="371"/>
      <c r="AW427" s="371"/>
      <c r="AX427" s="371"/>
      <c r="AY427" s="371"/>
      <c r="AZ427" s="371"/>
      <c r="BA427" s="371"/>
      <c r="BB427" s="371"/>
      <c r="BC427" s="296"/>
      <c r="BD427" s="296"/>
      <c r="BE427" s="296"/>
      <c r="BF427" s="296"/>
      <c r="BG427" s="296"/>
      <c r="BH427" s="296"/>
      <c r="BI427" s="296"/>
    </row>
    <row r="428" spans="1:61" s="290" customFormat="1" ht="45" hidden="1" x14ac:dyDescent="0.25">
      <c r="A428" s="450">
        <v>425</v>
      </c>
      <c r="B428" s="406" t="s">
        <v>2847</v>
      </c>
      <c r="C428" s="406" t="s">
        <v>1716</v>
      </c>
      <c r="D428" s="369">
        <v>1</v>
      </c>
      <c r="E428" s="406" t="s">
        <v>2849</v>
      </c>
      <c r="F428" s="405" t="s">
        <v>2855</v>
      </c>
      <c r="G428" s="406" t="s">
        <v>2668</v>
      </c>
      <c r="H428" s="412">
        <v>42482</v>
      </c>
      <c r="I428" s="406" t="s">
        <v>2856</v>
      </c>
      <c r="J428" s="370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371"/>
      <c r="X428" s="371"/>
      <c r="Y428" s="371"/>
      <c r="Z428" s="371"/>
      <c r="AA428" s="371"/>
      <c r="AB428" s="371"/>
      <c r="AC428" s="371"/>
      <c r="AD428" s="371"/>
      <c r="AE428" s="371"/>
      <c r="AF428" s="371"/>
      <c r="AG428" s="371"/>
      <c r="AH428" s="371"/>
      <c r="AI428" s="371"/>
      <c r="AJ428" s="371"/>
      <c r="AK428" s="371"/>
      <c r="AL428" s="371"/>
      <c r="AM428" s="371"/>
      <c r="AN428" s="371"/>
      <c r="AO428" s="371"/>
      <c r="AP428" s="371"/>
      <c r="AQ428" s="371"/>
      <c r="AR428" s="371"/>
      <c r="AS428" s="371"/>
      <c r="AT428" s="371"/>
      <c r="AU428" s="371"/>
      <c r="AV428" s="371"/>
      <c r="AW428" s="371"/>
      <c r="AX428" s="371"/>
      <c r="AY428" s="371"/>
      <c r="AZ428" s="371"/>
      <c r="BA428" s="371"/>
      <c r="BB428" s="371"/>
      <c r="BC428" s="296"/>
      <c r="BD428" s="296"/>
      <c r="BE428" s="296"/>
      <c r="BF428" s="296"/>
      <c r="BG428" s="296"/>
      <c r="BH428" s="296"/>
      <c r="BI428" s="296"/>
    </row>
    <row r="429" spans="1:61" s="290" customFormat="1" ht="45" hidden="1" x14ac:dyDescent="0.25">
      <c r="A429" s="450">
        <v>426</v>
      </c>
      <c r="B429" s="406" t="s">
        <v>2847</v>
      </c>
      <c r="C429" s="406" t="s">
        <v>665</v>
      </c>
      <c r="D429" s="369">
        <v>3</v>
      </c>
      <c r="E429" s="425" t="s">
        <v>2849</v>
      </c>
      <c r="F429" s="405" t="s">
        <v>2857</v>
      </c>
      <c r="G429" s="406" t="s">
        <v>2668</v>
      </c>
      <c r="H429" s="412">
        <v>42482</v>
      </c>
      <c r="I429" s="406" t="s">
        <v>2851</v>
      </c>
      <c r="J429" s="370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371"/>
      <c r="X429" s="371"/>
      <c r="Y429" s="371"/>
      <c r="Z429" s="371"/>
      <c r="AA429" s="371"/>
      <c r="AB429" s="371"/>
      <c r="AC429" s="371"/>
      <c r="AD429" s="371"/>
      <c r="AE429" s="371"/>
      <c r="AF429" s="371"/>
      <c r="AG429" s="371"/>
      <c r="AH429" s="371"/>
      <c r="AI429" s="371"/>
      <c r="AJ429" s="371"/>
      <c r="AK429" s="371"/>
      <c r="AL429" s="371"/>
      <c r="AM429" s="371"/>
      <c r="AN429" s="371"/>
      <c r="AO429" s="371"/>
      <c r="AP429" s="371"/>
      <c r="AQ429" s="371"/>
      <c r="AR429" s="371"/>
      <c r="AS429" s="371"/>
      <c r="AT429" s="371"/>
      <c r="AU429" s="371"/>
      <c r="AV429" s="371"/>
      <c r="AW429" s="371"/>
      <c r="AX429" s="371"/>
      <c r="AY429" s="371"/>
      <c r="AZ429" s="371"/>
      <c r="BA429" s="371"/>
      <c r="BB429" s="371"/>
      <c r="BC429" s="296"/>
      <c r="BD429" s="296"/>
      <c r="BE429" s="296"/>
      <c r="BF429" s="296"/>
      <c r="BG429" s="296"/>
      <c r="BH429" s="296"/>
      <c r="BI429" s="296"/>
    </row>
    <row r="430" spans="1:61" s="290" customFormat="1" ht="30" hidden="1" x14ac:dyDescent="0.25">
      <c r="A430" s="449">
        <v>427</v>
      </c>
      <c r="B430" s="406" t="s">
        <v>11</v>
      </c>
      <c r="C430" s="406" t="s">
        <v>569</v>
      </c>
      <c r="D430" s="369">
        <v>1</v>
      </c>
      <c r="E430" s="406" t="s">
        <v>2884</v>
      </c>
      <c r="F430" s="405" t="s">
        <v>2885</v>
      </c>
      <c r="G430" s="406" t="s">
        <v>2668</v>
      </c>
      <c r="H430" s="412">
        <v>43551</v>
      </c>
      <c r="I430" s="406" t="s">
        <v>2886</v>
      </c>
      <c r="J430" s="370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371"/>
      <c r="X430" s="371"/>
      <c r="Y430" s="371"/>
      <c r="Z430" s="371"/>
      <c r="AA430" s="371"/>
      <c r="AB430" s="371"/>
      <c r="AC430" s="371"/>
      <c r="AD430" s="371"/>
      <c r="AE430" s="371"/>
      <c r="AF430" s="371"/>
      <c r="AG430" s="371"/>
      <c r="AH430" s="371"/>
      <c r="AI430" s="371"/>
      <c r="AJ430" s="371"/>
      <c r="AK430" s="371"/>
      <c r="AL430" s="371"/>
      <c r="AM430" s="371"/>
      <c r="AN430" s="371"/>
      <c r="AO430" s="371"/>
      <c r="AP430" s="371"/>
      <c r="AQ430" s="371"/>
      <c r="AR430" s="371"/>
      <c r="AS430" s="371"/>
      <c r="AT430" s="371"/>
      <c r="AU430" s="371"/>
      <c r="AV430" s="371"/>
      <c r="AW430" s="371"/>
      <c r="AX430" s="371"/>
      <c r="AY430" s="371"/>
      <c r="AZ430" s="371"/>
      <c r="BA430" s="371"/>
      <c r="BB430" s="371"/>
      <c r="BC430" s="296"/>
      <c r="BD430" s="296"/>
      <c r="BE430" s="296"/>
      <c r="BF430" s="296"/>
      <c r="BG430" s="296"/>
      <c r="BH430" s="296"/>
      <c r="BI430" s="296"/>
    </row>
    <row r="431" spans="1:61" s="290" customFormat="1" ht="30" hidden="1" x14ac:dyDescent="0.25">
      <c r="A431" s="450">
        <v>428</v>
      </c>
      <c r="B431" s="406" t="s">
        <v>11</v>
      </c>
      <c r="C431" s="406" t="s">
        <v>263</v>
      </c>
      <c r="D431" s="369">
        <v>43</v>
      </c>
      <c r="E431" s="455" t="s">
        <v>2884</v>
      </c>
      <c r="F431" s="405" t="s">
        <v>2887</v>
      </c>
      <c r="G431" s="406" t="s">
        <v>2668</v>
      </c>
      <c r="H431" s="412">
        <v>43563</v>
      </c>
      <c r="I431" s="406" t="s">
        <v>2888</v>
      </c>
      <c r="J431" s="370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371"/>
      <c r="X431" s="371"/>
      <c r="Y431" s="371"/>
      <c r="Z431" s="371"/>
      <c r="AA431" s="371"/>
      <c r="AB431" s="371"/>
      <c r="AC431" s="371"/>
      <c r="AD431" s="371"/>
      <c r="AE431" s="371"/>
      <c r="AF431" s="371"/>
      <c r="AG431" s="371"/>
      <c r="AH431" s="371"/>
      <c r="AI431" s="371"/>
      <c r="AJ431" s="371"/>
      <c r="AK431" s="371"/>
      <c r="AL431" s="371"/>
      <c r="AM431" s="371"/>
      <c r="AN431" s="371"/>
      <c r="AO431" s="371"/>
      <c r="AP431" s="371"/>
      <c r="AQ431" s="371"/>
      <c r="AR431" s="371"/>
      <c r="AS431" s="371"/>
      <c r="AT431" s="371"/>
      <c r="AU431" s="371"/>
      <c r="AV431" s="371"/>
      <c r="AW431" s="371"/>
      <c r="AX431" s="371"/>
      <c r="AY431" s="371"/>
      <c r="AZ431" s="371"/>
      <c r="BA431" s="371"/>
      <c r="BB431" s="371"/>
      <c r="BC431" s="296"/>
      <c r="BD431" s="296"/>
      <c r="BE431" s="296"/>
      <c r="BF431" s="296"/>
      <c r="BG431" s="296"/>
      <c r="BH431" s="296"/>
      <c r="BI431" s="296"/>
    </row>
    <row r="432" spans="1:61" s="290" customFormat="1" ht="30" hidden="1" x14ac:dyDescent="0.25">
      <c r="A432" s="450">
        <v>429</v>
      </c>
      <c r="B432" s="406" t="s">
        <v>11</v>
      </c>
      <c r="C432" s="406" t="s">
        <v>78</v>
      </c>
      <c r="D432" s="406" t="s">
        <v>2052</v>
      </c>
      <c r="E432" s="425" t="s">
        <v>2884</v>
      </c>
      <c r="F432" s="405" t="s">
        <v>2889</v>
      </c>
      <c r="G432" s="406" t="s">
        <v>2668</v>
      </c>
      <c r="H432" s="412">
        <v>43573</v>
      </c>
      <c r="I432" s="406" t="s">
        <v>2890</v>
      </c>
      <c r="J432" s="370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371"/>
      <c r="X432" s="371"/>
      <c r="Y432" s="371"/>
      <c r="Z432" s="371"/>
      <c r="AA432" s="371"/>
      <c r="AB432" s="371"/>
      <c r="AC432" s="371"/>
      <c r="AD432" s="371"/>
      <c r="AE432" s="371"/>
      <c r="AF432" s="371"/>
      <c r="AG432" s="371"/>
      <c r="AH432" s="371"/>
      <c r="AI432" s="371"/>
      <c r="AJ432" s="371"/>
      <c r="AK432" s="371"/>
      <c r="AL432" s="371"/>
      <c r="AM432" s="371"/>
      <c r="AN432" s="371"/>
      <c r="AO432" s="371"/>
      <c r="AP432" s="371"/>
      <c r="AQ432" s="371"/>
      <c r="AR432" s="371"/>
      <c r="AS432" s="371"/>
      <c r="AT432" s="371"/>
      <c r="AU432" s="371"/>
      <c r="AV432" s="371"/>
      <c r="AW432" s="371"/>
      <c r="AX432" s="371"/>
      <c r="AY432" s="371"/>
      <c r="AZ432" s="371"/>
      <c r="BA432" s="371"/>
      <c r="BB432" s="371"/>
      <c r="BC432" s="296"/>
      <c r="BD432" s="296"/>
      <c r="BE432" s="296"/>
      <c r="BF432" s="296"/>
      <c r="BG432" s="296"/>
      <c r="BH432" s="296"/>
      <c r="BI432" s="296"/>
    </row>
    <row r="433" spans="1:61" s="290" customFormat="1" ht="30" hidden="1" x14ac:dyDescent="0.25">
      <c r="A433" s="449">
        <v>430</v>
      </c>
      <c r="B433" s="406" t="s">
        <v>11</v>
      </c>
      <c r="C433" s="406" t="s">
        <v>263</v>
      </c>
      <c r="D433" s="369">
        <v>55</v>
      </c>
      <c r="E433" s="406" t="s">
        <v>2642</v>
      </c>
      <c r="F433" s="405" t="s">
        <v>2895</v>
      </c>
      <c r="G433" s="406" t="s">
        <v>2668</v>
      </c>
      <c r="H433" s="412">
        <v>43620</v>
      </c>
      <c r="I433" s="406" t="s">
        <v>2896</v>
      </c>
      <c r="J433" s="370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371"/>
      <c r="X433" s="371"/>
      <c r="Y433" s="371"/>
      <c r="Z433" s="371"/>
      <c r="AA433" s="371"/>
      <c r="AB433" s="371"/>
      <c r="AC433" s="371"/>
      <c r="AD433" s="371"/>
      <c r="AE433" s="371"/>
      <c r="AF433" s="371"/>
      <c r="AG433" s="371"/>
      <c r="AH433" s="371"/>
      <c r="AI433" s="371"/>
      <c r="AJ433" s="371"/>
      <c r="AK433" s="371"/>
      <c r="AL433" s="371"/>
      <c r="AM433" s="371"/>
      <c r="AN433" s="371"/>
      <c r="AO433" s="371"/>
      <c r="AP433" s="371"/>
      <c r="AQ433" s="371"/>
      <c r="AR433" s="371"/>
      <c r="AS433" s="371"/>
      <c r="AT433" s="371"/>
      <c r="AU433" s="371"/>
      <c r="AV433" s="371"/>
      <c r="AW433" s="371"/>
      <c r="AX433" s="371"/>
      <c r="AY433" s="371"/>
      <c r="AZ433" s="371"/>
      <c r="BA433" s="371"/>
      <c r="BB433" s="371"/>
      <c r="BC433" s="296"/>
      <c r="BD433" s="296"/>
      <c r="BE433" s="296"/>
      <c r="BF433" s="296"/>
      <c r="BG433" s="296"/>
      <c r="BH433" s="296"/>
      <c r="BI433" s="296"/>
    </row>
    <row r="434" spans="1:61" s="290" customFormat="1" ht="30" hidden="1" x14ac:dyDescent="0.25">
      <c r="A434" s="450">
        <v>431</v>
      </c>
      <c r="B434" s="406" t="s">
        <v>11</v>
      </c>
      <c r="C434" s="406" t="s">
        <v>993</v>
      </c>
      <c r="D434" s="369">
        <v>15</v>
      </c>
      <c r="E434" s="425" t="s">
        <v>2642</v>
      </c>
      <c r="F434" s="405" t="s">
        <v>2897</v>
      </c>
      <c r="G434" s="406" t="s">
        <v>2668</v>
      </c>
      <c r="H434" s="412">
        <v>43620</v>
      </c>
      <c r="I434" s="406" t="s">
        <v>2896</v>
      </c>
      <c r="J434" s="370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371"/>
      <c r="X434" s="371"/>
      <c r="Y434" s="371"/>
      <c r="Z434" s="371"/>
      <c r="AA434" s="371"/>
      <c r="AB434" s="371"/>
      <c r="AC434" s="371"/>
      <c r="AD434" s="371"/>
      <c r="AE434" s="371"/>
      <c r="AF434" s="371"/>
      <c r="AG434" s="371"/>
      <c r="AH434" s="371"/>
      <c r="AI434" s="371"/>
      <c r="AJ434" s="371"/>
      <c r="AK434" s="371"/>
      <c r="AL434" s="371"/>
      <c r="AM434" s="371"/>
      <c r="AN434" s="371"/>
      <c r="AO434" s="371"/>
      <c r="AP434" s="371"/>
      <c r="AQ434" s="371"/>
      <c r="AR434" s="371"/>
      <c r="AS434" s="371"/>
      <c r="AT434" s="371"/>
      <c r="AU434" s="371"/>
      <c r="AV434" s="371"/>
      <c r="AW434" s="371"/>
      <c r="AX434" s="371"/>
      <c r="AY434" s="371"/>
      <c r="AZ434" s="371"/>
      <c r="BA434" s="371"/>
      <c r="BB434" s="371"/>
      <c r="BC434" s="296"/>
      <c r="BD434" s="296"/>
      <c r="BE434" s="296"/>
      <c r="BF434" s="296"/>
      <c r="BG434" s="296"/>
      <c r="BH434" s="296"/>
      <c r="BI434" s="296"/>
    </row>
    <row r="435" spans="1:61" s="290" customFormat="1" ht="30" hidden="1" x14ac:dyDescent="0.25">
      <c r="A435" s="450">
        <v>432</v>
      </c>
      <c r="B435" s="406" t="s">
        <v>11</v>
      </c>
      <c r="C435" s="406" t="s">
        <v>2898</v>
      </c>
      <c r="D435" s="369">
        <v>68</v>
      </c>
      <c r="E435" s="406" t="s">
        <v>2899</v>
      </c>
      <c r="F435" s="405" t="s">
        <v>2900</v>
      </c>
      <c r="G435" s="406" t="s">
        <v>2668</v>
      </c>
      <c r="H435" s="412">
        <v>43047</v>
      </c>
      <c r="I435" s="406" t="s">
        <v>2901</v>
      </c>
      <c r="J435" s="370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371"/>
      <c r="X435" s="371"/>
      <c r="Y435" s="371"/>
      <c r="Z435" s="371"/>
      <c r="AA435" s="371"/>
      <c r="AB435" s="371"/>
      <c r="AC435" s="371"/>
      <c r="AD435" s="371"/>
      <c r="AE435" s="371"/>
      <c r="AF435" s="371"/>
      <c r="AG435" s="371"/>
      <c r="AH435" s="371"/>
      <c r="AI435" s="371"/>
      <c r="AJ435" s="371"/>
      <c r="AK435" s="371"/>
      <c r="AL435" s="371"/>
      <c r="AM435" s="371"/>
      <c r="AN435" s="371"/>
      <c r="AO435" s="371"/>
      <c r="AP435" s="371"/>
      <c r="AQ435" s="371"/>
      <c r="AR435" s="371"/>
      <c r="AS435" s="371"/>
      <c r="AT435" s="371"/>
      <c r="AU435" s="371"/>
      <c r="AV435" s="371"/>
      <c r="AW435" s="371"/>
      <c r="AX435" s="371"/>
      <c r="AY435" s="371"/>
      <c r="AZ435" s="371"/>
      <c r="BA435" s="371"/>
      <c r="BB435" s="371"/>
      <c r="BC435" s="296"/>
      <c r="BD435" s="296"/>
      <c r="BE435" s="296"/>
      <c r="BF435" s="296"/>
      <c r="BG435" s="296"/>
      <c r="BH435" s="296"/>
      <c r="BI435" s="296"/>
    </row>
    <row r="436" spans="1:61" s="290" customFormat="1" ht="30" hidden="1" x14ac:dyDescent="0.25">
      <c r="A436" s="449">
        <v>433</v>
      </c>
      <c r="B436" s="406" t="s">
        <v>11</v>
      </c>
      <c r="C436" s="406" t="s">
        <v>210</v>
      </c>
      <c r="D436" s="369">
        <v>43</v>
      </c>
      <c r="E436" s="425" t="s">
        <v>2899</v>
      </c>
      <c r="F436" s="405" t="s">
        <v>2902</v>
      </c>
      <c r="G436" s="406" t="s">
        <v>2668</v>
      </c>
      <c r="H436" s="412">
        <v>42858</v>
      </c>
      <c r="I436" s="406" t="s">
        <v>2903</v>
      </c>
      <c r="J436" s="370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  <c r="AA436" s="371"/>
      <c r="AB436" s="371"/>
      <c r="AC436" s="371"/>
      <c r="AD436" s="371"/>
      <c r="AE436" s="371"/>
      <c r="AF436" s="371"/>
      <c r="AG436" s="371"/>
      <c r="AH436" s="371"/>
      <c r="AI436" s="371"/>
      <c r="AJ436" s="371"/>
      <c r="AK436" s="371"/>
      <c r="AL436" s="371"/>
      <c r="AM436" s="371"/>
      <c r="AN436" s="371"/>
      <c r="AO436" s="371"/>
      <c r="AP436" s="371"/>
      <c r="AQ436" s="371"/>
      <c r="AR436" s="371"/>
      <c r="AS436" s="371"/>
      <c r="AT436" s="371"/>
      <c r="AU436" s="371"/>
      <c r="AV436" s="371"/>
      <c r="AW436" s="371"/>
      <c r="AX436" s="371"/>
      <c r="AY436" s="371"/>
      <c r="AZ436" s="371"/>
      <c r="BA436" s="371"/>
      <c r="BB436" s="371"/>
      <c r="BC436" s="296"/>
      <c r="BD436" s="296"/>
      <c r="BE436" s="296"/>
      <c r="BF436" s="296"/>
      <c r="BG436" s="296"/>
      <c r="BH436" s="296"/>
      <c r="BI436" s="296"/>
    </row>
    <row r="437" spans="1:61" s="290" customFormat="1" ht="45" hidden="1" x14ac:dyDescent="0.25">
      <c r="A437" s="450">
        <v>434</v>
      </c>
      <c r="B437" s="446" t="s">
        <v>3282</v>
      </c>
      <c r="C437" s="446" t="s">
        <v>3283</v>
      </c>
      <c r="D437" s="372">
        <v>176</v>
      </c>
      <c r="E437" s="446" t="s">
        <v>3281</v>
      </c>
      <c r="F437" s="447" t="s">
        <v>3284</v>
      </c>
      <c r="G437" s="446" t="s">
        <v>2668</v>
      </c>
      <c r="H437" s="448">
        <v>42594</v>
      </c>
      <c r="I437" s="446" t="s">
        <v>3285</v>
      </c>
      <c r="J437" s="370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  <c r="AA437" s="371"/>
      <c r="AB437" s="371"/>
      <c r="AC437" s="371"/>
      <c r="AD437" s="371"/>
      <c r="AE437" s="371"/>
      <c r="AF437" s="371"/>
      <c r="AG437" s="371"/>
      <c r="AH437" s="371"/>
      <c r="AI437" s="371"/>
      <c r="AJ437" s="371"/>
      <c r="AK437" s="371"/>
      <c r="AL437" s="371"/>
      <c r="AM437" s="371"/>
      <c r="AN437" s="371"/>
      <c r="AO437" s="371"/>
      <c r="AP437" s="371"/>
      <c r="AQ437" s="371"/>
      <c r="AR437" s="371"/>
      <c r="AS437" s="371"/>
      <c r="AT437" s="371"/>
      <c r="AU437" s="371"/>
      <c r="AV437" s="371"/>
      <c r="AW437" s="371"/>
      <c r="AX437" s="371"/>
      <c r="AY437" s="371"/>
      <c r="AZ437" s="371"/>
      <c r="BA437" s="371"/>
      <c r="BB437" s="371"/>
      <c r="BC437" s="296"/>
      <c r="BD437" s="296"/>
      <c r="BE437" s="296"/>
      <c r="BF437" s="296"/>
      <c r="BG437" s="296"/>
      <c r="BH437" s="296"/>
      <c r="BI437" s="296"/>
    </row>
    <row r="438" spans="1:61" s="290" customFormat="1" ht="45" hidden="1" x14ac:dyDescent="0.25">
      <c r="A438" s="450">
        <v>435</v>
      </c>
      <c r="B438" s="446" t="s">
        <v>3282</v>
      </c>
      <c r="C438" s="446" t="s">
        <v>3283</v>
      </c>
      <c r="D438" s="372">
        <v>171</v>
      </c>
      <c r="E438" s="446" t="s">
        <v>3281</v>
      </c>
      <c r="F438" s="447" t="s">
        <v>3286</v>
      </c>
      <c r="G438" s="446" t="s">
        <v>2668</v>
      </c>
      <c r="H438" s="448">
        <v>42594</v>
      </c>
      <c r="I438" s="446" t="s">
        <v>3287</v>
      </c>
      <c r="J438" s="370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371"/>
      <c r="X438" s="371"/>
      <c r="Y438" s="371"/>
      <c r="Z438" s="371"/>
      <c r="AA438" s="371"/>
      <c r="AB438" s="371"/>
      <c r="AC438" s="371"/>
      <c r="AD438" s="371"/>
      <c r="AE438" s="371"/>
      <c r="AF438" s="371"/>
      <c r="AG438" s="371"/>
      <c r="AH438" s="371"/>
      <c r="AI438" s="371"/>
      <c r="AJ438" s="371"/>
      <c r="AK438" s="371"/>
      <c r="AL438" s="371"/>
      <c r="AM438" s="371"/>
      <c r="AN438" s="371"/>
      <c r="AO438" s="371"/>
      <c r="AP438" s="371"/>
      <c r="AQ438" s="371"/>
      <c r="AR438" s="371"/>
      <c r="AS438" s="371"/>
      <c r="AT438" s="371"/>
      <c r="AU438" s="371"/>
      <c r="AV438" s="371"/>
      <c r="AW438" s="371"/>
      <c r="AX438" s="371"/>
      <c r="AY438" s="371"/>
      <c r="AZ438" s="371"/>
      <c r="BA438" s="371"/>
      <c r="BB438" s="371"/>
      <c r="BC438" s="296"/>
      <c r="BD438" s="296"/>
      <c r="BE438" s="296"/>
      <c r="BF438" s="296"/>
      <c r="BG438" s="296"/>
      <c r="BH438" s="296"/>
      <c r="BI438" s="296"/>
    </row>
    <row r="439" spans="1:61" s="290" customFormat="1" ht="45" hidden="1" x14ac:dyDescent="0.25">
      <c r="A439" s="449">
        <v>436</v>
      </c>
      <c r="B439" s="446" t="s">
        <v>3282</v>
      </c>
      <c r="C439" s="446" t="s">
        <v>3288</v>
      </c>
      <c r="D439" s="372">
        <v>10</v>
      </c>
      <c r="E439" s="446" t="s">
        <v>3281</v>
      </c>
      <c r="F439" s="447" t="s">
        <v>3289</v>
      </c>
      <c r="G439" s="446" t="s">
        <v>2668</v>
      </c>
      <c r="H439" s="448">
        <v>42594</v>
      </c>
      <c r="I439" s="446" t="s">
        <v>3290</v>
      </c>
      <c r="J439" s="370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371"/>
      <c r="X439" s="371"/>
      <c r="Y439" s="371"/>
      <c r="Z439" s="371"/>
      <c r="AA439" s="371"/>
      <c r="AB439" s="371"/>
      <c r="AC439" s="371"/>
      <c r="AD439" s="371"/>
      <c r="AE439" s="371"/>
      <c r="AF439" s="371"/>
      <c r="AG439" s="371"/>
      <c r="AH439" s="371"/>
      <c r="AI439" s="371"/>
      <c r="AJ439" s="371"/>
      <c r="AK439" s="371"/>
      <c r="AL439" s="371"/>
      <c r="AM439" s="371"/>
      <c r="AN439" s="371"/>
      <c r="AO439" s="371"/>
      <c r="AP439" s="371"/>
      <c r="AQ439" s="371"/>
      <c r="AR439" s="371"/>
      <c r="AS439" s="371"/>
      <c r="AT439" s="371"/>
      <c r="AU439" s="371"/>
      <c r="AV439" s="371"/>
      <c r="AW439" s="371"/>
      <c r="AX439" s="371"/>
      <c r="AY439" s="371"/>
      <c r="AZ439" s="371"/>
      <c r="BA439" s="371"/>
      <c r="BB439" s="371"/>
      <c r="BC439" s="296"/>
      <c r="BD439" s="296"/>
      <c r="BE439" s="296"/>
      <c r="BF439" s="296"/>
      <c r="BG439" s="296"/>
      <c r="BH439" s="296"/>
      <c r="BI439" s="296"/>
    </row>
    <row r="440" spans="1:61" s="290" customFormat="1" ht="45" hidden="1" x14ac:dyDescent="0.25">
      <c r="A440" s="450">
        <v>437</v>
      </c>
      <c r="B440" s="446" t="s">
        <v>3282</v>
      </c>
      <c r="C440" s="446" t="s">
        <v>3288</v>
      </c>
      <c r="D440" s="372">
        <v>12</v>
      </c>
      <c r="E440" s="446" t="s">
        <v>3281</v>
      </c>
      <c r="F440" s="447" t="s">
        <v>3291</v>
      </c>
      <c r="G440" s="446" t="s">
        <v>2668</v>
      </c>
      <c r="H440" s="448">
        <v>42594</v>
      </c>
      <c r="I440" s="446" t="s">
        <v>3292</v>
      </c>
      <c r="J440" s="370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  <c r="AA440" s="371"/>
      <c r="AB440" s="371"/>
      <c r="AC440" s="371"/>
      <c r="AD440" s="371"/>
      <c r="AE440" s="371"/>
      <c r="AF440" s="371"/>
      <c r="AG440" s="371"/>
      <c r="AH440" s="371"/>
      <c r="AI440" s="371"/>
      <c r="AJ440" s="371"/>
      <c r="AK440" s="371"/>
      <c r="AL440" s="371"/>
      <c r="AM440" s="371"/>
      <c r="AN440" s="371"/>
      <c r="AO440" s="371"/>
      <c r="AP440" s="371"/>
      <c r="AQ440" s="371"/>
      <c r="AR440" s="371"/>
      <c r="AS440" s="371"/>
      <c r="AT440" s="371"/>
      <c r="AU440" s="371"/>
      <c r="AV440" s="371"/>
      <c r="AW440" s="371"/>
      <c r="AX440" s="371"/>
      <c r="AY440" s="371"/>
      <c r="AZ440" s="371"/>
      <c r="BA440" s="371"/>
      <c r="BB440" s="371"/>
      <c r="BC440" s="296"/>
      <c r="BD440" s="296"/>
      <c r="BE440" s="296"/>
      <c r="BF440" s="296"/>
      <c r="BG440" s="296"/>
      <c r="BH440" s="296"/>
      <c r="BI440" s="296"/>
    </row>
    <row r="441" spans="1:61" s="290" customFormat="1" ht="45" hidden="1" x14ac:dyDescent="0.25">
      <c r="A441" s="450">
        <v>438</v>
      </c>
      <c r="B441" s="446" t="s">
        <v>3282</v>
      </c>
      <c r="C441" s="446" t="s">
        <v>3283</v>
      </c>
      <c r="D441" s="372">
        <v>170</v>
      </c>
      <c r="E441" s="446" t="s">
        <v>3281</v>
      </c>
      <c r="F441" s="447" t="s">
        <v>3293</v>
      </c>
      <c r="G441" s="446" t="s">
        <v>2668</v>
      </c>
      <c r="H441" s="448">
        <v>42594</v>
      </c>
      <c r="I441" s="446" t="s">
        <v>3294</v>
      </c>
      <c r="J441" s="370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371"/>
      <c r="X441" s="371"/>
      <c r="Y441" s="371"/>
      <c r="Z441" s="371"/>
      <c r="AA441" s="371"/>
      <c r="AB441" s="371"/>
      <c r="AC441" s="371"/>
      <c r="AD441" s="371"/>
      <c r="AE441" s="371"/>
      <c r="AF441" s="371"/>
      <c r="AG441" s="371"/>
      <c r="AH441" s="371"/>
      <c r="AI441" s="371"/>
      <c r="AJ441" s="371"/>
      <c r="AK441" s="371"/>
      <c r="AL441" s="371"/>
      <c r="AM441" s="371"/>
      <c r="AN441" s="371"/>
      <c r="AO441" s="371"/>
      <c r="AP441" s="371"/>
      <c r="AQ441" s="371"/>
      <c r="AR441" s="371"/>
      <c r="AS441" s="371"/>
      <c r="AT441" s="371"/>
      <c r="AU441" s="371"/>
      <c r="AV441" s="371"/>
      <c r="AW441" s="371"/>
      <c r="AX441" s="371"/>
      <c r="AY441" s="371"/>
      <c r="AZ441" s="371"/>
      <c r="BA441" s="371"/>
      <c r="BB441" s="371"/>
      <c r="BC441" s="296"/>
      <c r="BD441" s="296"/>
      <c r="BE441" s="296"/>
      <c r="BF441" s="296"/>
      <c r="BG441" s="296"/>
      <c r="BH441" s="296"/>
      <c r="BI441" s="296"/>
    </row>
    <row r="442" spans="1:61" s="290" customFormat="1" ht="45" hidden="1" x14ac:dyDescent="0.25">
      <c r="A442" s="449">
        <v>439</v>
      </c>
      <c r="B442" s="446" t="s">
        <v>3282</v>
      </c>
      <c r="C442" s="446" t="s">
        <v>3283</v>
      </c>
      <c r="D442" s="372">
        <v>7</v>
      </c>
      <c r="E442" s="446" t="s">
        <v>3281</v>
      </c>
      <c r="F442" s="447" t="s">
        <v>3295</v>
      </c>
      <c r="G442" s="446" t="s">
        <v>2668</v>
      </c>
      <c r="H442" s="448">
        <v>42594</v>
      </c>
      <c r="I442" s="446" t="s">
        <v>3296</v>
      </c>
      <c r="J442" s="370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371"/>
      <c r="X442" s="371"/>
      <c r="Y442" s="371"/>
      <c r="Z442" s="371"/>
      <c r="AA442" s="371"/>
      <c r="AB442" s="371"/>
      <c r="AC442" s="371"/>
      <c r="AD442" s="371"/>
      <c r="AE442" s="371"/>
      <c r="AF442" s="371"/>
      <c r="AG442" s="371"/>
      <c r="AH442" s="371"/>
      <c r="AI442" s="371"/>
      <c r="AJ442" s="371"/>
      <c r="AK442" s="371"/>
      <c r="AL442" s="371"/>
      <c r="AM442" s="371"/>
      <c r="AN442" s="371"/>
      <c r="AO442" s="371"/>
      <c r="AP442" s="371"/>
      <c r="AQ442" s="371"/>
      <c r="AR442" s="371"/>
      <c r="AS442" s="371"/>
      <c r="AT442" s="371"/>
      <c r="AU442" s="371"/>
      <c r="AV442" s="371"/>
      <c r="AW442" s="371"/>
      <c r="AX442" s="371"/>
      <c r="AY442" s="371"/>
      <c r="AZ442" s="371"/>
      <c r="BA442" s="371"/>
      <c r="BB442" s="371"/>
      <c r="BC442" s="296"/>
      <c r="BD442" s="296"/>
      <c r="BE442" s="296"/>
      <c r="BF442" s="296"/>
      <c r="BG442" s="296"/>
      <c r="BH442" s="296"/>
      <c r="BI442" s="296"/>
    </row>
    <row r="443" spans="1:61" s="290" customFormat="1" ht="45" hidden="1" x14ac:dyDescent="0.25">
      <c r="A443" s="450">
        <v>440</v>
      </c>
      <c r="B443" s="446" t="s">
        <v>3282</v>
      </c>
      <c r="C443" s="446" t="s">
        <v>3283</v>
      </c>
      <c r="D443" s="372">
        <v>174</v>
      </c>
      <c r="E443" s="446" t="s">
        <v>3281</v>
      </c>
      <c r="F443" s="447" t="s">
        <v>3297</v>
      </c>
      <c r="G443" s="446" t="s">
        <v>2668</v>
      </c>
      <c r="H443" s="448">
        <v>42594</v>
      </c>
      <c r="I443" s="446" t="s">
        <v>3298</v>
      </c>
      <c r="J443" s="370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  <c r="AA443" s="371"/>
      <c r="AB443" s="371"/>
      <c r="AC443" s="371"/>
      <c r="AD443" s="371"/>
      <c r="AE443" s="371"/>
      <c r="AF443" s="371"/>
      <c r="AG443" s="371"/>
      <c r="AH443" s="371"/>
      <c r="AI443" s="371"/>
      <c r="AJ443" s="371"/>
      <c r="AK443" s="371"/>
      <c r="AL443" s="371"/>
      <c r="AM443" s="371"/>
      <c r="AN443" s="371"/>
      <c r="AO443" s="371"/>
      <c r="AP443" s="371"/>
      <c r="AQ443" s="371"/>
      <c r="AR443" s="371"/>
      <c r="AS443" s="371"/>
      <c r="AT443" s="371"/>
      <c r="AU443" s="371"/>
      <c r="AV443" s="371"/>
      <c r="AW443" s="371"/>
      <c r="AX443" s="371"/>
      <c r="AY443" s="371"/>
      <c r="AZ443" s="371"/>
      <c r="BA443" s="371"/>
      <c r="BB443" s="371"/>
      <c r="BC443" s="296"/>
      <c r="BD443" s="296"/>
      <c r="BE443" s="296"/>
      <c r="BF443" s="296"/>
      <c r="BG443" s="296"/>
      <c r="BH443" s="296"/>
      <c r="BI443" s="296"/>
    </row>
    <row r="444" spans="1:61" s="290" customFormat="1" ht="45" hidden="1" x14ac:dyDescent="0.25">
      <c r="A444" s="450">
        <v>441</v>
      </c>
      <c r="B444" s="446" t="s">
        <v>3282</v>
      </c>
      <c r="C444" s="446" t="s">
        <v>3283</v>
      </c>
      <c r="D444" s="372">
        <v>172</v>
      </c>
      <c r="E444" s="446" t="s">
        <v>3281</v>
      </c>
      <c r="F444" s="447" t="s">
        <v>3299</v>
      </c>
      <c r="G444" s="446" t="s">
        <v>2668</v>
      </c>
      <c r="H444" s="448">
        <v>42594</v>
      </c>
      <c r="I444" s="446" t="s">
        <v>3300</v>
      </c>
      <c r="J444" s="370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371"/>
      <c r="X444" s="371"/>
      <c r="Y444" s="371"/>
      <c r="Z444" s="371"/>
      <c r="AA444" s="371"/>
      <c r="AB444" s="371"/>
      <c r="AC444" s="371"/>
      <c r="AD444" s="371"/>
      <c r="AE444" s="371"/>
      <c r="AF444" s="371"/>
      <c r="AG444" s="371"/>
      <c r="AH444" s="371"/>
      <c r="AI444" s="371"/>
      <c r="AJ444" s="371"/>
      <c r="AK444" s="371"/>
      <c r="AL444" s="371"/>
      <c r="AM444" s="371"/>
      <c r="AN444" s="371"/>
      <c r="AO444" s="371"/>
      <c r="AP444" s="371"/>
      <c r="AQ444" s="371"/>
      <c r="AR444" s="371"/>
      <c r="AS444" s="371"/>
      <c r="AT444" s="371"/>
      <c r="AU444" s="371"/>
      <c r="AV444" s="371"/>
      <c r="AW444" s="371"/>
      <c r="AX444" s="371"/>
      <c r="AY444" s="371"/>
      <c r="AZ444" s="371"/>
      <c r="BA444" s="371"/>
      <c r="BB444" s="371"/>
      <c r="BC444" s="296"/>
      <c r="BD444" s="296"/>
      <c r="BE444" s="296"/>
      <c r="BF444" s="296"/>
      <c r="BG444" s="296"/>
      <c r="BH444" s="296"/>
      <c r="BI444" s="296"/>
    </row>
    <row r="445" spans="1:61" s="290" customFormat="1" ht="45" hidden="1" x14ac:dyDescent="0.25">
      <c r="A445" s="449">
        <v>442</v>
      </c>
      <c r="B445" s="446" t="s">
        <v>3282</v>
      </c>
      <c r="C445" s="446" t="s">
        <v>3283</v>
      </c>
      <c r="D445" s="372">
        <v>4</v>
      </c>
      <c r="E445" s="446" t="s">
        <v>3281</v>
      </c>
      <c r="F445" s="447" t="s">
        <v>3301</v>
      </c>
      <c r="G445" s="446" t="s">
        <v>2668</v>
      </c>
      <c r="H445" s="448">
        <v>42594</v>
      </c>
      <c r="I445" s="446" t="s">
        <v>3302</v>
      </c>
      <c r="J445" s="370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371"/>
      <c r="X445" s="371"/>
      <c r="Y445" s="371"/>
      <c r="Z445" s="371"/>
      <c r="AA445" s="371"/>
      <c r="AB445" s="371"/>
      <c r="AC445" s="371"/>
      <c r="AD445" s="371"/>
      <c r="AE445" s="371"/>
      <c r="AF445" s="371"/>
      <c r="AG445" s="371"/>
      <c r="AH445" s="371"/>
      <c r="AI445" s="371"/>
      <c r="AJ445" s="371"/>
      <c r="AK445" s="371"/>
      <c r="AL445" s="371"/>
      <c r="AM445" s="371"/>
      <c r="AN445" s="371"/>
      <c r="AO445" s="371"/>
      <c r="AP445" s="371"/>
      <c r="AQ445" s="371"/>
      <c r="AR445" s="371"/>
      <c r="AS445" s="371"/>
      <c r="AT445" s="371"/>
      <c r="AU445" s="371"/>
      <c r="AV445" s="371"/>
      <c r="AW445" s="371"/>
      <c r="AX445" s="371"/>
      <c r="AY445" s="371"/>
      <c r="AZ445" s="371"/>
      <c r="BA445" s="371"/>
      <c r="BB445" s="371"/>
      <c r="BC445" s="296"/>
      <c r="BD445" s="296"/>
      <c r="BE445" s="296"/>
      <c r="BF445" s="296"/>
      <c r="BG445" s="296"/>
      <c r="BH445" s="296"/>
      <c r="BI445" s="296"/>
    </row>
    <row r="446" spans="1:61" s="290" customFormat="1" ht="45" hidden="1" x14ac:dyDescent="0.25">
      <c r="A446" s="450">
        <v>443</v>
      </c>
      <c r="B446" s="446" t="s">
        <v>3282</v>
      </c>
      <c r="C446" s="446" t="s">
        <v>3283</v>
      </c>
      <c r="D446" s="372">
        <v>166</v>
      </c>
      <c r="E446" s="446" t="s">
        <v>3281</v>
      </c>
      <c r="F446" s="447" t="s">
        <v>3303</v>
      </c>
      <c r="G446" s="446" t="s">
        <v>2668</v>
      </c>
      <c r="H446" s="448">
        <v>42594</v>
      </c>
      <c r="I446" s="446" t="s">
        <v>3304</v>
      </c>
      <c r="J446" s="370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371"/>
      <c r="X446" s="371"/>
      <c r="Y446" s="371"/>
      <c r="Z446" s="371"/>
      <c r="AA446" s="371"/>
      <c r="AB446" s="371"/>
      <c r="AC446" s="371"/>
      <c r="AD446" s="371"/>
      <c r="AE446" s="371"/>
      <c r="AF446" s="371"/>
      <c r="AG446" s="371"/>
      <c r="AH446" s="371"/>
      <c r="AI446" s="371"/>
      <c r="AJ446" s="371"/>
      <c r="AK446" s="371"/>
      <c r="AL446" s="371"/>
      <c r="AM446" s="371"/>
      <c r="AN446" s="371"/>
      <c r="AO446" s="371"/>
      <c r="AP446" s="371"/>
      <c r="AQ446" s="371"/>
      <c r="AR446" s="371"/>
      <c r="AS446" s="371"/>
      <c r="AT446" s="371"/>
      <c r="AU446" s="371"/>
      <c r="AV446" s="371"/>
      <c r="AW446" s="371"/>
      <c r="AX446" s="371"/>
      <c r="AY446" s="371"/>
      <c r="AZ446" s="371"/>
      <c r="BA446" s="371"/>
      <c r="BB446" s="371"/>
      <c r="BC446" s="296"/>
      <c r="BD446" s="296"/>
      <c r="BE446" s="296"/>
      <c r="BF446" s="296"/>
      <c r="BG446" s="296"/>
      <c r="BH446" s="296"/>
      <c r="BI446" s="296"/>
    </row>
    <row r="447" spans="1:61" s="290" customFormat="1" ht="45" hidden="1" x14ac:dyDescent="0.25">
      <c r="A447" s="450">
        <v>444</v>
      </c>
      <c r="B447" s="446" t="s">
        <v>3282</v>
      </c>
      <c r="C447" s="446" t="s">
        <v>3283</v>
      </c>
      <c r="D447" s="372">
        <v>179</v>
      </c>
      <c r="E447" s="446" t="s">
        <v>3281</v>
      </c>
      <c r="F447" s="447" t="s">
        <v>3305</v>
      </c>
      <c r="G447" s="446" t="s">
        <v>2668</v>
      </c>
      <c r="H447" s="448">
        <v>42594</v>
      </c>
      <c r="I447" s="446" t="s">
        <v>3306</v>
      </c>
      <c r="J447" s="370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371"/>
      <c r="X447" s="371"/>
      <c r="Y447" s="371"/>
      <c r="Z447" s="371"/>
      <c r="AA447" s="371"/>
      <c r="AB447" s="371"/>
      <c r="AC447" s="371"/>
      <c r="AD447" s="371"/>
      <c r="AE447" s="371"/>
      <c r="AF447" s="371"/>
      <c r="AG447" s="371"/>
      <c r="AH447" s="371"/>
      <c r="AI447" s="371"/>
      <c r="AJ447" s="371"/>
      <c r="AK447" s="371"/>
      <c r="AL447" s="371"/>
      <c r="AM447" s="371"/>
      <c r="AN447" s="371"/>
      <c r="AO447" s="371"/>
      <c r="AP447" s="371"/>
      <c r="AQ447" s="371"/>
      <c r="AR447" s="371"/>
      <c r="AS447" s="371"/>
      <c r="AT447" s="371"/>
      <c r="AU447" s="371"/>
      <c r="AV447" s="371"/>
      <c r="AW447" s="371"/>
      <c r="AX447" s="371"/>
      <c r="AY447" s="371"/>
      <c r="AZ447" s="371"/>
      <c r="BA447" s="371"/>
      <c r="BB447" s="371"/>
      <c r="BC447" s="296"/>
      <c r="BD447" s="296"/>
      <c r="BE447" s="296"/>
      <c r="BF447" s="296"/>
      <c r="BG447" s="296"/>
      <c r="BH447" s="296"/>
      <c r="BI447" s="296"/>
    </row>
    <row r="448" spans="1:61" s="290" customFormat="1" ht="45" hidden="1" x14ac:dyDescent="0.25">
      <c r="A448" s="449">
        <v>445</v>
      </c>
      <c r="B448" s="446" t="s">
        <v>3282</v>
      </c>
      <c r="C448" s="446" t="s">
        <v>3288</v>
      </c>
      <c r="D448" s="372">
        <v>16</v>
      </c>
      <c r="E448" s="446" t="s">
        <v>3281</v>
      </c>
      <c r="F448" s="447" t="s">
        <v>3307</v>
      </c>
      <c r="G448" s="446" t="s">
        <v>2668</v>
      </c>
      <c r="H448" s="448">
        <v>42594</v>
      </c>
      <c r="I448" s="446" t="s">
        <v>3308</v>
      </c>
      <c r="J448" s="370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371"/>
      <c r="X448" s="371"/>
      <c r="Y448" s="371"/>
      <c r="Z448" s="371"/>
      <c r="AA448" s="371"/>
      <c r="AB448" s="371"/>
      <c r="AC448" s="371"/>
      <c r="AD448" s="371"/>
      <c r="AE448" s="371"/>
      <c r="AF448" s="371"/>
      <c r="AG448" s="371"/>
      <c r="AH448" s="371"/>
      <c r="AI448" s="371"/>
      <c r="AJ448" s="371"/>
      <c r="AK448" s="371"/>
      <c r="AL448" s="371"/>
      <c r="AM448" s="371"/>
      <c r="AN448" s="371"/>
      <c r="AO448" s="371"/>
      <c r="AP448" s="371"/>
      <c r="AQ448" s="371"/>
      <c r="AR448" s="371"/>
      <c r="AS448" s="371"/>
      <c r="AT448" s="371"/>
      <c r="AU448" s="371"/>
      <c r="AV448" s="371"/>
      <c r="AW448" s="371"/>
      <c r="AX448" s="371"/>
      <c r="AY448" s="371"/>
      <c r="AZ448" s="371"/>
      <c r="BA448" s="371"/>
      <c r="BB448" s="371"/>
      <c r="BC448" s="296"/>
      <c r="BD448" s="296"/>
      <c r="BE448" s="296"/>
      <c r="BF448" s="296"/>
      <c r="BG448" s="296"/>
      <c r="BH448" s="296"/>
      <c r="BI448" s="296"/>
    </row>
    <row r="449" spans="1:61" s="290" customFormat="1" ht="45" hidden="1" x14ac:dyDescent="0.25">
      <c r="A449" s="450">
        <v>446</v>
      </c>
      <c r="B449" s="446" t="s">
        <v>3282</v>
      </c>
      <c r="C449" s="446" t="s">
        <v>3288</v>
      </c>
      <c r="D449" s="372">
        <v>14</v>
      </c>
      <c r="E449" s="446" t="s">
        <v>3281</v>
      </c>
      <c r="F449" s="447" t="s">
        <v>3309</v>
      </c>
      <c r="G449" s="446" t="s">
        <v>2668</v>
      </c>
      <c r="H449" s="448">
        <v>42594</v>
      </c>
      <c r="I449" s="446" t="s">
        <v>3310</v>
      </c>
      <c r="J449" s="370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371"/>
      <c r="X449" s="371"/>
      <c r="Y449" s="371"/>
      <c r="Z449" s="371"/>
      <c r="AA449" s="371"/>
      <c r="AB449" s="371"/>
      <c r="AC449" s="371"/>
      <c r="AD449" s="371"/>
      <c r="AE449" s="371"/>
      <c r="AF449" s="371"/>
      <c r="AG449" s="371"/>
      <c r="AH449" s="371"/>
      <c r="AI449" s="371"/>
      <c r="AJ449" s="371"/>
      <c r="AK449" s="371"/>
      <c r="AL449" s="371"/>
      <c r="AM449" s="371"/>
      <c r="AN449" s="371"/>
      <c r="AO449" s="371"/>
      <c r="AP449" s="371"/>
      <c r="AQ449" s="371"/>
      <c r="AR449" s="371"/>
      <c r="AS449" s="371"/>
      <c r="AT449" s="371"/>
      <c r="AU449" s="371"/>
      <c r="AV449" s="371"/>
      <c r="AW449" s="371"/>
      <c r="AX449" s="371"/>
      <c r="AY449" s="371"/>
      <c r="AZ449" s="371"/>
      <c r="BA449" s="371"/>
      <c r="BB449" s="371"/>
      <c r="BC449" s="296"/>
      <c r="BD449" s="296"/>
      <c r="BE449" s="296"/>
      <c r="BF449" s="296"/>
      <c r="BG449" s="296"/>
      <c r="BH449" s="296"/>
      <c r="BI449" s="296"/>
    </row>
    <row r="450" spans="1:61" s="290" customFormat="1" ht="45" hidden="1" x14ac:dyDescent="0.25">
      <c r="A450" s="450">
        <v>447</v>
      </c>
      <c r="B450" s="446" t="s">
        <v>3282</v>
      </c>
      <c r="C450" s="446" t="s">
        <v>3283</v>
      </c>
      <c r="D450" s="372">
        <v>168</v>
      </c>
      <c r="E450" s="446" t="s">
        <v>3281</v>
      </c>
      <c r="F450" s="447" t="s">
        <v>3311</v>
      </c>
      <c r="G450" s="446" t="s">
        <v>2668</v>
      </c>
      <c r="H450" s="448">
        <v>42594</v>
      </c>
      <c r="I450" s="446" t="s">
        <v>3312</v>
      </c>
      <c r="J450" s="370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371"/>
      <c r="X450" s="371"/>
      <c r="Y450" s="371"/>
      <c r="Z450" s="371"/>
      <c r="AA450" s="371"/>
      <c r="AB450" s="371"/>
      <c r="AC450" s="371"/>
      <c r="AD450" s="371"/>
      <c r="AE450" s="371"/>
      <c r="AF450" s="371"/>
      <c r="AG450" s="371"/>
      <c r="AH450" s="371"/>
      <c r="AI450" s="371"/>
      <c r="AJ450" s="371"/>
      <c r="AK450" s="371"/>
      <c r="AL450" s="371"/>
      <c r="AM450" s="371"/>
      <c r="AN450" s="371"/>
      <c r="AO450" s="371"/>
      <c r="AP450" s="371"/>
      <c r="AQ450" s="371"/>
      <c r="AR450" s="371"/>
      <c r="AS450" s="371"/>
      <c r="AT450" s="371"/>
      <c r="AU450" s="371"/>
      <c r="AV450" s="371"/>
      <c r="AW450" s="371"/>
      <c r="AX450" s="371"/>
      <c r="AY450" s="371"/>
      <c r="AZ450" s="371"/>
      <c r="BA450" s="371"/>
      <c r="BB450" s="371"/>
      <c r="BC450" s="296"/>
      <c r="BD450" s="296"/>
      <c r="BE450" s="296"/>
      <c r="BF450" s="296"/>
      <c r="BG450" s="296"/>
      <c r="BH450" s="296"/>
      <c r="BI450" s="296"/>
    </row>
    <row r="451" spans="1:61" s="290" customFormat="1" ht="45" hidden="1" x14ac:dyDescent="0.25">
      <c r="A451" s="449">
        <v>448</v>
      </c>
      <c r="B451" s="446" t="s">
        <v>3282</v>
      </c>
      <c r="C451" s="446" t="s">
        <v>3283</v>
      </c>
      <c r="D451" s="372">
        <v>173</v>
      </c>
      <c r="E451" s="446" t="s">
        <v>3281</v>
      </c>
      <c r="F451" s="447" t="s">
        <v>3313</v>
      </c>
      <c r="G451" s="446" t="s">
        <v>2668</v>
      </c>
      <c r="H451" s="448">
        <v>42594</v>
      </c>
      <c r="I451" s="446" t="s">
        <v>3314</v>
      </c>
      <c r="J451" s="370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371"/>
      <c r="X451" s="371"/>
      <c r="Y451" s="371"/>
      <c r="Z451" s="371"/>
      <c r="AA451" s="371"/>
      <c r="AB451" s="371"/>
      <c r="AC451" s="371"/>
      <c r="AD451" s="371"/>
      <c r="AE451" s="371"/>
      <c r="AF451" s="371"/>
      <c r="AG451" s="371"/>
      <c r="AH451" s="371"/>
      <c r="AI451" s="371"/>
      <c r="AJ451" s="371"/>
      <c r="AK451" s="371"/>
      <c r="AL451" s="371"/>
      <c r="AM451" s="371"/>
      <c r="AN451" s="371"/>
      <c r="AO451" s="371"/>
      <c r="AP451" s="371"/>
      <c r="AQ451" s="371"/>
      <c r="AR451" s="371"/>
      <c r="AS451" s="371"/>
      <c r="AT451" s="371"/>
      <c r="AU451" s="371"/>
      <c r="AV451" s="371"/>
      <c r="AW451" s="371"/>
      <c r="AX451" s="371"/>
      <c r="AY451" s="371"/>
      <c r="AZ451" s="371"/>
      <c r="BA451" s="371"/>
      <c r="BB451" s="371"/>
      <c r="BC451" s="296"/>
      <c r="BD451" s="296"/>
      <c r="BE451" s="296"/>
      <c r="BF451" s="296"/>
      <c r="BG451" s="296"/>
      <c r="BH451" s="296"/>
      <c r="BI451" s="296"/>
    </row>
    <row r="452" spans="1:61" s="290" customFormat="1" ht="45" hidden="1" x14ac:dyDescent="0.25">
      <c r="A452" s="450">
        <v>449</v>
      </c>
      <c r="B452" s="446" t="s">
        <v>3282</v>
      </c>
      <c r="C452" s="446" t="s">
        <v>3283</v>
      </c>
      <c r="D452" s="372">
        <v>182</v>
      </c>
      <c r="E452" s="446" t="s">
        <v>3281</v>
      </c>
      <c r="F452" s="447" t="s">
        <v>3315</v>
      </c>
      <c r="G452" s="446" t="s">
        <v>2668</v>
      </c>
      <c r="H452" s="448">
        <v>42594</v>
      </c>
      <c r="I452" s="446" t="s">
        <v>3316</v>
      </c>
      <c r="J452" s="370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371"/>
      <c r="X452" s="371"/>
      <c r="Y452" s="371"/>
      <c r="Z452" s="371"/>
      <c r="AA452" s="371"/>
      <c r="AB452" s="371"/>
      <c r="AC452" s="371"/>
      <c r="AD452" s="371"/>
      <c r="AE452" s="371"/>
      <c r="AF452" s="371"/>
      <c r="AG452" s="371"/>
      <c r="AH452" s="371"/>
      <c r="AI452" s="371"/>
      <c r="AJ452" s="371"/>
      <c r="AK452" s="371"/>
      <c r="AL452" s="371"/>
      <c r="AM452" s="371"/>
      <c r="AN452" s="371"/>
      <c r="AO452" s="371"/>
      <c r="AP452" s="371"/>
      <c r="AQ452" s="371"/>
      <c r="AR452" s="371"/>
      <c r="AS452" s="371"/>
      <c r="AT452" s="371"/>
      <c r="AU452" s="371"/>
      <c r="AV452" s="371"/>
      <c r="AW452" s="371"/>
      <c r="AX452" s="371"/>
      <c r="AY452" s="371"/>
      <c r="AZ452" s="371"/>
      <c r="BA452" s="371"/>
      <c r="BB452" s="371"/>
      <c r="BC452" s="296"/>
      <c r="BD452" s="296"/>
      <c r="BE452" s="296"/>
      <c r="BF452" s="296"/>
      <c r="BG452" s="296"/>
      <c r="BH452" s="296"/>
      <c r="BI452" s="296"/>
    </row>
    <row r="453" spans="1:61" s="290" customFormat="1" ht="45" hidden="1" x14ac:dyDescent="0.25">
      <c r="A453" s="450">
        <v>450</v>
      </c>
      <c r="B453" s="446" t="s">
        <v>3282</v>
      </c>
      <c r="C453" s="446" t="s">
        <v>3283</v>
      </c>
      <c r="D453" s="372">
        <v>180</v>
      </c>
      <c r="E453" s="446" t="s">
        <v>3281</v>
      </c>
      <c r="F453" s="447" t="s">
        <v>3317</v>
      </c>
      <c r="G453" s="446" t="s">
        <v>2668</v>
      </c>
      <c r="H453" s="448">
        <v>42594</v>
      </c>
      <c r="I453" s="446" t="s">
        <v>3318</v>
      </c>
      <c r="J453" s="370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371"/>
      <c r="X453" s="371"/>
      <c r="Y453" s="371"/>
      <c r="Z453" s="371"/>
      <c r="AA453" s="371"/>
      <c r="AB453" s="371"/>
      <c r="AC453" s="371"/>
      <c r="AD453" s="371"/>
      <c r="AE453" s="371"/>
      <c r="AF453" s="371"/>
      <c r="AG453" s="371"/>
      <c r="AH453" s="371"/>
      <c r="AI453" s="371"/>
      <c r="AJ453" s="371"/>
      <c r="AK453" s="371"/>
      <c r="AL453" s="371"/>
      <c r="AM453" s="371"/>
      <c r="AN453" s="371"/>
      <c r="AO453" s="371"/>
      <c r="AP453" s="371"/>
      <c r="AQ453" s="371"/>
      <c r="AR453" s="371"/>
      <c r="AS453" s="371"/>
      <c r="AT453" s="371"/>
      <c r="AU453" s="371"/>
      <c r="AV453" s="371"/>
      <c r="AW453" s="371"/>
      <c r="AX453" s="371"/>
      <c r="AY453" s="371"/>
      <c r="AZ453" s="371"/>
      <c r="BA453" s="371"/>
      <c r="BB453" s="371"/>
      <c r="BC453" s="296"/>
      <c r="BD453" s="296"/>
      <c r="BE453" s="296"/>
      <c r="BF453" s="296"/>
      <c r="BG453" s="296"/>
      <c r="BH453" s="296"/>
      <c r="BI453" s="296"/>
    </row>
    <row r="454" spans="1:61" s="290" customFormat="1" ht="45" hidden="1" x14ac:dyDescent="0.25">
      <c r="A454" s="449">
        <v>451</v>
      </c>
      <c r="B454" s="446" t="s">
        <v>3282</v>
      </c>
      <c r="C454" s="446" t="s">
        <v>2192</v>
      </c>
      <c r="D454" s="372">
        <v>23</v>
      </c>
      <c r="E454" s="446" t="s">
        <v>3281</v>
      </c>
      <c r="F454" s="447" t="s">
        <v>3319</v>
      </c>
      <c r="G454" s="446" t="s">
        <v>2668</v>
      </c>
      <c r="H454" s="448">
        <v>42594</v>
      </c>
      <c r="I454" s="446" t="s">
        <v>3320</v>
      </c>
      <c r="J454" s="370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371"/>
      <c r="X454" s="371"/>
      <c r="Y454" s="371"/>
      <c r="Z454" s="371"/>
      <c r="AA454" s="371"/>
      <c r="AB454" s="371"/>
      <c r="AC454" s="371"/>
      <c r="AD454" s="371"/>
      <c r="AE454" s="371"/>
      <c r="AF454" s="371"/>
      <c r="AG454" s="371"/>
      <c r="AH454" s="371"/>
      <c r="AI454" s="371"/>
      <c r="AJ454" s="371"/>
      <c r="AK454" s="371"/>
      <c r="AL454" s="371"/>
      <c r="AM454" s="371"/>
      <c r="AN454" s="371"/>
      <c r="AO454" s="371"/>
      <c r="AP454" s="371"/>
      <c r="AQ454" s="371"/>
      <c r="AR454" s="371"/>
      <c r="AS454" s="371"/>
      <c r="AT454" s="371"/>
      <c r="AU454" s="371"/>
      <c r="AV454" s="371"/>
      <c r="AW454" s="371"/>
      <c r="AX454" s="371"/>
      <c r="AY454" s="371"/>
      <c r="AZ454" s="371"/>
      <c r="BA454" s="371"/>
      <c r="BB454" s="371"/>
      <c r="BC454" s="296"/>
      <c r="BD454" s="296"/>
      <c r="BE454" s="296"/>
      <c r="BF454" s="296"/>
      <c r="BG454" s="296"/>
      <c r="BH454" s="296"/>
      <c r="BI454" s="296"/>
    </row>
    <row r="455" spans="1:61" s="290" customFormat="1" ht="45" hidden="1" x14ac:dyDescent="0.25">
      <c r="A455" s="450">
        <v>452</v>
      </c>
      <c r="B455" s="446" t="s">
        <v>3282</v>
      </c>
      <c r="C455" s="446" t="s">
        <v>3288</v>
      </c>
      <c r="D455" s="372">
        <v>15</v>
      </c>
      <c r="E455" s="446" t="s">
        <v>3281</v>
      </c>
      <c r="F455" s="447" t="s">
        <v>3321</v>
      </c>
      <c r="G455" s="446" t="s">
        <v>2668</v>
      </c>
      <c r="H455" s="448">
        <v>42594</v>
      </c>
      <c r="I455" s="446" t="s">
        <v>3322</v>
      </c>
      <c r="J455" s="370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371"/>
      <c r="X455" s="371"/>
      <c r="Y455" s="371"/>
      <c r="Z455" s="371"/>
      <c r="AA455" s="371"/>
      <c r="AB455" s="371"/>
      <c r="AC455" s="371"/>
      <c r="AD455" s="371"/>
      <c r="AE455" s="371"/>
      <c r="AF455" s="371"/>
      <c r="AG455" s="371"/>
      <c r="AH455" s="371"/>
      <c r="AI455" s="371"/>
      <c r="AJ455" s="371"/>
      <c r="AK455" s="371"/>
      <c r="AL455" s="371"/>
      <c r="AM455" s="371"/>
      <c r="AN455" s="371"/>
      <c r="AO455" s="371"/>
      <c r="AP455" s="371"/>
      <c r="AQ455" s="371"/>
      <c r="AR455" s="371"/>
      <c r="AS455" s="371"/>
      <c r="AT455" s="371"/>
      <c r="AU455" s="371"/>
      <c r="AV455" s="371"/>
      <c r="AW455" s="371"/>
      <c r="AX455" s="371"/>
      <c r="AY455" s="371"/>
      <c r="AZ455" s="371"/>
      <c r="BA455" s="371"/>
      <c r="BB455" s="371"/>
      <c r="BC455" s="296"/>
      <c r="BD455" s="296"/>
      <c r="BE455" s="296"/>
      <c r="BF455" s="296"/>
      <c r="BG455" s="296"/>
      <c r="BH455" s="296"/>
      <c r="BI455" s="296"/>
    </row>
    <row r="456" spans="1:61" s="290" customFormat="1" ht="45" hidden="1" x14ac:dyDescent="0.25">
      <c r="A456" s="450">
        <v>453</v>
      </c>
      <c r="B456" s="446" t="s">
        <v>3282</v>
      </c>
      <c r="C456" s="446" t="s">
        <v>3283</v>
      </c>
      <c r="D456" s="372">
        <v>6</v>
      </c>
      <c r="E456" s="446" t="s">
        <v>3281</v>
      </c>
      <c r="F456" s="447" t="s">
        <v>3323</v>
      </c>
      <c r="G456" s="446" t="s">
        <v>2668</v>
      </c>
      <c r="H456" s="448">
        <v>42594</v>
      </c>
      <c r="I456" s="446" t="s">
        <v>3324</v>
      </c>
      <c r="J456" s="370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371"/>
      <c r="X456" s="371"/>
      <c r="Y456" s="371"/>
      <c r="Z456" s="371"/>
      <c r="AA456" s="371"/>
      <c r="AB456" s="371"/>
      <c r="AC456" s="371"/>
      <c r="AD456" s="371"/>
      <c r="AE456" s="371"/>
      <c r="AF456" s="371"/>
      <c r="AG456" s="371"/>
      <c r="AH456" s="371"/>
      <c r="AI456" s="371"/>
      <c r="AJ456" s="371"/>
      <c r="AK456" s="371"/>
      <c r="AL456" s="371"/>
      <c r="AM456" s="371"/>
      <c r="AN456" s="371"/>
      <c r="AO456" s="371"/>
      <c r="AP456" s="371"/>
      <c r="AQ456" s="371"/>
      <c r="AR456" s="371"/>
      <c r="AS456" s="371"/>
      <c r="AT456" s="371"/>
      <c r="AU456" s="371"/>
      <c r="AV456" s="371"/>
      <c r="AW456" s="371"/>
      <c r="AX456" s="371"/>
      <c r="AY456" s="371"/>
      <c r="AZ456" s="371"/>
      <c r="BA456" s="371"/>
      <c r="BB456" s="371"/>
      <c r="BC456" s="296"/>
      <c r="BD456" s="296"/>
      <c r="BE456" s="296"/>
      <c r="BF456" s="296"/>
      <c r="BG456" s="296"/>
      <c r="BH456" s="296"/>
      <c r="BI456" s="296"/>
    </row>
    <row r="457" spans="1:61" s="290" customFormat="1" ht="45" hidden="1" x14ac:dyDescent="0.25">
      <c r="A457" s="449">
        <v>454</v>
      </c>
      <c r="B457" s="446" t="s">
        <v>3282</v>
      </c>
      <c r="C457" s="446" t="s">
        <v>3288</v>
      </c>
      <c r="D457" s="372">
        <v>13</v>
      </c>
      <c r="E457" s="446" t="s">
        <v>3281</v>
      </c>
      <c r="F457" s="447" t="s">
        <v>3325</v>
      </c>
      <c r="G457" s="446" t="s">
        <v>2668</v>
      </c>
      <c r="H457" s="448">
        <v>42594</v>
      </c>
      <c r="I457" s="446" t="s">
        <v>3326</v>
      </c>
      <c r="J457" s="370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371"/>
      <c r="X457" s="371"/>
      <c r="Y457" s="371"/>
      <c r="Z457" s="371"/>
      <c r="AA457" s="371"/>
      <c r="AB457" s="371"/>
      <c r="AC457" s="371"/>
      <c r="AD457" s="371"/>
      <c r="AE457" s="371"/>
      <c r="AF457" s="371"/>
      <c r="AG457" s="371"/>
      <c r="AH457" s="371"/>
      <c r="AI457" s="371"/>
      <c r="AJ457" s="371"/>
      <c r="AK457" s="371"/>
      <c r="AL457" s="371"/>
      <c r="AM457" s="371"/>
      <c r="AN457" s="371"/>
      <c r="AO457" s="371"/>
      <c r="AP457" s="371"/>
      <c r="AQ457" s="371"/>
      <c r="AR457" s="371"/>
      <c r="AS457" s="371"/>
      <c r="AT457" s="371"/>
      <c r="AU457" s="371"/>
      <c r="AV457" s="371"/>
      <c r="AW457" s="371"/>
      <c r="AX457" s="371"/>
      <c r="AY457" s="371"/>
      <c r="AZ457" s="371"/>
      <c r="BA457" s="371"/>
      <c r="BB457" s="371"/>
      <c r="BC457" s="296"/>
      <c r="BD457" s="296"/>
      <c r="BE457" s="296"/>
      <c r="BF457" s="296"/>
      <c r="BG457" s="296"/>
      <c r="BH457" s="296"/>
      <c r="BI457" s="296"/>
    </row>
    <row r="458" spans="1:61" s="290" customFormat="1" ht="45" hidden="1" x14ac:dyDescent="0.25">
      <c r="A458" s="450">
        <v>455</v>
      </c>
      <c r="B458" s="446" t="s">
        <v>3282</v>
      </c>
      <c r="C458" s="446" t="s">
        <v>3283</v>
      </c>
      <c r="D458" s="372">
        <v>181</v>
      </c>
      <c r="E458" s="446" t="s">
        <v>3281</v>
      </c>
      <c r="F458" s="447" t="s">
        <v>3327</v>
      </c>
      <c r="G458" s="446" t="s">
        <v>2668</v>
      </c>
      <c r="H458" s="448">
        <v>42594</v>
      </c>
      <c r="I458" s="446" t="s">
        <v>3328</v>
      </c>
      <c r="J458" s="370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371"/>
      <c r="X458" s="371"/>
      <c r="Y458" s="371"/>
      <c r="Z458" s="371"/>
      <c r="AA458" s="371"/>
      <c r="AB458" s="371"/>
      <c r="AC458" s="371"/>
      <c r="AD458" s="371"/>
      <c r="AE458" s="371"/>
      <c r="AF458" s="371"/>
      <c r="AG458" s="371"/>
      <c r="AH458" s="371"/>
      <c r="AI458" s="371"/>
      <c r="AJ458" s="371"/>
      <c r="AK458" s="371"/>
      <c r="AL458" s="371"/>
      <c r="AM458" s="371"/>
      <c r="AN458" s="371"/>
      <c r="AO458" s="371"/>
      <c r="AP458" s="371"/>
      <c r="AQ458" s="371"/>
      <c r="AR458" s="371"/>
      <c r="AS458" s="371"/>
      <c r="AT458" s="371"/>
      <c r="AU458" s="371"/>
      <c r="AV458" s="371"/>
      <c r="AW458" s="371"/>
      <c r="AX458" s="371"/>
      <c r="AY458" s="371"/>
      <c r="AZ458" s="371"/>
      <c r="BA458" s="371"/>
      <c r="BB458" s="371"/>
      <c r="BC458" s="296"/>
      <c r="BD458" s="296"/>
      <c r="BE458" s="296"/>
      <c r="BF458" s="296"/>
      <c r="BG458" s="296"/>
      <c r="BH458" s="296"/>
      <c r="BI458" s="296"/>
    </row>
    <row r="459" spans="1:61" s="290" customFormat="1" ht="45" hidden="1" x14ac:dyDescent="0.25">
      <c r="A459" s="450">
        <v>456</v>
      </c>
      <c r="B459" s="446" t="s">
        <v>3282</v>
      </c>
      <c r="C459" s="446" t="s">
        <v>3283</v>
      </c>
      <c r="D459" s="372">
        <v>167</v>
      </c>
      <c r="E459" s="446" t="s">
        <v>3281</v>
      </c>
      <c r="F459" s="447" t="s">
        <v>3329</v>
      </c>
      <c r="G459" s="446" t="s">
        <v>2668</v>
      </c>
      <c r="H459" s="448">
        <v>42594</v>
      </c>
      <c r="I459" s="446" t="s">
        <v>3330</v>
      </c>
      <c r="J459" s="370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371"/>
      <c r="X459" s="371"/>
      <c r="Y459" s="371"/>
      <c r="Z459" s="371"/>
      <c r="AA459" s="371"/>
      <c r="AB459" s="371"/>
      <c r="AC459" s="371"/>
      <c r="AD459" s="371"/>
      <c r="AE459" s="371"/>
      <c r="AF459" s="371"/>
      <c r="AG459" s="371"/>
      <c r="AH459" s="371"/>
      <c r="AI459" s="371"/>
      <c r="AJ459" s="371"/>
      <c r="AK459" s="371"/>
      <c r="AL459" s="371"/>
      <c r="AM459" s="371"/>
      <c r="AN459" s="371"/>
      <c r="AO459" s="371"/>
      <c r="AP459" s="371"/>
      <c r="AQ459" s="371"/>
      <c r="AR459" s="371"/>
      <c r="AS459" s="371"/>
      <c r="AT459" s="371"/>
      <c r="AU459" s="371"/>
      <c r="AV459" s="371"/>
      <c r="AW459" s="371"/>
      <c r="AX459" s="371"/>
      <c r="AY459" s="371"/>
      <c r="AZ459" s="371"/>
      <c r="BA459" s="371"/>
      <c r="BB459" s="371"/>
      <c r="BC459" s="296"/>
      <c r="BD459" s="296"/>
      <c r="BE459" s="296"/>
      <c r="BF459" s="296"/>
      <c r="BG459" s="296"/>
      <c r="BH459" s="296"/>
      <c r="BI459" s="296"/>
    </row>
    <row r="460" spans="1:61" s="290" customFormat="1" ht="45" hidden="1" x14ac:dyDescent="0.25">
      <c r="A460" s="449">
        <v>457</v>
      </c>
      <c r="B460" s="446" t="s">
        <v>3282</v>
      </c>
      <c r="C460" s="446" t="s">
        <v>3283</v>
      </c>
      <c r="D460" s="372">
        <v>175</v>
      </c>
      <c r="E460" s="446" t="s">
        <v>3281</v>
      </c>
      <c r="F460" s="447" t="s">
        <v>3331</v>
      </c>
      <c r="G460" s="446" t="s">
        <v>2668</v>
      </c>
      <c r="H460" s="448">
        <v>42594</v>
      </c>
      <c r="I460" s="446" t="s">
        <v>3332</v>
      </c>
      <c r="J460" s="370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371"/>
      <c r="X460" s="371"/>
      <c r="Y460" s="371"/>
      <c r="Z460" s="371"/>
      <c r="AA460" s="371"/>
      <c r="AB460" s="371"/>
      <c r="AC460" s="371"/>
      <c r="AD460" s="371"/>
      <c r="AE460" s="371"/>
      <c r="AF460" s="371"/>
      <c r="AG460" s="371"/>
      <c r="AH460" s="371"/>
      <c r="AI460" s="371"/>
      <c r="AJ460" s="371"/>
      <c r="AK460" s="371"/>
      <c r="AL460" s="371"/>
      <c r="AM460" s="371"/>
      <c r="AN460" s="371"/>
      <c r="AO460" s="371"/>
      <c r="AP460" s="371"/>
      <c r="AQ460" s="371"/>
      <c r="AR460" s="371"/>
      <c r="AS460" s="371"/>
      <c r="AT460" s="371"/>
      <c r="AU460" s="371"/>
      <c r="AV460" s="371"/>
      <c r="AW460" s="371"/>
      <c r="AX460" s="371"/>
      <c r="AY460" s="371"/>
      <c r="AZ460" s="371"/>
      <c r="BA460" s="371"/>
      <c r="BB460" s="371"/>
      <c r="BC460" s="296"/>
      <c r="BD460" s="296"/>
      <c r="BE460" s="296"/>
      <c r="BF460" s="296"/>
      <c r="BG460" s="296"/>
      <c r="BH460" s="296"/>
      <c r="BI460" s="296"/>
    </row>
    <row r="461" spans="1:61" s="290" customFormat="1" ht="45" hidden="1" x14ac:dyDescent="0.25">
      <c r="A461" s="450">
        <v>458</v>
      </c>
      <c r="B461" s="446" t="s">
        <v>3282</v>
      </c>
      <c r="C461" s="446" t="s">
        <v>2192</v>
      </c>
      <c r="D461" s="372">
        <v>25</v>
      </c>
      <c r="E461" s="446" t="s">
        <v>3281</v>
      </c>
      <c r="F461" s="447" t="s">
        <v>3333</v>
      </c>
      <c r="G461" s="446" t="s">
        <v>2668</v>
      </c>
      <c r="H461" s="448">
        <v>42594</v>
      </c>
      <c r="I461" s="446" t="s">
        <v>3334</v>
      </c>
      <c r="J461" s="370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371"/>
      <c r="X461" s="371"/>
      <c r="Y461" s="371"/>
      <c r="Z461" s="371"/>
      <c r="AA461" s="371"/>
      <c r="AB461" s="371"/>
      <c r="AC461" s="371"/>
      <c r="AD461" s="371"/>
      <c r="AE461" s="371"/>
      <c r="AF461" s="371"/>
      <c r="AG461" s="371"/>
      <c r="AH461" s="371"/>
      <c r="AI461" s="371"/>
      <c r="AJ461" s="371"/>
      <c r="AK461" s="371"/>
      <c r="AL461" s="371"/>
      <c r="AM461" s="371"/>
      <c r="AN461" s="371"/>
      <c r="AO461" s="371"/>
      <c r="AP461" s="371"/>
      <c r="AQ461" s="371"/>
      <c r="AR461" s="371"/>
      <c r="AS461" s="371"/>
      <c r="AT461" s="371"/>
      <c r="AU461" s="371"/>
      <c r="AV461" s="371"/>
      <c r="AW461" s="371"/>
      <c r="AX461" s="371"/>
      <c r="AY461" s="371"/>
      <c r="AZ461" s="371"/>
      <c r="BA461" s="371"/>
      <c r="BB461" s="371"/>
      <c r="BC461" s="296"/>
      <c r="BD461" s="296"/>
      <c r="BE461" s="296"/>
      <c r="BF461" s="296"/>
      <c r="BG461" s="296"/>
      <c r="BH461" s="296"/>
      <c r="BI461" s="296"/>
    </row>
    <row r="462" spans="1:61" s="290" customFormat="1" ht="45" hidden="1" x14ac:dyDescent="0.25">
      <c r="A462" s="450">
        <v>459</v>
      </c>
      <c r="B462" s="446" t="s">
        <v>3282</v>
      </c>
      <c r="C462" s="446" t="s">
        <v>3283</v>
      </c>
      <c r="D462" s="372">
        <v>169</v>
      </c>
      <c r="E462" s="446" t="s">
        <v>3281</v>
      </c>
      <c r="F462" s="447" t="s">
        <v>3335</v>
      </c>
      <c r="G462" s="446" t="s">
        <v>2668</v>
      </c>
      <c r="H462" s="448">
        <v>42594</v>
      </c>
      <c r="I462" s="446" t="s">
        <v>3336</v>
      </c>
      <c r="J462" s="370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371"/>
      <c r="X462" s="371"/>
      <c r="Y462" s="371"/>
      <c r="Z462" s="371"/>
      <c r="AA462" s="371"/>
      <c r="AB462" s="371"/>
      <c r="AC462" s="371"/>
      <c r="AD462" s="371"/>
      <c r="AE462" s="371"/>
      <c r="AF462" s="371"/>
      <c r="AG462" s="371"/>
      <c r="AH462" s="371"/>
      <c r="AI462" s="371"/>
      <c r="AJ462" s="371"/>
      <c r="AK462" s="371"/>
      <c r="AL462" s="371"/>
      <c r="AM462" s="371"/>
      <c r="AN462" s="371"/>
      <c r="AO462" s="371"/>
      <c r="AP462" s="371"/>
      <c r="AQ462" s="371"/>
      <c r="AR462" s="371"/>
      <c r="AS462" s="371"/>
      <c r="AT462" s="371"/>
      <c r="AU462" s="371"/>
      <c r="AV462" s="371"/>
      <c r="AW462" s="371"/>
      <c r="AX462" s="371"/>
      <c r="AY462" s="371"/>
      <c r="AZ462" s="371"/>
      <c r="BA462" s="371"/>
      <c r="BB462" s="371"/>
      <c r="BC462" s="296"/>
      <c r="BD462" s="296"/>
      <c r="BE462" s="296"/>
      <c r="BF462" s="296"/>
      <c r="BG462" s="296"/>
      <c r="BH462" s="296"/>
      <c r="BI462" s="296"/>
    </row>
    <row r="463" spans="1:61" s="290" customFormat="1" ht="45" hidden="1" x14ac:dyDescent="0.25">
      <c r="A463" s="449">
        <v>460</v>
      </c>
      <c r="B463" s="446" t="s">
        <v>3282</v>
      </c>
      <c r="C463" s="446" t="s">
        <v>3283</v>
      </c>
      <c r="D463" s="372">
        <v>2</v>
      </c>
      <c r="E463" s="446" t="s">
        <v>3281</v>
      </c>
      <c r="F463" s="447" t="s">
        <v>3337</v>
      </c>
      <c r="G463" s="446" t="s">
        <v>2668</v>
      </c>
      <c r="H463" s="448">
        <v>42592</v>
      </c>
      <c r="I463" s="446" t="s">
        <v>3338</v>
      </c>
      <c r="J463" s="370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371"/>
      <c r="X463" s="371"/>
      <c r="Y463" s="371"/>
      <c r="Z463" s="371"/>
      <c r="AA463" s="371"/>
      <c r="AB463" s="371"/>
      <c r="AC463" s="371"/>
      <c r="AD463" s="371"/>
      <c r="AE463" s="371"/>
      <c r="AF463" s="371"/>
      <c r="AG463" s="371"/>
      <c r="AH463" s="371"/>
      <c r="AI463" s="371"/>
      <c r="AJ463" s="371"/>
      <c r="AK463" s="371"/>
      <c r="AL463" s="371"/>
      <c r="AM463" s="371"/>
      <c r="AN463" s="371"/>
      <c r="AO463" s="371"/>
      <c r="AP463" s="371"/>
      <c r="AQ463" s="371"/>
      <c r="AR463" s="371"/>
      <c r="AS463" s="371"/>
      <c r="AT463" s="371"/>
      <c r="AU463" s="371"/>
      <c r="AV463" s="371"/>
      <c r="AW463" s="371"/>
      <c r="AX463" s="371"/>
      <c r="AY463" s="371"/>
      <c r="AZ463" s="371"/>
      <c r="BA463" s="371"/>
      <c r="BB463" s="371"/>
      <c r="BC463" s="296"/>
      <c r="BD463" s="296"/>
      <c r="BE463" s="296"/>
      <c r="BF463" s="296"/>
      <c r="BG463" s="296"/>
      <c r="BH463" s="296"/>
      <c r="BI463" s="296"/>
    </row>
    <row r="464" spans="1:61" s="290" customFormat="1" ht="45" hidden="1" x14ac:dyDescent="0.25">
      <c r="A464" s="450">
        <v>461</v>
      </c>
      <c r="B464" s="446" t="s">
        <v>3282</v>
      </c>
      <c r="C464" s="446" t="s">
        <v>3283</v>
      </c>
      <c r="D464" s="372">
        <v>5</v>
      </c>
      <c r="E464" s="446" t="s">
        <v>3281</v>
      </c>
      <c r="F464" s="447" t="s">
        <v>3339</v>
      </c>
      <c r="G464" s="446" t="s">
        <v>2668</v>
      </c>
      <c r="H464" s="448">
        <v>42594</v>
      </c>
      <c r="I464" s="446" t="s">
        <v>3340</v>
      </c>
      <c r="J464" s="370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371"/>
      <c r="X464" s="371"/>
      <c r="Y464" s="371"/>
      <c r="Z464" s="371"/>
      <c r="AA464" s="371"/>
      <c r="AB464" s="371"/>
      <c r="AC464" s="371"/>
      <c r="AD464" s="371"/>
      <c r="AE464" s="371"/>
      <c r="AF464" s="371"/>
      <c r="AG464" s="371"/>
      <c r="AH464" s="371"/>
      <c r="AI464" s="371"/>
      <c r="AJ464" s="371"/>
      <c r="AK464" s="371"/>
      <c r="AL464" s="371"/>
      <c r="AM464" s="371"/>
      <c r="AN464" s="371"/>
      <c r="AO464" s="371"/>
      <c r="AP464" s="371"/>
      <c r="AQ464" s="371"/>
      <c r="AR464" s="371"/>
      <c r="AS464" s="371"/>
      <c r="AT464" s="371"/>
      <c r="AU464" s="371"/>
      <c r="AV464" s="371"/>
      <c r="AW464" s="371"/>
      <c r="AX464" s="371"/>
      <c r="AY464" s="371"/>
      <c r="AZ464" s="371"/>
      <c r="BA464" s="371"/>
      <c r="BB464" s="371"/>
      <c r="BC464" s="296"/>
      <c r="BD464" s="296"/>
      <c r="BE464" s="296"/>
      <c r="BF464" s="296"/>
      <c r="BG464" s="296"/>
      <c r="BH464" s="296"/>
      <c r="BI464" s="296"/>
    </row>
    <row r="465" spans="1:61" s="290" customFormat="1" ht="45" hidden="1" x14ac:dyDescent="0.25">
      <c r="A465" s="450">
        <v>462</v>
      </c>
      <c r="B465" s="446" t="s">
        <v>3282</v>
      </c>
      <c r="C465" s="446" t="s">
        <v>3283</v>
      </c>
      <c r="D465" s="372">
        <v>3</v>
      </c>
      <c r="E465" s="446" t="s">
        <v>3281</v>
      </c>
      <c r="F465" s="447" t="s">
        <v>3341</v>
      </c>
      <c r="G465" s="446" t="s">
        <v>2668</v>
      </c>
      <c r="H465" s="448">
        <v>42594</v>
      </c>
      <c r="I465" s="446" t="s">
        <v>3342</v>
      </c>
      <c r="J465" s="370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371"/>
      <c r="X465" s="371"/>
      <c r="Y465" s="371"/>
      <c r="Z465" s="371"/>
      <c r="AA465" s="371"/>
      <c r="AB465" s="371"/>
      <c r="AC465" s="371"/>
      <c r="AD465" s="371"/>
      <c r="AE465" s="371"/>
      <c r="AF465" s="371"/>
      <c r="AG465" s="371"/>
      <c r="AH465" s="371"/>
      <c r="AI465" s="371"/>
      <c r="AJ465" s="371"/>
      <c r="AK465" s="371"/>
      <c r="AL465" s="371"/>
      <c r="AM465" s="371"/>
      <c r="AN465" s="371"/>
      <c r="AO465" s="371"/>
      <c r="AP465" s="371"/>
      <c r="AQ465" s="371"/>
      <c r="AR465" s="371"/>
      <c r="AS465" s="371"/>
      <c r="AT465" s="371"/>
      <c r="AU465" s="371"/>
      <c r="AV465" s="371"/>
      <c r="AW465" s="371"/>
      <c r="AX465" s="371"/>
      <c r="AY465" s="371"/>
      <c r="AZ465" s="371"/>
      <c r="BA465" s="371"/>
      <c r="BB465" s="371"/>
      <c r="BC465" s="296"/>
      <c r="BD465" s="296"/>
      <c r="BE465" s="296"/>
      <c r="BF465" s="296"/>
      <c r="BG465" s="296"/>
      <c r="BH465" s="296"/>
      <c r="BI465" s="296"/>
    </row>
    <row r="466" spans="1:61" s="290" customFormat="1" ht="45" hidden="1" x14ac:dyDescent="0.25">
      <c r="A466" s="449">
        <v>463</v>
      </c>
      <c r="B466" s="446" t="s">
        <v>3282</v>
      </c>
      <c r="C466" s="446" t="s">
        <v>2192</v>
      </c>
      <c r="D466" s="372">
        <v>24</v>
      </c>
      <c r="E466" s="446" t="s">
        <v>3281</v>
      </c>
      <c r="F466" s="447" t="s">
        <v>3343</v>
      </c>
      <c r="G466" s="446" t="s">
        <v>2668</v>
      </c>
      <c r="H466" s="448">
        <v>42594</v>
      </c>
      <c r="I466" s="446" t="s">
        <v>3344</v>
      </c>
      <c r="J466" s="370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371"/>
      <c r="X466" s="371"/>
      <c r="Y466" s="371"/>
      <c r="Z466" s="371"/>
      <c r="AA466" s="371"/>
      <c r="AB466" s="371"/>
      <c r="AC466" s="371"/>
      <c r="AD466" s="371"/>
      <c r="AE466" s="371"/>
      <c r="AF466" s="371"/>
      <c r="AG466" s="371"/>
      <c r="AH466" s="371"/>
      <c r="AI466" s="371"/>
      <c r="AJ466" s="371"/>
      <c r="AK466" s="371"/>
      <c r="AL466" s="371"/>
      <c r="AM466" s="371"/>
      <c r="AN466" s="371"/>
      <c r="AO466" s="371"/>
      <c r="AP466" s="371"/>
      <c r="AQ466" s="371"/>
      <c r="AR466" s="371"/>
      <c r="AS466" s="371"/>
      <c r="AT466" s="371"/>
      <c r="AU466" s="371"/>
      <c r="AV466" s="371"/>
      <c r="AW466" s="371"/>
      <c r="AX466" s="371"/>
      <c r="AY466" s="371"/>
      <c r="AZ466" s="371"/>
      <c r="BA466" s="371"/>
      <c r="BB466" s="371"/>
      <c r="BC466" s="296"/>
      <c r="BD466" s="296"/>
      <c r="BE466" s="296"/>
      <c r="BF466" s="296"/>
      <c r="BG466" s="296"/>
      <c r="BH466" s="296"/>
      <c r="BI466" s="296"/>
    </row>
    <row r="467" spans="1:61" s="290" customFormat="1" ht="45" hidden="1" x14ac:dyDescent="0.25">
      <c r="A467" s="450">
        <v>464</v>
      </c>
      <c r="B467" s="446" t="s">
        <v>3282</v>
      </c>
      <c r="C467" s="446" t="s">
        <v>3283</v>
      </c>
      <c r="D467" s="372">
        <v>177</v>
      </c>
      <c r="E467" s="446" t="s">
        <v>3281</v>
      </c>
      <c r="F467" s="447" t="s">
        <v>3345</v>
      </c>
      <c r="G467" s="446" t="s">
        <v>2668</v>
      </c>
      <c r="H467" s="448">
        <v>42594</v>
      </c>
      <c r="I467" s="446" t="s">
        <v>3346</v>
      </c>
      <c r="J467" s="370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371"/>
      <c r="X467" s="371"/>
      <c r="Y467" s="371"/>
      <c r="Z467" s="371"/>
      <c r="AA467" s="371"/>
      <c r="AB467" s="371"/>
      <c r="AC467" s="371"/>
      <c r="AD467" s="371"/>
      <c r="AE467" s="371"/>
      <c r="AF467" s="371"/>
      <c r="AG467" s="371"/>
      <c r="AH467" s="371"/>
      <c r="AI467" s="371"/>
      <c r="AJ467" s="371"/>
      <c r="AK467" s="371"/>
      <c r="AL467" s="371"/>
      <c r="AM467" s="371"/>
      <c r="AN467" s="371"/>
      <c r="AO467" s="371"/>
      <c r="AP467" s="371"/>
      <c r="AQ467" s="371"/>
      <c r="AR467" s="371"/>
      <c r="AS467" s="371"/>
      <c r="AT467" s="371"/>
      <c r="AU467" s="371"/>
      <c r="AV467" s="371"/>
      <c r="AW467" s="371"/>
      <c r="AX467" s="371"/>
      <c r="AY467" s="371"/>
      <c r="AZ467" s="371"/>
      <c r="BA467" s="371"/>
      <c r="BB467" s="371"/>
      <c r="BC467" s="296"/>
      <c r="BD467" s="296"/>
      <c r="BE467" s="296"/>
      <c r="BF467" s="296"/>
      <c r="BG467" s="296"/>
      <c r="BH467" s="296"/>
      <c r="BI467" s="296"/>
    </row>
    <row r="468" spans="1:61" s="290" customFormat="1" ht="45" hidden="1" x14ac:dyDescent="0.25">
      <c r="A468" s="450">
        <v>465</v>
      </c>
      <c r="B468" s="446" t="s">
        <v>3282</v>
      </c>
      <c r="C468" s="446" t="s">
        <v>2192</v>
      </c>
      <c r="D468" s="372">
        <v>165</v>
      </c>
      <c r="E468" s="446" t="s">
        <v>3281</v>
      </c>
      <c r="F468" s="447" t="s">
        <v>3347</v>
      </c>
      <c r="G468" s="446" t="s">
        <v>2668</v>
      </c>
      <c r="H468" s="448">
        <v>42594</v>
      </c>
      <c r="I468" s="446" t="s">
        <v>3348</v>
      </c>
      <c r="J468" s="370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371"/>
      <c r="X468" s="371"/>
      <c r="Y468" s="371"/>
      <c r="Z468" s="371"/>
      <c r="AA468" s="371"/>
      <c r="AB468" s="371"/>
      <c r="AC468" s="371"/>
      <c r="AD468" s="371"/>
      <c r="AE468" s="371"/>
      <c r="AF468" s="371"/>
      <c r="AG468" s="371"/>
      <c r="AH468" s="371"/>
      <c r="AI468" s="371"/>
      <c r="AJ468" s="371"/>
      <c r="AK468" s="371"/>
      <c r="AL468" s="371"/>
      <c r="AM468" s="371"/>
      <c r="AN468" s="371"/>
      <c r="AO468" s="371"/>
      <c r="AP468" s="371"/>
      <c r="AQ468" s="371"/>
      <c r="AR468" s="371"/>
      <c r="AS468" s="371"/>
      <c r="AT468" s="371"/>
      <c r="AU468" s="371"/>
      <c r="AV468" s="371"/>
      <c r="AW468" s="371"/>
      <c r="AX468" s="371"/>
      <c r="AY468" s="371"/>
      <c r="AZ468" s="371"/>
      <c r="BA468" s="371"/>
      <c r="BB468" s="371"/>
      <c r="BC468" s="296"/>
      <c r="BD468" s="296"/>
      <c r="BE468" s="296"/>
      <c r="BF468" s="296"/>
      <c r="BG468" s="296"/>
      <c r="BH468" s="296"/>
      <c r="BI468" s="296"/>
    </row>
    <row r="469" spans="1:61" s="290" customFormat="1" ht="45" hidden="1" x14ac:dyDescent="0.25">
      <c r="A469" s="449">
        <v>466</v>
      </c>
      <c r="B469" s="446" t="s">
        <v>3282</v>
      </c>
      <c r="C469" s="446" t="s">
        <v>3283</v>
      </c>
      <c r="D469" s="372">
        <v>8</v>
      </c>
      <c r="E469" s="446" t="s">
        <v>3281</v>
      </c>
      <c r="F469" s="447" t="s">
        <v>3349</v>
      </c>
      <c r="G469" s="446" t="s">
        <v>2668</v>
      </c>
      <c r="H469" s="448">
        <v>42594</v>
      </c>
      <c r="I469" s="446" t="s">
        <v>3350</v>
      </c>
      <c r="J469" s="370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371"/>
      <c r="X469" s="371"/>
      <c r="Y469" s="371"/>
      <c r="Z469" s="371"/>
      <c r="AA469" s="371"/>
      <c r="AB469" s="371"/>
      <c r="AC469" s="371"/>
      <c r="AD469" s="371"/>
      <c r="AE469" s="371"/>
      <c r="AF469" s="371"/>
      <c r="AG469" s="371"/>
      <c r="AH469" s="371"/>
      <c r="AI469" s="371"/>
      <c r="AJ469" s="371"/>
      <c r="AK469" s="371"/>
      <c r="AL469" s="371"/>
      <c r="AM469" s="371"/>
      <c r="AN469" s="371"/>
      <c r="AO469" s="371"/>
      <c r="AP469" s="371"/>
      <c r="AQ469" s="371"/>
      <c r="AR469" s="371"/>
      <c r="AS469" s="371"/>
      <c r="AT469" s="371"/>
      <c r="AU469" s="371"/>
      <c r="AV469" s="371"/>
      <c r="AW469" s="371"/>
      <c r="AX469" s="371"/>
      <c r="AY469" s="371"/>
      <c r="AZ469" s="371"/>
      <c r="BA469" s="371"/>
      <c r="BB469" s="371"/>
      <c r="BC469" s="296"/>
      <c r="BD469" s="296"/>
      <c r="BE469" s="296"/>
      <c r="BF469" s="296"/>
      <c r="BG469" s="296"/>
      <c r="BH469" s="296"/>
      <c r="BI469" s="296"/>
    </row>
    <row r="470" spans="1:61" s="290" customFormat="1" ht="45" hidden="1" x14ac:dyDescent="0.25">
      <c r="A470" s="450">
        <v>467</v>
      </c>
      <c r="B470" s="446" t="s">
        <v>3282</v>
      </c>
      <c r="C470" s="446" t="s">
        <v>3283</v>
      </c>
      <c r="D470" s="372">
        <v>9</v>
      </c>
      <c r="E470" s="446" t="s">
        <v>3281</v>
      </c>
      <c r="F470" s="447" t="s">
        <v>3351</v>
      </c>
      <c r="G470" s="446" t="s">
        <v>2668</v>
      </c>
      <c r="H470" s="448">
        <v>42594</v>
      </c>
      <c r="I470" s="446" t="s">
        <v>3352</v>
      </c>
      <c r="J470" s="370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  <c r="AA470" s="371"/>
      <c r="AB470" s="371"/>
      <c r="AC470" s="371"/>
      <c r="AD470" s="371"/>
      <c r="AE470" s="371"/>
      <c r="AF470" s="371"/>
      <c r="AG470" s="371"/>
      <c r="AH470" s="371"/>
      <c r="AI470" s="371"/>
      <c r="AJ470" s="371"/>
      <c r="AK470" s="371"/>
      <c r="AL470" s="371"/>
      <c r="AM470" s="371"/>
      <c r="AN470" s="371"/>
      <c r="AO470" s="371"/>
      <c r="AP470" s="371"/>
      <c r="AQ470" s="371"/>
      <c r="AR470" s="371"/>
      <c r="AS470" s="371"/>
      <c r="AT470" s="371"/>
      <c r="AU470" s="371"/>
      <c r="AV470" s="371"/>
      <c r="AW470" s="371"/>
      <c r="AX470" s="371"/>
      <c r="AY470" s="371"/>
      <c r="AZ470" s="371"/>
      <c r="BA470" s="371"/>
      <c r="BB470" s="371"/>
      <c r="BC470" s="296"/>
      <c r="BD470" s="296"/>
      <c r="BE470" s="296"/>
      <c r="BF470" s="296"/>
      <c r="BG470" s="296"/>
      <c r="BH470" s="296"/>
      <c r="BI470" s="296"/>
    </row>
    <row r="471" spans="1:61" s="290" customFormat="1" ht="45" hidden="1" x14ac:dyDescent="0.25">
      <c r="A471" s="450">
        <v>468</v>
      </c>
      <c r="B471" s="446" t="s">
        <v>3282</v>
      </c>
      <c r="C471" s="446" t="s">
        <v>2192</v>
      </c>
      <c r="D471" s="372">
        <v>22</v>
      </c>
      <c r="E471" s="446" t="s">
        <v>3281</v>
      </c>
      <c r="F471" s="447" t="s">
        <v>3353</v>
      </c>
      <c r="G471" s="446" t="s">
        <v>2668</v>
      </c>
      <c r="H471" s="448">
        <v>42594</v>
      </c>
      <c r="I471" s="446" t="s">
        <v>3354</v>
      </c>
      <c r="J471" s="370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371"/>
      <c r="X471" s="371"/>
      <c r="Y471" s="371"/>
      <c r="Z471" s="371"/>
      <c r="AA471" s="371"/>
      <c r="AB471" s="371"/>
      <c r="AC471" s="371"/>
      <c r="AD471" s="371"/>
      <c r="AE471" s="371"/>
      <c r="AF471" s="371"/>
      <c r="AG471" s="371"/>
      <c r="AH471" s="371"/>
      <c r="AI471" s="371"/>
      <c r="AJ471" s="371"/>
      <c r="AK471" s="371"/>
      <c r="AL471" s="371"/>
      <c r="AM471" s="371"/>
      <c r="AN471" s="371"/>
      <c r="AO471" s="371"/>
      <c r="AP471" s="371"/>
      <c r="AQ471" s="371"/>
      <c r="AR471" s="371"/>
      <c r="AS471" s="371"/>
      <c r="AT471" s="371"/>
      <c r="AU471" s="371"/>
      <c r="AV471" s="371"/>
      <c r="AW471" s="371"/>
      <c r="AX471" s="371"/>
      <c r="AY471" s="371"/>
      <c r="AZ471" s="371"/>
      <c r="BA471" s="371"/>
      <c r="BB471" s="371"/>
      <c r="BC471" s="296"/>
      <c r="BD471" s="296"/>
      <c r="BE471" s="296"/>
      <c r="BF471" s="296"/>
      <c r="BG471" s="296"/>
      <c r="BH471" s="296"/>
      <c r="BI471" s="296"/>
    </row>
    <row r="472" spans="1:61" s="290" customFormat="1" ht="45" hidden="1" x14ac:dyDescent="0.25">
      <c r="A472" s="449">
        <v>469</v>
      </c>
      <c r="B472" s="446" t="s">
        <v>3282</v>
      </c>
      <c r="C472" s="446" t="s">
        <v>3288</v>
      </c>
      <c r="D472" s="372">
        <v>11</v>
      </c>
      <c r="E472" s="446" t="s">
        <v>3281</v>
      </c>
      <c r="F472" s="447" t="s">
        <v>3355</v>
      </c>
      <c r="G472" s="446" t="s">
        <v>2668</v>
      </c>
      <c r="H472" s="448">
        <v>42594</v>
      </c>
      <c r="I472" s="446" t="s">
        <v>3356</v>
      </c>
      <c r="J472" s="370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371"/>
      <c r="X472" s="371"/>
      <c r="Y472" s="371"/>
      <c r="Z472" s="371"/>
      <c r="AA472" s="371"/>
      <c r="AB472" s="371"/>
      <c r="AC472" s="371"/>
      <c r="AD472" s="371"/>
      <c r="AE472" s="371"/>
      <c r="AF472" s="371"/>
      <c r="AG472" s="371"/>
      <c r="AH472" s="371"/>
      <c r="AI472" s="371"/>
      <c r="AJ472" s="371"/>
      <c r="AK472" s="371"/>
      <c r="AL472" s="371"/>
      <c r="AM472" s="371"/>
      <c r="AN472" s="371"/>
      <c r="AO472" s="371"/>
      <c r="AP472" s="371"/>
      <c r="AQ472" s="371"/>
      <c r="AR472" s="371"/>
      <c r="AS472" s="371"/>
      <c r="AT472" s="371"/>
      <c r="AU472" s="371"/>
      <c r="AV472" s="371"/>
      <c r="AW472" s="371"/>
      <c r="AX472" s="371"/>
      <c r="AY472" s="371"/>
      <c r="AZ472" s="371"/>
      <c r="BA472" s="371"/>
      <c r="BB472" s="371"/>
      <c r="BC472" s="296"/>
      <c r="BD472" s="296"/>
      <c r="BE472" s="296"/>
      <c r="BF472" s="296"/>
      <c r="BG472" s="296"/>
      <c r="BH472" s="296"/>
      <c r="BI472" s="296"/>
    </row>
    <row r="473" spans="1:61" s="293" customFormat="1" ht="45" hidden="1" x14ac:dyDescent="0.25">
      <c r="A473" s="450">
        <v>470</v>
      </c>
      <c r="B473" s="373" t="s">
        <v>11</v>
      </c>
      <c r="C473" s="373" t="s">
        <v>57</v>
      </c>
      <c r="D473" s="373">
        <v>23</v>
      </c>
      <c r="E473" s="373" t="s">
        <v>2472</v>
      </c>
      <c r="F473" s="373" t="s">
        <v>2508</v>
      </c>
      <c r="G473" s="373" t="s">
        <v>16</v>
      </c>
      <c r="H473" s="374">
        <v>41821</v>
      </c>
      <c r="I473" s="373" t="s">
        <v>2509</v>
      </c>
      <c r="J473" s="375"/>
      <c r="K473" s="376">
        <v>1912931.92</v>
      </c>
      <c r="L473" s="363"/>
      <c r="M473" s="363"/>
      <c r="N473" s="363"/>
      <c r="O473" s="363"/>
      <c r="P473" s="363"/>
      <c r="Q473" s="363"/>
      <c r="R473" s="363"/>
      <c r="S473" s="363"/>
      <c r="T473" s="363">
        <v>18154.28</v>
      </c>
      <c r="U473" s="363"/>
      <c r="V473" s="363"/>
      <c r="W473" s="363">
        <v>20800</v>
      </c>
      <c r="X473" s="363"/>
      <c r="Y473" s="363"/>
      <c r="Z473" s="363"/>
      <c r="AA473" s="363"/>
      <c r="AB473" s="363"/>
      <c r="AC473" s="363">
        <v>5100.97</v>
      </c>
      <c r="AD473" s="363"/>
      <c r="AE473" s="363"/>
      <c r="AF473" s="363"/>
      <c r="AG473" s="363"/>
      <c r="AH473" s="363"/>
      <c r="AI473" s="363">
        <v>20800</v>
      </c>
      <c r="AJ473" s="363"/>
      <c r="AK473" s="363"/>
      <c r="AL473" s="363"/>
      <c r="AM473" s="363"/>
      <c r="AN473" s="363"/>
      <c r="AO473" s="363"/>
      <c r="AP473" s="363"/>
      <c r="AQ473" s="363"/>
      <c r="AR473" s="363"/>
      <c r="AS473" s="363"/>
      <c r="AT473" s="363">
        <v>26864</v>
      </c>
      <c r="AU473" s="363">
        <v>19528.53</v>
      </c>
      <c r="AV473" s="363">
        <v>0</v>
      </c>
      <c r="AW473" s="363">
        <v>26864</v>
      </c>
      <c r="AX473" s="363">
        <v>21000</v>
      </c>
      <c r="AY473" s="363"/>
      <c r="AZ473" s="363"/>
      <c r="BA473" s="363"/>
      <c r="BB473" s="363"/>
      <c r="BC473" s="297">
        <v>330163.8</v>
      </c>
      <c r="BD473" s="297"/>
      <c r="BE473" s="297"/>
      <c r="BF473" s="297">
        <v>809256.52</v>
      </c>
      <c r="BG473" s="297"/>
      <c r="BH473" s="299"/>
      <c r="BI473" s="297"/>
    </row>
    <row r="474" spans="1:61" s="358" customFormat="1" ht="30" hidden="1" x14ac:dyDescent="0.25">
      <c r="A474" s="450">
        <v>471</v>
      </c>
      <c r="B474" s="373" t="s">
        <v>11</v>
      </c>
      <c r="C474" s="373" t="s">
        <v>51</v>
      </c>
      <c r="D474" s="373">
        <v>63</v>
      </c>
      <c r="E474" s="427" t="s">
        <v>2510</v>
      </c>
      <c r="F474" s="428" t="s">
        <v>2995</v>
      </c>
      <c r="G474" s="427" t="s">
        <v>2668</v>
      </c>
      <c r="H474" s="374">
        <v>41789</v>
      </c>
      <c r="I474" s="427" t="s">
        <v>2996</v>
      </c>
      <c r="J474" s="375"/>
      <c r="K474" s="376">
        <v>4100550.57</v>
      </c>
      <c r="L474" s="363"/>
      <c r="M474" s="363"/>
      <c r="N474" s="363"/>
      <c r="O474" s="363"/>
      <c r="P474" s="363"/>
      <c r="Q474" s="363"/>
      <c r="R474" s="363"/>
      <c r="S474" s="363"/>
      <c r="T474" s="363">
        <v>5650.34</v>
      </c>
      <c r="U474" s="363"/>
      <c r="V474" s="363"/>
      <c r="W474" s="363"/>
      <c r="X474" s="363"/>
      <c r="Y474" s="363"/>
      <c r="Z474" s="363"/>
      <c r="AA474" s="363"/>
      <c r="AB474" s="363"/>
      <c r="AC474" s="363"/>
      <c r="AD474" s="363"/>
      <c r="AE474" s="363"/>
      <c r="AF474" s="363"/>
      <c r="AG474" s="363"/>
      <c r="AH474" s="363"/>
      <c r="AI474" s="363"/>
      <c r="AJ474" s="363"/>
      <c r="AK474" s="363"/>
      <c r="AL474" s="363"/>
      <c r="AM474" s="363"/>
      <c r="AN474" s="363"/>
      <c r="AO474" s="363"/>
      <c r="AP474" s="363"/>
      <c r="AQ474" s="363"/>
      <c r="AR474" s="363">
        <v>71598.460000000006</v>
      </c>
      <c r="AS474" s="363"/>
      <c r="AT474" s="363"/>
      <c r="AU474" s="363">
        <v>50864.98</v>
      </c>
      <c r="AV474" s="363">
        <v>1510500</v>
      </c>
      <c r="AW474" s="363"/>
      <c r="AX474" s="363"/>
      <c r="AY474" s="363"/>
      <c r="AZ474" s="363"/>
      <c r="BA474" s="363"/>
      <c r="BB474" s="363"/>
      <c r="BC474" s="299"/>
      <c r="BD474" s="299"/>
      <c r="BE474" s="299"/>
      <c r="BF474" s="299"/>
      <c r="BG474" s="299"/>
      <c r="BH474" s="299"/>
      <c r="BI474" s="299"/>
    </row>
    <row r="475" spans="1:61" s="293" customFormat="1" ht="30" hidden="1" x14ac:dyDescent="0.25">
      <c r="A475" s="449">
        <v>472</v>
      </c>
      <c r="B475" s="373" t="s">
        <v>11</v>
      </c>
      <c r="C475" s="373" t="s">
        <v>2436</v>
      </c>
      <c r="D475" s="373" t="s">
        <v>2437</v>
      </c>
      <c r="E475" s="427" t="s">
        <v>2462</v>
      </c>
      <c r="F475" s="428" t="s">
        <v>3000</v>
      </c>
      <c r="G475" s="427" t="s">
        <v>2668</v>
      </c>
      <c r="H475" s="374">
        <v>41750</v>
      </c>
      <c r="I475" s="427" t="s">
        <v>3001</v>
      </c>
      <c r="J475" s="375"/>
      <c r="K475" s="376"/>
      <c r="L475" s="361"/>
      <c r="M475" s="361"/>
      <c r="N475" s="361"/>
      <c r="O475" s="361"/>
      <c r="P475" s="361"/>
      <c r="Q475" s="361"/>
      <c r="R475" s="361"/>
      <c r="S475" s="361"/>
      <c r="T475" s="363">
        <v>52800</v>
      </c>
      <c r="U475" s="363"/>
      <c r="V475" s="363"/>
      <c r="W475" s="363">
        <v>44500</v>
      </c>
      <c r="X475" s="363"/>
      <c r="Y475" s="363"/>
      <c r="Z475" s="363">
        <v>29900</v>
      </c>
      <c r="AA475" s="363"/>
      <c r="AB475" s="363"/>
      <c r="AC475" s="363">
        <v>29500</v>
      </c>
      <c r="AD475" s="363"/>
      <c r="AE475" s="363"/>
      <c r="AF475" s="363">
        <v>29400</v>
      </c>
      <c r="AG475" s="363"/>
      <c r="AH475" s="363"/>
      <c r="AI475" s="363">
        <v>34100</v>
      </c>
      <c r="AJ475" s="363"/>
      <c r="AK475" s="363"/>
      <c r="AL475" s="363">
        <v>43400</v>
      </c>
      <c r="AM475" s="363"/>
      <c r="AN475" s="363"/>
      <c r="AO475" s="363">
        <v>35000</v>
      </c>
      <c r="AP475" s="363"/>
      <c r="AQ475" s="363"/>
      <c r="AR475" s="363">
        <v>25300</v>
      </c>
      <c r="AS475" s="363"/>
      <c r="AT475" s="363"/>
      <c r="AU475" s="363">
        <v>33400</v>
      </c>
      <c r="AV475" s="363"/>
      <c r="AW475" s="363"/>
      <c r="AX475" s="363"/>
      <c r="AY475" s="363"/>
      <c r="AZ475" s="363"/>
      <c r="BA475" s="363"/>
      <c r="BB475" s="363"/>
      <c r="BC475" s="297"/>
      <c r="BD475" s="297"/>
      <c r="BE475" s="297"/>
      <c r="BF475" s="297"/>
      <c r="BG475" s="297"/>
      <c r="BH475" s="299"/>
      <c r="BI475" s="297"/>
    </row>
    <row r="476" spans="1:61" s="293" customFormat="1" ht="30" hidden="1" x14ac:dyDescent="0.25">
      <c r="A476" s="450">
        <v>473</v>
      </c>
      <c r="B476" s="373" t="s">
        <v>11</v>
      </c>
      <c r="C476" s="373" t="s">
        <v>2436</v>
      </c>
      <c r="D476" s="373">
        <v>21</v>
      </c>
      <c r="E476" s="427" t="s">
        <v>2511</v>
      </c>
      <c r="F476" s="410" t="s">
        <v>2512</v>
      </c>
      <c r="G476" s="427" t="s">
        <v>2714</v>
      </c>
      <c r="H476" s="432" t="s">
        <v>2981</v>
      </c>
      <c r="I476" s="427" t="s">
        <v>2982</v>
      </c>
      <c r="J476" s="375"/>
      <c r="K476" s="376"/>
      <c r="L476" s="361"/>
      <c r="M476" s="361"/>
      <c r="N476" s="361"/>
      <c r="O476" s="361"/>
      <c r="P476" s="361"/>
      <c r="Q476" s="361"/>
      <c r="R476" s="363"/>
      <c r="S476" s="363"/>
      <c r="T476" s="363">
        <v>22500</v>
      </c>
      <c r="U476" s="363"/>
      <c r="V476" s="363"/>
      <c r="W476" s="363">
        <v>39900</v>
      </c>
      <c r="X476" s="363"/>
      <c r="Y476" s="363"/>
      <c r="Z476" s="363">
        <v>33700</v>
      </c>
      <c r="AA476" s="363"/>
      <c r="AB476" s="363"/>
      <c r="AC476" s="363">
        <v>26500</v>
      </c>
      <c r="AD476" s="363"/>
      <c r="AE476" s="363"/>
      <c r="AF476" s="363">
        <v>18500</v>
      </c>
      <c r="AG476" s="363"/>
      <c r="AH476" s="363"/>
      <c r="AI476" s="363">
        <v>23800</v>
      </c>
      <c r="AJ476" s="363"/>
      <c r="AK476" s="363"/>
      <c r="AL476" s="363">
        <v>20900</v>
      </c>
      <c r="AM476" s="363"/>
      <c r="AN476" s="363"/>
      <c r="AO476" s="363">
        <v>21400</v>
      </c>
      <c r="AP476" s="363"/>
      <c r="AQ476" s="363"/>
      <c r="AR476" s="363">
        <v>28800</v>
      </c>
      <c r="AS476" s="363"/>
      <c r="AT476" s="363"/>
      <c r="AU476" s="363">
        <v>27700</v>
      </c>
      <c r="AV476" s="363"/>
      <c r="AW476" s="363"/>
      <c r="AX476" s="363"/>
      <c r="AY476" s="363"/>
      <c r="AZ476" s="363"/>
      <c r="BA476" s="363"/>
      <c r="BB476" s="363"/>
      <c r="BC476" s="297"/>
      <c r="BD476" s="297"/>
      <c r="BE476" s="297"/>
      <c r="BF476" s="297"/>
      <c r="BG476" s="297"/>
      <c r="BH476" s="299"/>
      <c r="BI476" s="297"/>
    </row>
    <row r="477" spans="1:61" s="293" customFormat="1" ht="45" hidden="1" x14ac:dyDescent="0.25">
      <c r="A477" s="450">
        <v>474</v>
      </c>
      <c r="B477" s="373" t="s">
        <v>2438</v>
      </c>
      <c r="C477" s="373" t="s">
        <v>700</v>
      </c>
      <c r="D477" s="373" t="s">
        <v>412</v>
      </c>
      <c r="E477" s="373" t="s">
        <v>2444</v>
      </c>
      <c r="F477" s="373" t="s">
        <v>2513</v>
      </c>
      <c r="G477" s="373" t="s">
        <v>16</v>
      </c>
      <c r="H477" s="374">
        <v>41821</v>
      </c>
      <c r="I477" s="373" t="s">
        <v>2514</v>
      </c>
      <c r="J477" s="375"/>
      <c r="K477" s="376">
        <v>1813700</v>
      </c>
      <c r="L477" s="363"/>
      <c r="M477" s="363"/>
      <c r="N477" s="363"/>
      <c r="O477" s="363"/>
      <c r="P477" s="363"/>
      <c r="Q477" s="363"/>
      <c r="R477" s="363"/>
      <c r="S477" s="363"/>
      <c r="T477" s="363">
        <v>14500</v>
      </c>
      <c r="U477" s="363"/>
      <c r="V477" s="363"/>
      <c r="W477" s="363"/>
      <c r="X477" s="363"/>
      <c r="Y477" s="363"/>
      <c r="Z477" s="363">
        <v>29200</v>
      </c>
      <c r="AA477" s="363"/>
      <c r="AB477" s="363"/>
      <c r="AC477" s="363">
        <v>20300</v>
      </c>
      <c r="AD477" s="363"/>
      <c r="AE477" s="363"/>
      <c r="AF477" s="363"/>
      <c r="AG477" s="363"/>
      <c r="AH477" s="363"/>
      <c r="AI477" s="363"/>
      <c r="AJ477" s="363"/>
      <c r="AK477" s="363"/>
      <c r="AL477" s="363"/>
      <c r="AM477" s="363"/>
      <c r="AN477" s="363"/>
      <c r="AO477" s="363"/>
      <c r="AP477" s="363"/>
      <c r="AQ477" s="363">
        <v>24600</v>
      </c>
      <c r="AR477" s="363">
        <v>20700</v>
      </c>
      <c r="AS477" s="363">
        <v>0</v>
      </c>
      <c r="AT477" s="363">
        <v>24600</v>
      </c>
      <c r="AU477" s="363">
        <v>23600</v>
      </c>
      <c r="AV477" s="363">
        <v>0</v>
      </c>
      <c r="AW477" s="363">
        <v>24600</v>
      </c>
      <c r="AX477" s="367">
        <v>10000</v>
      </c>
      <c r="AY477" s="363">
        <v>0</v>
      </c>
      <c r="AZ477" s="363"/>
      <c r="BA477" s="363"/>
      <c r="BB477" s="363"/>
      <c r="BC477" s="297"/>
      <c r="BD477" s="297"/>
      <c r="BE477" s="297"/>
      <c r="BF477" s="297"/>
      <c r="BG477" s="297"/>
      <c r="BH477" s="301">
        <f>AX477+BA477</f>
        <v>10000</v>
      </c>
      <c r="BI477" s="297"/>
    </row>
    <row r="478" spans="1:61" s="293" customFormat="1" ht="60" hidden="1" customHeight="1" x14ac:dyDescent="0.25">
      <c r="A478" s="449">
        <v>475</v>
      </c>
      <c r="B478" s="373" t="s">
        <v>2439</v>
      </c>
      <c r="C478" s="373" t="s">
        <v>2440</v>
      </c>
      <c r="D478" s="373">
        <v>10</v>
      </c>
      <c r="E478" s="373" t="s">
        <v>2445</v>
      </c>
      <c r="F478" s="373"/>
      <c r="G478" s="373" t="s">
        <v>2476</v>
      </c>
      <c r="H478" s="373"/>
      <c r="I478" s="373"/>
      <c r="J478" s="375"/>
      <c r="K478" s="376">
        <v>2641257.4900000002</v>
      </c>
      <c r="L478" s="363"/>
      <c r="M478" s="363"/>
      <c r="N478" s="363"/>
      <c r="O478" s="363"/>
      <c r="P478" s="363"/>
      <c r="Q478" s="363"/>
      <c r="R478" s="363"/>
      <c r="S478" s="363"/>
      <c r="T478" s="363">
        <v>10393.780000000001</v>
      </c>
      <c r="U478" s="363"/>
      <c r="V478" s="363"/>
      <c r="W478" s="363"/>
      <c r="X478" s="363"/>
      <c r="Y478" s="363"/>
      <c r="Z478" s="363"/>
      <c r="AA478" s="363"/>
      <c r="AB478" s="363"/>
      <c r="AC478" s="363"/>
      <c r="AD478" s="363"/>
      <c r="AE478" s="363"/>
      <c r="AF478" s="363">
        <v>24521</v>
      </c>
      <c r="AG478" s="363"/>
      <c r="AH478" s="363"/>
      <c r="AI478" s="363"/>
      <c r="AJ478" s="363"/>
      <c r="AK478" s="363"/>
      <c r="AL478" s="363"/>
      <c r="AM478" s="363"/>
      <c r="AN478" s="363"/>
      <c r="AO478" s="363"/>
      <c r="AP478" s="363"/>
      <c r="AQ478" s="363">
        <v>27901.759999999998</v>
      </c>
      <c r="AR478" s="363">
        <v>42592.89</v>
      </c>
      <c r="AS478" s="363">
        <v>0</v>
      </c>
      <c r="AT478" s="363">
        <v>27901.759999999998</v>
      </c>
      <c r="AU478" s="363">
        <f>17830.62+3898.6+2683.64</f>
        <v>24412.859999999997</v>
      </c>
      <c r="AV478" s="363">
        <v>0</v>
      </c>
      <c r="AW478" s="363">
        <v>27901.759999999998</v>
      </c>
      <c r="AX478" s="367">
        <v>23166.1</v>
      </c>
      <c r="AY478" s="363">
        <v>0</v>
      </c>
      <c r="AZ478" s="363">
        <v>27901.759999999998</v>
      </c>
      <c r="BA478" s="367">
        <v>39454.49</v>
      </c>
      <c r="BB478" s="363">
        <v>0</v>
      </c>
      <c r="BC478" s="297">
        <v>298880.15999999997</v>
      </c>
      <c r="BD478" s="297"/>
      <c r="BE478" s="297"/>
      <c r="BF478" s="297">
        <v>299943.27</v>
      </c>
      <c r="BG478" s="297"/>
      <c r="BH478" s="301">
        <f>AX478+BA478</f>
        <v>62620.59</v>
      </c>
      <c r="BI478" s="297"/>
    </row>
    <row r="479" spans="1:61" s="293" customFormat="1" ht="60" hidden="1" customHeight="1" x14ac:dyDescent="0.25">
      <c r="A479" s="450">
        <v>476</v>
      </c>
      <c r="B479" s="373" t="s">
        <v>2439</v>
      </c>
      <c r="C479" s="373" t="s">
        <v>2440</v>
      </c>
      <c r="D479" s="373">
        <v>11</v>
      </c>
      <c r="E479" s="373" t="s">
        <v>2450</v>
      </c>
      <c r="F479" s="373" t="s">
        <v>2515</v>
      </c>
      <c r="G479" s="373" t="s">
        <v>2476</v>
      </c>
      <c r="H479" s="374">
        <v>42247</v>
      </c>
      <c r="I479" s="373" t="s">
        <v>2516</v>
      </c>
      <c r="J479" s="375"/>
      <c r="K479" s="376">
        <v>321928</v>
      </c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  <c r="AA479" s="363"/>
      <c r="AB479" s="363"/>
      <c r="AC479" s="363">
        <v>12635</v>
      </c>
      <c r="AD479" s="363"/>
      <c r="AE479" s="363"/>
      <c r="AF479" s="363">
        <v>14174</v>
      </c>
      <c r="AG479" s="363"/>
      <c r="AH479" s="363"/>
      <c r="AI479" s="363"/>
      <c r="AJ479" s="363"/>
      <c r="AK479" s="363"/>
      <c r="AL479" s="363"/>
      <c r="AM479" s="363"/>
      <c r="AN479" s="363"/>
      <c r="AO479" s="363"/>
      <c r="AP479" s="363"/>
      <c r="AQ479" s="363">
        <v>15183</v>
      </c>
      <c r="AR479" s="363">
        <v>15291</v>
      </c>
      <c r="AS479" s="363">
        <v>0</v>
      </c>
      <c r="AT479" s="363">
        <v>15183</v>
      </c>
      <c r="AU479" s="363">
        <v>13495</v>
      </c>
      <c r="AV479" s="363">
        <v>70000</v>
      </c>
      <c r="AW479" s="363">
        <v>15183</v>
      </c>
      <c r="AX479" s="363">
        <v>15429</v>
      </c>
      <c r="AY479" s="363">
        <v>0</v>
      </c>
      <c r="AZ479" s="363">
        <v>15183</v>
      </c>
      <c r="BA479" s="367">
        <v>15929</v>
      </c>
      <c r="BB479" s="363">
        <v>0</v>
      </c>
      <c r="BC479" s="297"/>
      <c r="BD479" s="297"/>
      <c r="BE479" s="297"/>
      <c r="BF479" s="297"/>
      <c r="BG479" s="297"/>
      <c r="BH479" s="301">
        <f>BA479</f>
        <v>15929</v>
      </c>
      <c r="BI479" s="297"/>
    </row>
    <row r="480" spans="1:61" s="293" customFormat="1" ht="45" hidden="1" x14ac:dyDescent="0.25">
      <c r="A480" s="450">
        <v>477</v>
      </c>
      <c r="B480" s="373" t="s">
        <v>11</v>
      </c>
      <c r="C480" s="373" t="s">
        <v>73</v>
      </c>
      <c r="D480" s="373">
        <v>35</v>
      </c>
      <c r="E480" s="373" t="s">
        <v>2446</v>
      </c>
      <c r="F480" s="373" t="s">
        <v>2517</v>
      </c>
      <c r="G480" s="373" t="s">
        <v>2518</v>
      </c>
      <c r="H480" s="374">
        <v>41821</v>
      </c>
      <c r="I480" s="373" t="s">
        <v>2519</v>
      </c>
      <c r="J480" s="375"/>
      <c r="K480" s="376">
        <v>4942700</v>
      </c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>
        <v>67700</v>
      </c>
      <c r="AA480" s="363"/>
      <c r="AB480" s="363"/>
      <c r="AC480" s="363">
        <v>64600</v>
      </c>
      <c r="AD480" s="363"/>
      <c r="AE480" s="363"/>
      <c r="AF480" s="363"/>
      <c r="AG480" s="363"/>
      <c r="AH480" s="363"/>
      <c r="AI480" s="363"/>
      <c r="AJ480" s="363"/>
      <c r="AK480" s="363"/>
      <c r="AL480" s="363"/>
      <c r="AM480" s="363"/>
      <c r="AN480" s="363"/>
      <c r="AO480" s="363"/>
      <c r="AP480" s="363"/>
      <c r="AQ480" s="363">
        <v>68300</v>
      </c>
      <c r="AR480" s="363">
        <v>71400</v>
      </c>
      <c r="AS480" s="363">
        <v>86900</v>
      </c>
      <c r="AT480" s="363">
        <v>68300</v>
      </c>
      <c r="AU480" s="363">
        <v>70300</v>
      </c>
      <c r="AV480" s="363">
        <v>1100</v>
      </c>
      <c r="AW480" s="363">
        <v>68300</v>
      </c>
      <c r="AX480" s="367">
        <v>61400</v>
      </c>
      <c r="AY480" s="363">
        <v>61100</v>
      </c>
      <c r="AZ480" s="363">
        <v>68200</v>
      </c>
      <c r="BA480" s="367">
        <v>68500</v>
      </c>
      <c r="BB480" s="363">
        <v>1400</v>
      </c>
      <c r="BC480" s="297">
        <v>783000</v>
      </c>
      <c r="BD480" s="297"/>
      <c r="BE480" s="297"/>
      <c r="BF480" s="297">
        <v>284100</v>
      </c>
      <c r="BG480" s="297"/>
      <c r="BH480" s="301">
        <f>AX480+BA480</f>
        <v>129900</v>
      </c>
      <c r="BI480" s="297"/>
    </row>
    <row r="481" spans="1:61" s="293" customFormat="1" ht="30" hidden="1" customHeight="1" x14ac:dyDescent="0.25">
      <c r="A481" s="449">
        <v>478</v>
      </c>
      <c r="B481" s="373" t="s">
        <v>11</v>
      </c>
      <c r="C481" s="373" t="s">
        <v>113</v>
      </c>
      <c r="D481" s="373" t="s">
        <v>2441</v>
      </c>
      <c r="E481" s="427" t="s">
        <v>2447</v>
      </c>
      <c r="F481" s="428" t="s">
        <v>2992</v>
      </c>
      <c r="G481" s="427" t="s">
        <v>2714</v>
      </c>
      <c r="H481" s="432" t="s">
        <v>2993</v>
      </c>
      <c r="I481" s="427" t="s">
        <v>2994</v>
      </c>
      <c r="J481" s="375"/>
      <c r="K481" s="376">
        <v>9539453.1899999995</v>
      </c>
      <c r="L481" s="363"/>
      <c r="M481" s="363"/>
      <c r="N481" s="363"/>
      <c r="O481" s="363"/>
      <c r="P481" s="363"/>
      <c r="Q481" s="363"/>
      <c r="R481" s="363"/>
      <c r="S481" s="363"/>
      <c r="T481" s="363">
        <v>180000</v>
      </c>
      <c r="U481" s="363"/>
      <c r="V481" s="363"/>
      <c r="W481" s="363"/>
      <c r="X481" s="363"/>
      <c r="Y481" s="363"/>
      <c r="Z481" s="363"/>
      <c r="AA481" s="363"/>
      <c r="AB481" s="363"/>
      <c r="AC481" s="363"/>
      <c r="AD481" s="363"/>
      <c r="AE481" s="363"/>
      <c r="AF481" s="363"/>
      <c r="AG481" s="363"/>
      <c r="AH481" s="363"/>
      <c r="AI481" s="363">
        <v>128000</v>
      </c>
      <c r="AJ481" s="363"/>
      <c r="AK481" s="363"/>
      <c r="AL481" s="363"/>
      <c r="AM481" s="363"/>
      <c r="AN481" s="363">
        <v>147500</v>
      </c>
      <c r="AO481" s="363">
        <f>147500+3985.19</f>
        <v>151485.19</v>
      </c>
      <c r="AP481" s="363">
        <v>357341.5</v>
      </c>
      <c r="AQ481" s="363"/>
      <c r="AR481" s="363"/>
      <c r="AS481" s="363"/>
      <c r="AT481" s="363">
        <v>145000</v>
      </c>
      <c r="AU481" s="363">
        <f>145000+3782.5</f>
        <v>148782.5</v>
      </c>
      <c r="AV481" s="363">
        <v>0</v>
      </c>
      <c r="AW481" s="451" t="s">
        <v>2473</v>
      </c>
      <c r="AX481" s="363">
        <v>3903.9</v>
      </c>
      <c r="AY481" s="363">
        <v>0</v>
      </c>
      <c r="AZ481" s="363">
        <v>313400</v>
      </c>
      <c r="BA481" s="363">
        <f>313400+3779.52</f>
        <v>317179.52000000002</v>
      </c>
      <c r="BB481" s="363">
        <v>0</v>
      </c>
      <c r="BC481" s="297"/>
      <c r="BD481" s="297"/>
      <c r="BE481" s="297"/>
      <c r="BF481" s="297"/>
      <c r="BG481" s="297"/>
      <c r="BH481" s="299"/>
      <c r="BI481" s="297"/>
    </row>
    <row r="482" spans="1:61" s="293" customFormat="1" ht="30" hidden="1" x14ac:dyDescent="0.25">
      <c r="A482" s="450">
        <v>479</v>
      </c>
      <c r="B482" s="373" t="s">
        <v>11</v>
      </c>
      <c r="C482" s="373" t="s">
        <v>569</v>
      </c>
      <c r="D482" s="373">
        <v>4</v>
      </c>
      <c r="E482" s="373" t="s">
        <v>2448</v>
      </c>
      <c r="F482" s="428" t="s">
        <v>2957</v>
      </c>
      <c r="G482" s="427" t="s">
        <v>2668</v>
      </c>
      <c r="H482" s="374">
        <v>43285</v>
      </c>
      <c r="I482" s="427" t="s">
        <v>2958</v>
      </c>
      <c r="J482" s="375"/>
      <c r="K482" s="376">
        <v>2517289.2599999998</v>
      </c>
      <c r="L482" s="363"/>
      <c r="M482" s="363"/>
      <c r="N482" s="363"/>
      <c r="O482" s="363"/>
      <c r="P482" s="363"/>
      <c r="Q482" s="363"/>
      <c r="R482" s="363"/>
      <c r="S482" s="363"/>
      <c r="T482" s="363">
        <v>21840.61</v>
      </c>
      <c r="U482" s="363"/>
      <c r="V482" s="363"/>
      <c r="W482" s="363"/>
      <c r="X482" s="363"/>
      <c r="Y482" s="363"/>
      <c r="Z482" s="363">
        <v>27908.83</v>
      </c>
      <c r="AA482" s="363"/>
      <c r="AB482" s="363"/>
      <c r="AC482" s="363"/>
      <c r="AD482" s="363"/>
      <c r="AE482" s="363"/>
      <c r="AF482" s="363">
        <v>81814.16</v>
      </c>
      <c r="AG482" s="363"/>
      <c r="AH482" s="363"/>
      <c r="AI482" s="363"/>
      <c r="AJ482" s="363"/>
      <c r="AK482" s="363"/>
      <c r="AL482" s="363">
        <v>38700.33</v>
      </c>
      <c r="AM482" s="363"/>
      <c r="AN482" s="363"/>
      <c r="AO482" s="363"/>
      <c r="AP482" s="363"/>
      <c r="AQ482" s="363">
        <v>37971.120000000003</v>
      </c>
      <c r="AR482" s="363">
        <v>42493.66</v>
      </c>
      <c r="AS482" s="363">
        <v>288316.57</v>
      </c>
      <c r="AT482" s="363">
        <v>34882.559999999998</v>
      </c>
      <c r="AU482" s="367">
        <v>45631.33</v>
      </c>
      <c r="AV482" s="363">
        <v>0</v>
      </c>
      <c r="AW482" s="363">
        <v>34882.559999999998</v>
      </c>
      <c r="AX482" s="367">
        <v>24304.99</v>
      </c>
      <c r="AY482" s="363">
        <v>0</v>
      </c>
      <c r="AZ482" s="363">
        <v>34882.559999999998</v>
      </c>
      <c r="BA482" s="367">
        <v>51822.84</v>
      </c>
      <c r="BB482" s="363">
        <v>0</v>
      </c>
      <c r="BC482" s="297">
        <v>459603.17</v>
      </c>
      <c r="BD482" s="297">
        <v>288316.57</v>
      </c>
      <c r="BE482" s="297"/>
      <c r="BF482" s="297">
        <v>1967494.91</v>
      </c>
      <c r="BG482" s="297">
        <v>1967494.91</v>
      </c>
      <c r="BH482" s="301">
        <f>AU482+AX482+BA482</f>
        <v>121759.16</v>
      </c>
      <c r="BI482" s="297"/>
    </row>
    <row r="483" spans="1:61" s="293" customFormat="1" ht="30" hidden="1" customHeight="1" thickBot="1" x14ac:dyDescent="0.3">
      <c r="A483" s="450">
        <v>480</v>
      </c>
      <c r="B483" s="373" t="s">
        <v>11</v>
      </c>
      <c r="C483" s="373" t="s">
        <v>569</v>
      </c>
      <c r="D483" s="373">
        <v>6</v>
      </c>
      <c r="E483" s="427" t="s">
        <v>2448</v>
      </c>
      <c r="F483" s="428" t="s">
        <v>2521</v>
      </c>
      <c r="G483" s="427" t="s">
        <v>2668</v>
      </c>
      <c r="H483" s="374">
        <v>42545</v>
      </c>
      <c r="I483" s="427" t="s">
        <v>2959</v>
      </c>
      <c r="J483" s="375"/>
      <c r="K483" s="376">
        <v>2075661.42</v>
      </c>
      <c r="L483" s="363"/>
      <c r="M483" s="363"/>
      <c r="N483" s="363"/>
      <c r="O483" s="363"/>
      <c r="P483" s="363"/>
      <c r="Q483" s="363"/>
      <c r="R483" s="363"/>
      <c r="S483" s="363"/>
      <c r="T483" s="363">
        <v>94487.74</v>
      </c>
      <c r="U483" s="363"/>
      <c r="V483" s="363"/>
      <c r="W483" s="363"/>
      <c r="X483" s="363"/>
      <c r="Y483" s="363"/>
      <c r="Z483" s="363">
        <v>15759.4</v>
      </c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>
        <v>42415.92</v>
      </c>
      <c r="AM483" s="363"/>
      <c r="AN483" s="363"/>
      <c r="AO483" s="363"/>
      <c r="AP483" s="363"/>
      <c r="AQ483" s="363">
        <v>41088.57</v>
      </c>
      <c r="AR483" s="363">
        <v>58299.82</v>
      </c>
      <c r="AS483" s="363">
        <v>0</v>
      </c>
      <c r="AT483" s="363">
        <v>37746.93</v>
      </c>
      <c r="AU483" s="367">
        <v>39328.97</v>
      </c>
      <c r="AV483" s="363">
        <v>0</v>
      </c>
      <c r="AW483" s="363">
        <v>37746.93</v>
      </c>
      <c r="AX483" s="367">
        <v>39304.83</v>
      </c>
      <c r="AY483" s="363">
        <v>0</v>
      </c>
      <c r="AZ483" s="363">
        <v>37746.43</v>
      </c>
      <c r="BA483" s="367">
        <v>62382.3</v>
      </c>
      <c r="BB483" s="363">
        <v>0</v>
      </c>
      <c r="BC483" s="297">
        <v>578746.05000000005</v>
      </c>
      <c r="BD483" s="297">
        <v>0</v>
      </c>
      <c r="BE483" s="297"/>
      <c r="BF483" s="297">
        <v>2103573.63</v>
      </c>
      <c r="BG483" s="297">
        <v>2103573.63</v>
      </c>
      <c r="BH483" s="301">
        <f>AU483+AX483+BA483</f>
        <v>141016.1</v>
      </c>
      <c r="BI483" s="297"/>
    </row>
    <row r="484" spans="1:61" s="293" customFormat="1" ht="30" hidden="1" x14ac:dyDescent="0.25">
      <c r="A484" s="449">
        <v>481</v>
      </c>
      <c r="B484" s="373" t="s">
        <v>11</v>
      </c>
      <c r="C484" s="373" t="s">
        <v>78</v>
      </c>
      <c r="D484" s="373">
        <v>89</v>
      </c>
      <c r="E484" s="427" t="s">
        <v>2449</v>
      </c>
      <c r="F484" s="428" t="s">
        <v>2997</v>
      </c>
      <c r="G484" s="427" t="s">
        <v>2668</v>
      </c>
      <c r="H484" s="374">
        <v>42076</v>
      </c>
      <c r="I484" s="427" t="s">
        <v>2998</v>
      </c>
      <c r="J484" s="375"/>
      <c r="K484" s="376"/>
      <c r="L484" s="363"/>
      <c r="M484" s="363"/>
      <c r="N484" s="363"/>
      <c r="O484" s="363"/>
      <c r="P484" s="363"/>
      <c r="Q484" s="363"/>
      <c r="R484" s="363"/>
      <c r="S484" s="363"/>
      <c r="T484" s="363">
        <v>108746</v>
      </c>
      <c r="U484" s="363"/>
      <c r="V484" s="363"/>
      <c r="W484" s="363"/>
      <c r="X484" s="363"/>
      <c r="Y484" s="363"/>
      <c r="Z484" s="363">
        <v>62545</v>
      </c>
      <c r="AA484" s="363"/>
      <c r="AB484" s="363"/>
      <c r="AC484" s="363">
        <v>93391</v>
      </c>
      <c r="AD484" s="363"/>
      <c r="AE484" s="363"/>
      <c r="AF484" s="363">
        <v>72111</v>
      </c>
      <c r="AG484" s="363"/>
      <c r="AH484" s="363"/>
      <c r="AI484" s="363"/>
      <c r="AJ484" s="363"/>
      <c r="AK484" s="363"/>
      <c r="AL484" s="363">
        <v>108012</v>
      </c>
      <c r="AM484" s="363"/>
      <c r="AN484" s="363"/>
      <c r="AO484" s="363"/>
      <c r="AP484" s="363"/>
      <c r="AQ484" s="363">
        <v>83570</v>
      </c>
      <c r="AR484" s="363">
        <v>96635</v>
      </c>
      <c r="AS484" s="363"/>
      <c r="AT484" s="363">
        <v>83570</v>
      </c>
      <c r="AU484" s="363">
        <v>92231</v>
      </c>
      <c r="AV484" s="363">
        <v>198400</v>
      </c>
      <c r="AW484" s="363">
        <v>83570</v>
      </c>
      <c r="AX484" s="363">
        <v>72691</v>
      </c>
      <c r="AY484" s="363"/>
      <c r="AZ484" s="363">
        <v>83570</v>
      </c>
      <c r="BA484" s="367">
        <v>99090</v>
      </c>
      <c r="BB484" s="363">
        <v>107000</v>
      </c>
      <c r="BC484" s="297"/>
      <c r="BD484" s="297"/>
      <c r="BE484" s="297"/>
      <c r="BF484" s="297"/>
      <c r="BG484" s="297"/>
      <c r="BH484" s="301">
        <f>BA484</f>
        <v>99090</v>
      </c>
      <c r="BI484" s="297"/>
    </row>
    <row r="485" spans="1:61" s="293" customFormat="1" ht="30" hidden="1" customHeight="1" x14ac:dyDescent="0.25">
      <c r="A485" s="450">
        <v>482</v>
      </c>
      <c r="B485" s="373" t="s">
        <v>11</v>
      </c>
      <c r="C485" s="427" t="s">
        <v>2442</v>
      </c>
      <c r="D485" s="373">
        <v>5</v>
      </c>
      <c r="E485" s="427" t="s">
        <v>2443</v>
      </c>
      <c r="F485" s="428" t="s">
        <v>2986</v>
      </c>
      <c r="G485" s="427" t="s">
        <v>2668</v>
      </c>
      <c r="H485" s="374">
        <v>42999</v>
      </c>
      <c r="I485" s="427" t="s">
        <v>2987</v>
      </c>
      <c r="J485" s="375"/>
      <c r="K485" s="376">
        <f>1392015.04+AZ485</f>
        <v>1439536.55</v>
      </c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>
        <v>43314.05</v>
      </c>
      <c r="X485" s="363"/>
      <c r="Y485" s="363"/>
      <c r="Z485" s="363"/>
      <c r="AA485" s="363"/>
      <c r="AB485" s="363"/>
      <c r="AC485" s="363"/>
      <c r="AD485" s="363"/>
      <c r="AE485" s="363"/>
      <c r="AF485" s="363"/>
      <c r="AG485" s="363"/>
      <c r="AH485" s="363"/>
      <c r="AI485" s="363"/>
      <c r="AJ485" s="363"/>
      <c r="AK485" s="363"/>
      <c r="AL485" s="363"/>
      <c r="AM485" s="363"/>
      <c r="AN485" s="363">
        <v>45417.72</v>
      </c>
      <c r="AO485" s="363">
        <v>41857.300000000003</v>
      </c>
      <c r="AP485" s="363"/>
      <c r="AQ485" s="363">
        <v>45417.72</v>
      </c>
      <c r="AR485" s="363">
        <v>44267.22</v>
      </c>
      <c r="AS485" s="363"/>
      <c r="AT485" s="363">
        <v>47521.51</v>
      </c>
      <c r="AU485" s="363">
        <v>44940.59</v>
      </c>
      <c r="AV485" s="363"/>
      <c r="AW485" s="363">
        <v>47521.51</v>
      </c>
      <c r="AX485" s="367">
        <v>44391.9</v>
      </c>
      <c r="AY485" s="363"/>
      <c r="AZ485" s="363">
        <v>47521.51</v>
      </c>
      <c r="BA485" s="363">
        <v>49049.87</v>
      </c>
      <c r="BB485" s="363">
        <v>175980.25</v>
      </c>
      <c r="BC485" s="297">
        <v>503854.26</v>
      </c>
      <c r="BD485" s="297"/>
      <c r="BE485" s="297"/>
      <c r="BF485" s="297">
        <v>276633.37</v>
      </c>
      <c r="BG485" s="297"/>
      <c r="BH485" s="301">
        <f>AX485</f>
        <v>44391.9</v>
      </c>
      <c r="BI485" s="297"/>
    </row>
    <row r="486" spans="1:61" s="293" customFormat="1" ht="30" hidden="1" x14ac:dyDescent="0.25">
      <c r="A486" s="450">
        <v>483</v>
      </c>
      <c r="B486" s="373" t="s">
        <v>11</v>
      </c>
      <c r="C486" s="373" t="s">
        <v>226</v>
      </c>
      <c r="D486" s="373">
        <v>4</v>
      </c>
      <c r="E486" s="373" t="s">
        <v>2451</v>
      </c>
      <c r="F486" s="373" t="s">
        <v>2523</v>
      </c>
      <c r="G486" s="373" t="s">
        <v>2524</v>
      </c>
      <c r="H486" s="374">
        <v>41821</v>
      </c>
      <c r="I486" s="373" t="s">
        <v>2525</v>
      </c>
      <c r="J486" s="375"/>
      <c r="K486" s="376">
        <v>1162700</v>
      </c>
      <c r="L486" s="363"/>
      <c r="M486" s="363"/>
      <c r="N486" s="363"/>
      <c r="O486" s="363"/>
      <c r="P486" s="363"/>
      <c r="Q486" s="363"/>
      <c r="R486" s="363"/>
      <c r="S486" s="363"/>
      <c r="T486" s="363">
        <v>12000</v>
      </c>
      <c r="U486" s="363"/>
      <c r="V486" s="363"/>
      <c r="W486" s="363"/>
      <c r="X486" s="363"/>
      <c r="Y486" s="363"/>
      <c r="Z486" s="363">
        <v>13400</v>
      </c>
      <c r="AA486" s="363"/>
      <c r="AB486" s="363"/>
      <c r="AC486" s="363">
        <v>14600</v>
      </c>
      <c r="AD486" s="363"/>
      <c r="AE486" s="363"/>
      <c r="AF486" s="363">
        <v>15100</v>
      </c>
      <c r="AG486" s="363"/>
      <c r="AH486" s="363"/>
      <c r="AI486" s="363"/>
      <c r="AJ486" s="363"/>
      <c r="AK486" s="363"/>
      <c r="AL486" s="363"/>
      <c r="AM486" s="363"/>
      <c r="AN486" s="363"/>
      <c r="AO486" s="363"/>
      <c r="AP486" s="363"/>
      <c r="AQ486" s="363"/>
      <c r="AR486" s="363"/>
      <c r="AS486" s="363"/>
      <c r="AT486" s="363">
        <v>16100</v>
      </c>
      <c r="AU486" s="363">
        <v>18300</v>
      </c>
      <c r="AV486" s="363"/>
      <c r="AW486" s="363">
        <v>16100</v>
      </c>
      <c r="AX486" s="363">
        <v>18400</v>
      </c>
      <c r="AY486" s="363"/>
      <c r="AZ486" s="363">
        <v>16100</v>
      </c>
      <c r="BA486" s="367">
        <v>30900</v>
      </c>
      <c r="BB486" s="363">
        <v>0</v>
      </c>
      <c r="BC486" s="297">
        <v>208778</v>
      </c>
      <c r="BD486" s="297"/>
      <c r="BE486" s="297"/>
      <c r="BF486" s="297">
        <v>1108111</v>
      </c>
      <c r="BG486" s="297"/>
      <c r="BH486" s="301">
        <f>BA486</f>
        <v>30900</v>
      </c>
      <c r="BI486" s="297"/>
    </row>
    <row r="487" spans="1:61" s="293" customFormat="1" ht="45" hidden="1" x14ac:dyDescent="0.25">
      <c r="A487" s="449">
        <v>484</v>
      </c>
      <c r="B487" s="373" t="s">
        <v>2452</v>
      </c>
      <c r="C487" s="373" t="s">
        <v>2453</v>
      </c>
      <c r="D487" s="373">
        <v>48</v>
      </c>
      <c r="E487" s="373" t="s">
        <v>2454</v>
      </c>
      <c r="F487" s="373" t="s">
        <v>2526</v>
      </c>
      <c r="G487" s="373" t="s">
        <v>2522</v>
      </c>
      <c r="H487" s="374">
        <v>42482</v>
      </c>
      <c r="I487" s="373" t="s">
        <v>2527</v>
      </c>
      <c r="J487" s="375"/>
      <c r="K487" s="376">
        <f>1076277.95+AZ487</f>
        <v>1090240.0799999998</v>
      </c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  <c r="AD487" s="363"/>
      <c r="AE487" s="363"/>
      <c r="AF487" s="363"/>
      <c r="AG487" s="363"/>
      <c r="AH487" s="363"/>
      <c r="AI487" s="363"/>
      <c r="AJ487" s="363"/>
      <c r="AK487" s="363"/>
      <c r="AL487" s="363"/>
      <c r="AM487" s="363"/>
      <c r="AN487" s="363">
        <v>13962.13</v>
      </c>
      <c r="AO487" s="363">
        <v>11605.6</v>
      </c>
      <c r="AP487" s="363"/>
      <c r="AQ487" s="363">
        <v>13962.13</v>
      </c>
      <c r="AR487" s="363">
        <v>9308.0300000000007</v>
      </c>
      <c r="AS487" s="363"/>
      <c r="AT487" s="363">
        <v>13962.13</v>
      </c>
      <c r="AU487" s="363">
        <v>14492.51</v>
      </c>
      <c r="AV487" s="363">
        <v>0</v>
      </c>
      <c r="AW487" s="363">
        <v>13962.13</v>
      </c>
      <c r="AX487" s="367">
        <v>8036.92</v>
      </c>
      <c r="AY487" s="363">
        <v>0</v>
      </c>
      <c r="AZ487" s="363">
        <v>13962.13</v>
      </c>
      <c r="BA487" s="363">
        <v>26737.599999999999</v>
      </c>
      <c r="BB487" s="363">
        <v>0</v>
      </c>
      <c r="BC487" s="297"/>
      <c r="BD487" s="297"/>
      <c r="BE487" s="297"/>
      <c r="BF487" s="297"/>
      <c r="BG487" s="297"/>
      <c r="BH487" s="301">
        <f>AX487</f>
        <v>8036.92</v>
      </c>
      <c r="BI487" s="297"/>
    </row>
    <row r="488" spans="1:61" s="293" customFormat="1" ht="45" hidden="1" x14ac:dyDescent="0.25">
      <c r="A488" s="450">
        <v>485</v>
      </c>
      <c r="B488" s="373" t="s">
        <v>2452</v>
      </c>
      <c r="C488" s="373" t="s">
        <v>2453</v>
      </c>
      <c r="D488" s="373" t="s">
        <v>2455</v>
      </c>
      <c r="E488" s="373" t="s">
        <v>2454</v>
      </c>
      <c r="F488" s="373" t="s">
        <v>2528</v>
      </c>
      <c r="G488" s="373" t="s">
        <v>2522</v>
      </c>
      <c r="H488" s="374">
        <v>42482</v>
      </c>
      <c r="I488" s="373" t="s">
        <v>2529</v>
      </c>
      <c r="J488" s="375"/>
      <c r="K488" s="376">
        <f>964074.39+AZ488</f>
        <v>977843.56</v>
      </c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  <c r="AA488" s="363"/>
      <c r="AB488" s="363"/>
      <c r="AC488" s="363"/>
      <c r="AD488" s="363"/>
      <c r="AE488" s="363"/>
      <c r="AF488" s="363"/>
      <c r="AG488" s="363"/>
      <c r="AH488" s="363"/>
      <c r="AI488" s="363"/>
      <c r="AJ488" s="363"/>
      <c r="AK488" s="363"/>
      <c r="AL488" s="363"/>
      <c r="AM488" s="363"/>
      <c r="AN488" s="363">
        <v>13769.17</v>
      </c>
      <c r="AO488" s="363">
        <v>11522.86</v>
      </c>
      <c r="AP488" s="363"/>
      <c r="AQ488" s="363">
        <v>13769.17</v>
      </c>
      <c r="AR488" s="363">
        <v>11922.66</v>
      </c>
      <c r="AS488" s="363"/>
      <c r="AT488" s="363">
        <v>13769.17</v>
      </c>
      <c r="AU488" s="363">
        <v>10327.51</v>
      </c>
      <c r="AV488" s="363">
        <v>0</v>
      </c>
      <c r="AW488" s="363">
        <v>13769.17</v>
      </c>
      <c r="AX488" s="367">
        <v>12516.74</v>
      </c>
      <c r="AY488" s="363">
        <v>0</v>
      </c>
      <c r="AZ488" s="363">
        <v>13769.17</v>
      </c>
      <c r="BA488" s="363">
        <v>17688.87</v>
      </c>
      <c r="BB488" s="363">
        <v>0</v>
      </c>
      <c r="BC488" s="297"/>
      <c r="BD488" s="297"/>
      <c r="BE488" s="297"/>
      <c r="BF488" s="297"/>
      <c r="BG488" s="297"/>
      <c r="BH488" s="301">
        <f t="shared" ref="BH488:BH492" si="15">AX488</f>
        <v>12516.74</v>
      </c>
      <c r="BI488" s="297"/>
    </row>
    <row r="489" spans="1:61" s="293" customFormat="1" ht="45" hidden="1" x14ac:dyDescent="0.25">
      <c r="A489" s="450">
        <v>486</v>
      </c>
      <c r="B489" s="373" t="s">
        <v>2452</v>
      </c>
      <c r="C489" s="373" t="s">
        <v>515</v>
      </c>
      <c r="D489" s="373">
        <v>1</v>
      </c>
      <c r="E489" s="373" t="s">
        <v>2454</v>
      </c>
      <c r="F489" s="373" t="s">
        <v>2530</v>
      </c>
      <c r="G489" s="373" t="s">
        <v>2522</v>
      </c>
      <c r="H489" s="374">
        <v>42482</v>
      </c>
      <c r="I489" s="373" t="s">
        <v>2531</v>
      </c>
      <c r="J489" s="375"/>
      <c r="K489" s="376">
        <f>320395.57+AZ489</f>
        <v>324542.87</v>
      </c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  <c r="AA489" s="363"/>
      <c r="AB489" s="363"/>
      <c r="AC489" s="363"/>
      <c r="AD489" s="363"/>
      <c r="AE489" s="363"/>
      <c r="AF489" s="363"/>
      <c r="AG489" s="363"/>
      <c r="AH489" s="363"/>
      <c r="AI489" s="363"/>
      <c r="AJ489" s="363"/>
      <c r="AK489" s="363"/>
      <c r="AL489" s="363"/>
      <c r="AM489" s="363"/>
      <c r="AN489" s="363">
        <v>4147.3</v>
      </c>
      <c r="AO489" s="363">
        <v>2212.98</v>
      </c>
      <c r="AP489" s="363"/>
      <c r="AQ489" s="363">
        <v>4147.3</v>
      </c>
      <c r="AR489" s="363">
        <v>3001.9</v>
      </c>
      <c r="AS489" s="363"/>
      <c r="AT489" s="363">
        <v>4147.3</v>
      </c>
      <c r="AU489" s="363">
        <v>2523.71</v>
      </c>
      <c r="AV489" s="363">
        <v>0</v>
      </c>
      <c r="AW489" s="363">
        <v>4147.3</v>
      </c>
      <c r="AX489" s="367">
        <v>2928.2</v>
      </c>
      <c r="AY489" s="363">
        <v>0</v>
      </c>
      <c r="AZ489" s="363">
        <v>4147.3</v>
      </c>
      <c r="BA489" s="363">
        <v>3941.48</v>
      </c>
      <c r="BB489" s="363">
        <v>0</v>
      </c>
      <c r="BC489" s="297"/>
      <c r="BD489" s="297"/>
      <c r="BE489" s="297"/>
      <c r="BF489" s="297"/>
      <c r="BG489" s="297"/>
      <c r="BH489" s="301">
        <f t="shared" si="15"/>
        <v>2928.2</v>
      </c>
      <c r="BI489" s="297"/>
    </row>
    <row r="490" spans="1:61" s="293" customFormat="1" ht="45" hidden="1" x14ac:dyDescent="0.25">
      <c r="A490" s="449">
        <v>487</v>
      </c>
      <c r="B490" s="373" t="s">
        <v>2452</v>
      </c>
      <c r="C490" s="373" t="s">
        <v>515</v>
      </c>
      <c r="D490" s="373">
        <v>2</v>
      </c>
      <c r="E490" s="373" t="s">
        <v>2454</v>
      </c>
      <c r="F490" s="373" t="s">
        <v>2532</v>
      </c>
      <c r="G490" s="373" t="s">
        <v>2522</v>
      </c>
      <c r="H490" s="374">
        <v>42482</v>
      </c>
      <c r="I490" s="373" t="s">
        <v>2533</v>
      </c>
      <c r="J490" s="375"/>
      <c r="K490" s="376">
        <f>567354.38+AZ490</f>
        <v>574708.97</v>
      </c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  <c r="AA490" s="363"/>
      <c r="AB490" s="363"/>
      <c r="AC490" s="363"/>
      <c r="AD490" s="363"/>
      <c r="AE490" s="363"/>
      <c r="AF490" s="363"/>
      <c r="AG490" s="363"/>
      <c r="AH490" s="363"/>
      <c r="AI490" s="363"/>
      <c r="AJ490" s="363"/>
      <c r="AK490" s="363"/>
      <c r="AL490" s="363"/>
      <c r="AM490" s="363"/>
      <c r="AN490" s="363">
        <v>7354.59</v>
      </c>
      <c r="AO490" s="363">
        <v>4609.8500000000004</v>
      </c>
      <c r="AP490" s="363"/>
      <c r="AQ490" s="363">
        <v>7354.59</v>
      </c>
      <c r="AR490" s="363">
        <v>10282.129999999999</v>
      </c>
      <c r="AS490" s="363"/>
      <c r="AT490" s="363">
        <v>7354.59</v>
      </c>
      <c r="AU490" s="363">
        <v>3540.4</v>
      </c>
      <c r="AV490" s="363">
        <v>0</v>
      </c>
      <c r="AW490" s="363">
        <v>7354.59</v>
      </c>
      <c r="AX490" s="367">
        <v>5402.29</v>
      </c>
      <c r="AY490" s="363">
        <v>0</v>
      </c>
      <c r="AZ490" s="363">
        <v>7354.59</v>
      </c>
      <c r="BA490" s="363">
        <v>13077.92</v>
      </c>
      <c r="BB490" s="363">
        <v>0</v>
      </c>
      <c r="BC490" s="297"/>
      <c r="BD490" s="297"/>
      <c r="BE490" s="297"/>
      <c r="BF490" s="297"/>
      <c r="BG490" s="297"/>
      <c r="BH490" s="301">
        <f t="shared" si="15"/>
        <v>5402.29</v>
      </c>
      <c r="BI490" s="297"/>
    </row>
    <row r="491" spans="1:61" s="293" customFormat="1" ht="45" hidden="1" x14ac:dyDescent="0.25">
      <c r="A491" s="450">
        <v>488</v>
      </c>
      <c r="B491" s="373" t="s">
        <v>2452</v>
      </c>
      <c r="C491" s="373" t="s">
        <v>515</v>
      </c>
      <c r="D491" s="373">
        <v>3</v>
      </c>
      <c r="E491" s="373" t="s">
        <v>2454</v>
      </c>
      <c r="F491" s="373" t="s">
        <v>2534</v>
      </c>
      <c r="G491" s="373" t="s">
        <v>2522</v>
      </c>
      <c r="H491" s="374">
        <v>42482</v>
      </c>
      <c r="I491" s="373" t="s">
        <v>2535</v>
      </c>
      <c r="J491" s="375"/>
      <c r="K491" s="376">
        <f>566330.49+AZ491</f>
        <v>573673.68999999994</v>
      </c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  <c r="AA491" s="363"/>
      <c r="AB491" s="363"/>
      <c r="AC491" s="363">
        <v>40605.769999999997</v>
      </c>
      <c r="AD491" s="363"/>
      <c r="AE491" s="363"/>
      <c r="AF491" s="363">
        <v>85536.21</v>
      </c>
      <c r="AG491" s="363"/>
      <c r="AH491" s="363"/>
      <c r="AI491" s="363"/>
      <c r="AJ491" s="363"/>
      <c r="AK491" s="363"/>
      <c r="AL491" s="363"/>
      <c r="AM491" s="363"/>
      <c r="AN491" s="363">
        <v>7343.2</v>
      </c>
      <c r="AO491" s="363">
        <v>4283.9799999999996</v>
      </c>
      <c r="AP491" s="363"/>
      <c r="AQ491" s="363">
        <v>7343.2</v>
      </c>
      <c r="AR491" s="363">
        <v>7655.42</v>
      </c>
      <c r="AS491" s="363"/>
      <c r="AT491" s="363">
        <v>7343.2</v>
      </c>
      <c r="AU491" s="363">
        <v>6349.57</v>
      </c>
      <c r="AV491" s="363">
        <v>0</v>
      </c>
      <c r="AW491" s="363">
        <v>7343.2</v>
      </c>
      <c r="AX491" s="367">
        <v>7757.32</v>
      </c>
      <c r="AY491" s="363">
        <v>0</v>
      </c>
      <c r="AZ491" s="363">
        <v>7343.2</v>
      </c>
      <c r="BA491" s="363">
        <v>9267.15</v>
      </c>
      <c r="BB491" s="363">
        <v>0</v>
      </c>
      <c r="BC491" s="297"/>
      <c r="BD491" s="297"/>
      <c r="BE491" s="297"/>
      <c r="BF491" s="297"/>
      <c r="BG491" s="297"/>
      <c r="BH491" s="301">
        <f t="shared" si="15"/>
        <v>7757.32</v>
      </c>
      <c r="BI491" s="297"/>
    </row>
    <row r="492" spans="1:61" s="293" customFormat="1" ht="45" hidden="1" x14ac:dyDescent="0.25">
      <c r="A492" s="450">
        <v>489</v>
      </c>
      <c r="B492" s="373" t="s">
        <v>11</v>
      </c>
      <c r="C492" s="373" t="s">
        <v>51</v>
      </c>
      <c r="D492" s="373">
        <v>62</v>
      </c>
      <c r="E492" s="373" t="s">
        <v>2456</v>
      </c>
      <c r="F492" s="373" t="s">
        <v>2536</v>
      </c>
      <c r="G492" s="373" t="s">
        <v>16</v>
      </c>
      <c r="H492" s="374">
        <v>42186</v>
      </c>
      <c r="I492" s="373"/>
      <c r="J492" s="375"/>
      <c r="K492" s="376">
        <f>4571546.16+AW492+AZ492</f>
        <v>4693308.120000001</v>
      </c>
      <c r="L492" s="363"/>
      <c r="M492" s="363"/>
      <c r="N492" s="363"/>
      <c r="O492" s="363"/>
      <c r="P492" s="363"/>
      <c r="Q492" s="363"/>
      <c r="R492" s="363"/>
      <c r="S492" s="363"/>
      <c r="T492" s="363">
        <v>209330.98</v>
      </c>
      <c r="U492" s="363"/>
      <c r="V492" s="363"/>
      <c r="W492" s="363"/>
      <c r="X492" s="363"/>
      <c r="Y492" s="363"/>
      <c r="Z492" s="363"/>
      <c r="AA492" s="363"/>
      <c r="AB492" s="363"/>
      <c r="AC492" s="363"/>
      <c r="AD492" s="363"/>
      <c r="AE492" s="363"/>
      <c r="AF492" s="363"/>
      <c r="AG492" s="363"/>
      <c r="AH492" s="363">
        <v>60880.98</v>
      </c>
      <c r="AI492" s="363">
        <v>46585.53</v>
      </c>
      <c r="AJ492" s="363">
        <v>0</v>
      </c>
      <c r="AK492" s="363">
        <v>60880.98</v>
      </c>
      <c r="AL492" s="363">
        <v>60985.5</v>
      </c>
      <c r="AM492" s="363">
        <v>0</v>
      </c>
      <c r="AN492" s="363">
        <v>60880.98</v>
      </c>
      <c r="AO492" s="363">
        <v>56572.24</v>
      </c>
      <c r="AP492" s="363">
        <v>0</v>
      </c>
      <c r="AQ492" s="363">
        <v>60880.98</v>
      </c>
      <c r="AR492" s="363">
        <v>78318.53</v>
      </c>
      <c r="AS492" s="363">
        <v>0</v>
      </c>
      <c r="AT492" s="363">
        <v>60880.98</v>
      </c>
      <c r="AU492" s="363">
        <v>71597.13</v>
      </c>
      <c r="AV492" s="363">
        <v>0</v>
      </c>
      <c r="AW492" s="363">
        <v>60880.98</v>
      </c>
      <c r="AX492" s="363">
        <v>66762.7</v>
      </c>
      <c r="AY492" s="363">
        <v>0</v>
      </c>
      <c r="AZ492" s="363">
        <v>60880.98</v>
      </c>
      <c r="BA492" s="363">
        <v>88625.66</v>
      </c>
      <c r="BB492" s="363">
        <v>0</v>
      </c>
      <c r="BC492" s="297">
        <v>753661.71</v>
      </c>
      <c r="BD492" s="297"/>
      <c r="BE492" s="297"/>
      <c r="BF492" s="297">
        <v>2480161.19</v>
      </c>
      <c r="BG492" s="297"/>
      <c r="BH492" s="299">
        <f t="shared" si="15"/>
        <v>66762.7</v>
      </c>
      <c r="BI492" s="297"/>
    </row>
    <row r="493" spans="1:61" s="293" customFormat="1" ht="45" hidden="1" x14ac:dyDescent="0.25">
      <c r="A493" s="449">
        <v>490</v>
      </c>
      <c r="B493" s="373" t="s">
        <v>11</v>
      </c>
      <c r="C493" s="373" t="s">
        <v>51</v>
      </c>
      <c r="D493" s="373">
        <v>61</v>
      </c>
      <c r="E493" s="373" t="s">
        <v>2457</v>
      </c>
      <c r="F493" s="373" t="s">
        <v>2537</v>
      </c>
      <c r="G493" s="373" t="s">
        <v>16</v>
      </c>
      <c r="H493" s="374">
        <v>41821</v>
      </c>
      <c r="I493" s="373" t="s">
        <v>2538</v>
      </c>
      <c r="J493" s="375"/>
      <c r="K493" s="376">
        <f>3782387.34+AW493+AZ493</f>
        <v>3884466.7800000003</v>
      </c>
      <c r="L493" s="363"/>
      <c r="M493" s="363"/>
      <c r="N493" s="363"/>
      <c r="O493" s="363"/>
      <c r="P493" s="363"/>
      <c r="Q493" s="363"/>
      <c r="R493" s="363"/>
      <c r="S493" s="363"/>
      <c r="T493" s="363">
        <v>85133.13</v>
      </c>
      <c r="U493" s="363"/>
      <c r="V493" s="363"/>
      <c r="W493" s="363"/>
      <c r="X493" s="363"/>
      <c r="Y493" s="363"/>
      <c r="Z493" s="363"/>
      <c r="AA493" s="363"/>
      <c r="AB493" s="363"/>
      <c r="AC493" s="363"/>
      <c r="AD493" s="363"/>
      <c r="AE493" s="363"/>
      <c r="AF493" s="363"/>
      <c r="AG493" s="363"/>
      <c r="AH493" s="363">
        <v>51039.72</v>
      </c>
      <c r="AI493" s="363">
        <v>75971.88</v>
      </c>
      <c r="AJ493" s="363">
        <v>0</v>
      </c>
      <c r="AK493" s="363">
        <v>51039.72</v>
      </c>
      <c r="AL493" s="363">
        <v>43499.41</v>
      </c>
      <c r="AM493" s="363">
        <v>0</v>
      </c>
      <c r="AN493" s="363">
        <v>51039.72</v>
      </c>
      <c r="AO493" s="363">
        <v>52725.15</v>
      </c>
      <c r="AP493" s="363">
        <v>0</v>
      </c>
      <c r="AQ493" s="363">
        <v>51039.72</v>
      </c>
      <c r="AR493" s="363">
        <v>89600.8</v>
      </c>
      <c r="AS493" s="363">
        <v>0</v>
      </c>
      <c r="AT493" s="363">
        <v>51039.72</v>
      </c>
      <c r="AU493" s="363">
        <v>52459.3</v>
      </c>
      <c r="AV493" s="363">
        <v>0</v>
      </c>
      <c r="AW493" s="363">
        <v>51039.72</v>
      </c>
      <c r="AX493" s="363">
        <v>41072.230000000003</v>
      </c>
      <c r="AY493" s="363">
        <v>0</v>
      </c>
      <c r="AZ493" s="363">
        <v>51039.72</v>
      </c>
      <c r="BA493" s="363">
        <v>80087.710000000006</v>
      </c>
      <c r="BB493" s="363">
        <v>0</v>
      </c>
      <c r="BC493" s="297">
        <v>666377.46</v>
      </c>
      <c r="BD493" s="297"/>
      <c r="BE493" s="297"/>
      <c r="BF493" s="297">
        <v>3520364.91</v>
      </c>
      <c r="BG493" s="297"/>
      <c r="BH493" s="299"/>
      <c r="BI493" s="297"/>
    </row>
    <row r="494" spans="1:61" s="293" customFormat="1" ht="30" hidden="1" x14ac:dyDescent="0.25">
      <c r="A494" s="450">
        <v>491</v>
      </c>
      <c r="B494" s="373" t="s">
        <v>2458</v>
      </c>
      <c r="C494" s="373" t="s">
        <v>620</v>
      </c>
      <c r="D494" s="373">
        <v>6</v>
      </c>
      <c r="E494" s="373" t="s">
        <v>2459</v>
      </c>
      <c r="F494" s="410" t="s">
        <v>2539</v>
      </c>
      <c r="G494" s="427" t="s">
        <v>2668</v>
      </c>
      <c r="H494" s="374">
        <v>42451</v>
      </c>
      <c r="I494" s="427" t="s">
        <v>2956</v>
      </c>
      <c r="J494" s="375"/>
      <c r="K494" s="376">
        <f>1961336.96+AZ494</f>
        <v>1988466.66</v>
      </c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>
        <v>215922.84</v>
      </c>
      <c r="AD494" s="363"/>
      <c r="AE494" s="363"/>
      <c r="AF494" s="363"/>
      <c r="AG494" s="363"/>
      <c r="AH494" s="363"/>
      <c r="AI494" s="363"/>
      <c r="AJ494" s="363"/>
      <c r="AK494" s="363"/>
      <c r="AL494" s="363"/>
      <c r="AM494" s="363"/>
      <c r="AN494" s="363"/>
      <c r="AO494" s="363"/>
      <c r="AP494" s="363"/>
      <c r="AQ494" s="363">
        <v>27129.7</v>
      </c>
      <c r="AR494" s="363">
        <v>20854</v>
      </c>
      <c r="AS494" s="363">
        <v>0</v>
      </c>
      <c r="AT494" s="363">
        <v>27129.7</v>
      </c>
      <c r="AU494" s="363">
        <v>34149.54</v>
      </c>
      <c r="AV494" s="363">
        <v>0</v>
      </c>
      <c r="AW494" s="363">
        <v>27129.7</v>
      </c>
      <c r="AX494" s="367">
        <v>19529</v>
      </c>
      <c r="AY494" s="363">
        <v>0</v>
      </c>
      <c r="AZ494" s="363">
        <v>27129.7</v>
      </c>
      <c r="BA494" s="363">
        <v>39478.65</v>
      </c>
      <c r="BB494" s="363">
        <v>0</v>
      </c>
      <c r="BC494" s="297">
        <v>342490.49</v>
      </c>
      <c r="BD494" s="297"/>
      <c r="BE494" s="297"/>
      <c r="BF494" s="297">
        <v>762175.07</v>
      </c>
      <c r="BG494" s="297"/>
      <c r="BH494" s="301">
        <f>AX494</f>
        <v>19529</v>
      </c>
      <c r="BI494" s="297"/>
    </row>
    <row r="495" spans="1:61" s="293" customFormat="1" ht="30" hidden="1" x14ac:dyDescent="0.25">
      <c r="A495" s="450">
        <v>492</v>
      </c>
      <c r="B495" s="373" t="s">
        <v>2458</v>
      </c>
      <c r="C495" s="373" t="s">
        <v>620</v>
      </c>
      <c r="D495" s="373">
        <v>7</v>
      </c>
      <c r="E495" s="373" t="s">
        <v>2459</v>
      </c>
      <c r="F495" s="410" t="s">
        <v>2540</v>
      </c>
      <c r="G495" s="427" t="s">
        <v>2668</v>
      </c>
      <c r="H495" s="374">
        <v>42451</v>
      </c>
      <c r="I495" s="427" t="s">
        <v>2956</v>
      </c>
      <c r="J495" s="375"/>
      <c r="K495" s="376">
        <f>1757889.15+AZ495</f>
        <v>1781811.3499999999</v>
      </c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  <c r="AD495" s="363"/>
      <c r="AE495" s="363"/>
      <c r="AF495" s="363"/>
      <c r="AG495" s="363"/>
      <c r="AH495" s="363"/>
      <c r="AI495" s="363"/>
      <c r="AJ495" s="363"/>
      <c r="AK495" s="363"/>
      <c r="AL495" s="363"/>
      <c r="AM495" s="363"/>
      <c r="AN495" s="363"/>
      <c r="AO495" s="363"/>
      <c r="AP495" s="363"/>
      <c r="AQ495" s="363">
        <v>23922.2</v>
      </c>
      <c r="AR495" s="363">
        <v>18769.53</v>
      </c>
      <c r="AS495" s="363">
        <v>0</v>
      </c>
      <c r="AT495" s="363">
        <v>23922.2</v>
      </c>
      <c r="AU495" s="363">
        <v>15884</v>
      </c>
      <c r="AV495" s="363">
        <v>0</v>
      </c>
      <c r="AW495" s="363">
        <v>23922.2</v>
      </c>
      <c r="AX495" s="367">
        <v>19189</v>
      </c>
      <c r="AY495" s="363">
        <v>0</v>
      </c>
      <c r="AZ495" s="363">
        <v>23922.2</v>
      </c>
      <c r="BA495" s="363">
        <v>29416</v>
      </c>
      <c r="BB495" s="363">
        <v>0</v>
      </c>
      <c r="BC495" s="297">
        <v>263085.26</v>
      </c>
      <c r="BD495" s="297"/>
      <c r="BE495" s="297"/>
      <c r="BF495" s="297">
        <v>442772.44</v>
      </c>
      <c r="BG495" s="297"/>
      <c r="BH495" s="301">
        <f t="shared" ref="BH495:BH501" si="16">AX495</f>
        <v>19189</v>
      </c>
      <c r="BI495" s="297"/>
    </row>
    <row r="496" spans="1:61" s="293" customFormat="1" ht="30" hidden="1" x14ac:dyDescent="0.25">
      <c r="A496" s="449">
        <v>493</v>
      </c>
      <c r="B496" s="373" t="s">
        <v>2458</v>
      </c>
      <c r="C496" s="373" t="s">
        <v>620</v>
      </c>
      <c r="D496" s="373">
        <v>9</v>
      </c>
      <c r="E496" s="373" t="s">
        <v>2459</v>
      </c>
      <c r="F496" s="410" t="s">
        <v>2541</v>
      </c>
      <c r="G496" s="427" t="s">
        <v>2668</v>
      </c>
      <c r="H496" s="374">
        <v>42451</v>
      </c>
      <c r="I496" s="427" t="s">
        <v>2956</v>
      </c>
      <c r="J496" s="375"/>
      <c r="K496" s="376">
        <f>1741505.12+AZ496</f>
        <v>1765742.36</v>
      </c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  <c r="AD496" s="363"/>
      <c r="AE496" s="363"/>
      <c r="AF496" s="363"/>
      <c r="AG496" s="363"/>
      <c r="AH496" s="363"/>
      <c r="AI496" s="363"/>
      <c r="AJ496" s="363"/>
      <c r="AK496" s="363"/>
      <c r="AL496" s="363"/>
      <c r="AM496" s="363"/>
      <c r="AN496" s="363"/>
      <c r="AO496" s="363"/>
      <c r="AP496" s="363"/>
      <c r="AQ496" s="363">
        <v>24237.24</v>
      </c>
      <c r="AR496" s="363">
        <v>37332</v>
      </c>
      <c r="AS496" s="363">
        <v>0</v>
      </c>
      <c r="AT496" s="363">
        <v>24237.24</v>
      </c>
      <c r="AU496" s="363">
        <v>25968.01</v>
      </c>
      <c r="AV496" s="363">
        <v>0</v>
      </c>
      <c r="AW496" s="363">
        <v>24237.24</v>
      </c>
      <c r="AX496" s="367">
        <v>17190</v>
      </c>
      <c r="AY496" s="363">
        <v>0</v>
      </c>
      <c r="AZ496" s="363">
        <v>24237.24</v>
      </c>
      <c r="BA496" s="363">
        <v>31475.41</v>
      </c>
      <c r="BB496" s="363">
        <v>0</v>
      </c>
      <c r="BC496" s="297">
        <v>372269.27</v>
      </c>
      <c r="BD496" s="297"/>
      <c r="BE496" s="297"/>
      <c r="BF496" s="297">
        <v>421501.1</v>
      </c>
      <c r="BG496" s="297"/>
      <c r="BH496" s="301">
        <f t="shared" si="16"/>
        <v>17190</v>
      </c>
      <c r="BI496" s="297"/>
    </row>
    <row r="497" spans="1:61" s="293" customFormat="1" ht="30" hidden="1" x14ac:dyDescent="0.25">
      <c r="A497" s="450">
        <v>494</v>
      </c>
      <c r="B497" s="373" t="s">
        <v>2458</v>
      </c>
      <c r="C497" s="373" t="s">
        <v>620</v>
      </c>
      <c r="D497" s="373">
        <v>10</v>
      </c>
      <c r="E497" s="373" t="s">
        <v>2459</v>
      </c>
      <c r="F497" s="410" t="s">
        <v>2542</v>
      </c>
      <c r="G497" s="427" t="s">
        <v>2668</v>
      </c>
      <c r="H497" s="374">
        <v>42451</v>
      </c>
      <c r="I497" s="427" t="s">
        <v>2956</v>
      </c>
      <c r="J497" s="375"/>
      <c r="K497" s="376">
        <f>1930533.39+AZ497</f>
        <v>1957465.8499999999</v>
      </c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  <c r="AA497" s="363"/>
      <c r="AB497" s="363"/>
      <c r="AC497" s="363"/>
      <c r="AD497" s="363"/>
      <c r="AE497" s="363"/>
      <c r="AF497" s="363"/>
      <c r="AG497" s="363"/>
      <c r="AH497" s="363"/>
      <c r="AI497" s="363"/>
      <c r="AJ497" s="363"/>
      <c r="AK497" s="363"/>
      <c r="AL497" s="363"/>
      <c r="AM497" s="363"/>
      <c r="AN497" s="363"/>
      <c r="AO497" s="363"/>
      <c r="AP497" s="363"/>
      <c r="AQ497" s="363">
        <v>26932.46</v>
      </c>
      <c r="AR497" s="363">
        <v>20705</v>
      </c>
      <c r="AS497" s="363">
        <v>0</v>
      </c>
      <c r="AT497" s="363">
        <v>26932.46</v>
      </c>
      <c r="AU497" s="363">
        <v>32510.9</v>
      </c>
      <c r="AV497" s="363">
        <v>0</v>
      </c>
      <c r="AW497" s="363">
        <v>26932.46</v>
      </c>
      <c r="AX497" s="367">
        <v>26076</v>
      </c>
      <c r="AY497" s="363">
        <v>0</v>
      </c>
      <c r="AZ497" s="363">
        <v>26932.46</v>
      </c>
      <c r="BA497" s="363">
        <v>39376.99</v>
      </c>
      <c r="BB497" s="363">
        <v>0</v>
      </c>
      <c r="BC497" s="297">
        <v>410000.3</v>
      </c>
      <c r="BD497" s="297"/>
      <c r="BE497" s="297"/>
      <c r="BF497" s="297">
        <v>1328698.29</v>
      </c>
      <c r="BG497" s="297"/>
      <c r="BH497" s="301">
        <f t="shared" si="16"/>
        <v>26076</v>
      </c>
      <c r="BI497" s="297"/>
    </row>
    <row r="498" spans="1:61" s="293" customFormat="1" ht="30" hidden="1" x14ac:dyDescent="0.25">
      <c r="A498" s="450">
        <v>495</v>
      </c>
      <c r="B498" s="373" t="s">
        <v>2458</v>
      </c>
      <c r="C498" s="373" t="s">
        <v>620</v>
      </c>
      <c r="D498" s="373">
        <v>11</v>
      </c>
      <c r="E498" s="373" t="s">
        <v>2459</v>
      </c>
      <c r="F498" s="410" t="s">
        <v>2543</v>
      </c>
      <c r="G498" s="427" t="s">
        <v>2668</v>
      </c>
      <c r="H498" s="374">
        <v>42451</v>
      </c>
      <c r="I498" s="427" t="s">
        <v>2956</v>
      </c>
      <c r="J498" s="375"/>
      <c r="K498" s="376">
        <f>1739202.79+AZ498</f>
        <v>1763428.22</v>
      </c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  <c r="AD498" s="363"/>
      <c r="AE498" s="363"/>
      <c r="AF498" s="363"/>
      <c r="AG498" s="363"/>
      <c r="AH498" s="363"/>
      <c r="AI498" s="363"/>
      <c r="AJ498" s="363"/>
      <c r="AK498" s="363"/>
      <c r="AL498" s="363"/>
      <c r="AM498" s="363"/>
      <c r="AN498" s="363"/>
      <c r="AO498" s="363"/>
      <c r="AP498" s="363"/>
      <c r="AQ498" s="363">
        <v>24225.43</v>
      </c>
      <c r="AR498" s="363">
        <v>22592</v>
      </c>
      <c r="AS498" s="363">
        <v>0</v>
      </c>
      <c r="AT498" s="363">
        <v>24225.43</v>
      </c>
      <c r="AU498" s="363">
        <v>18993.46</v>
      </c>
      <c r="AV498" s="363">
        <v>0</v>
      </c>
      <c r="AW498" s="363">
        <v>24225.43</v>
      </c>
      <c r="AX498" s="367">
        <v>25549</v>
      </c>
      <c r="AY498" s="363">
        <v>0</v>
      </c>
      <c r="AZ498" s="363">
        <v>24225.43</v>
      </c>
      <c r="BA498" s="363">
        <v>26786.82</v>
      </c>
      <c r="BB498" s="363">
        <v>0</v>
      </c>
      <c r="BC498" s="297">
        <v>307154.65000000002</v>
      </c>
      <c r="BD498" s="297"/>
      <c r="BE498" s="297"/>
      <c r="BF498" s="297">
        <v>413908.49</v>
      </c>
      <c r="BG498" s="297"/>
      <c r="BH498" s="301">
        <f t="shared" si="16"/>
        <v>25549</v>
      </c>
      <c r="BI498" s="297"/>
    </row>
    <row r="499" spans="1:61" s="293" customFormat="1" ht="30" hidden="1" x14ac:dyDescent="0.25">
      <c r="A499" s="449">
        <v>496</v>
      </c>
      <c r="B499" s="373" t="s">
        <v>2458</v>
      </c>
      <c r="C499" s="373" t="s">
        <v>620</v>
      </c>
      <c r="D499" s="373">
        <v>12</v>
      </c>
      <c r="E499" s="373" t="s">
        <v>2459</v>
      </c>
      <c r="F499" s="410" t="s">
        <v>2544</v>
      </c>
      <c r="G499" s="427" t="s">
        <v>2668</v>
      </c>
      <c r="H499" s="374">
        <v>42451</v>
      </c>
      <c r="I499" s="427" t="s">
        <v>2956</v>
      </c>
      <c r="J499" s="375"/>
      <c r="K499" s="376">
        <f>1946554.65+AZ499</f>
        <v>1973448.0999999999</v>
      </c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  <c r="AA499" s="363"/>
      <c r="AB499" s="363"/>
      <c r="AC499" s="363"/>
      <c r="AD499" s="363"/>
      <c r="AE499" s="363"/>
      <c r="AF499" s="363"/>
      <c r="AG499" s="363"/>
      <c r="AH499" s="363"/>
      <c r="AI499" s="363"/>
      <c r="AJ499" s="363"/>
      <c r="AK499" s="363"/>
      <c r="AL499" s="363"/>
      <c r="AM499" s="363"/>
      <c r="AN499" s="363"/>
      <c r="AO499" s="363"/>
      <c r="AP499" s="363"/>
      <c r="AQ499" s="363">
        <v>26893.45</v>
      </c>
      <c r="AR499" s="363">
        <v>27722.44</v>
      </c>
      <c r="AS499" s="363">
        <v>0</v>
      </c>
      <c r="AT499" s="363">
        <v>26893.45</v>
      </c>
      <c r="AU499" s="363">
        <v>38965.019999999997</v>
      </c>
      <c r="AV499" s="363">
        <v>0</v>
      </c>
      <c r="AW499" s="363">
        <v>26893.45</v>
      </c>
      <c r="AX499" s="367">
        <v>27711</v>
      </c>
      <c r="AY499" s="363">
        <v>0</v>
      </c>
      <c r="AZ499" s="363">
        <v>26893.45</v>
      </c>
      <c r="BA499" s="363">
        <v>43255.1</v>
      </c>
      <c r="BB499" s="363">
        <v>0</v>
      </c>
      <c r="BC499" s="297">
        <v>376251.56</v>
      </c>
      <c r="BD499" s="297"/>
      <c r="BE499" s="297"/>
      <c r="BF499" s="297">
        <v>753056.31</v>
      </c>
      <c r="BG499" s="297"/>
      <c r="BH499" s="301">
        <f t="shared" si="16"/>
        <v>27711</v>
      </c>
      <c r="BI499" s="297"/>
    </row>
    <row r="500" spans="1:61" s="293" customFormat="1" ht="30" hidden="1" x14ac:dyDescent="0.25">
      <c r="A500" s="450">
        <v>497</v>
      </c>
      <c r="B500" s="373" t="s">
        <v>2458</v>
      </c>
      <c r="C500" s="373" t="s">
        <v>620</v>
      </c>
      <c r="D500" s="373">
        <v>13</v>
      </c>
      <c r="E500" s="427" t="s">
        <v>2459</v>
      </c>
      <c r="F500" s="410" t="s">
        <v>2545</v>
      </c>
      <c r="G500" s="427" t="s">
        <v>2668</v>
      </c>
      <c r="H500" s="374">
        <v>42451</v>
      </c>
      <c r="I500" s="427" t="s">
        <v>2956</v>
      </c>
      <c r="J500" s="375"/>
      <c r="K500" s="376">
        <f>1969853.52+AZ500</f>
        <v>1997036.2</v>
      </c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  <c r="AA500" s="363"/>
      <c r="AB500" s="363"/>
      <c r="AC500" s="363"/>
      <c r="AD500" s="363"/>
      <c r="AE500" s="363"/>
      <c r="AF500" s="363"/>
      <c r="AG500" s="363"/>
      <c r="AH500" s="363"/>
      <c r="AI500" s="363"/>
      <c r="AJ500" s="363"/>
      <c r="AK500" s="363"/>
      <c r="AL500" s="363"/>
      <c r="AM500" s="363"/>
      <c r="AN500" s="363"/>
      <c r="AO500" s="363"/>
      <c r="AP500" s="363"/>
      <c r="AQ500" s="363">
        <v>27182.68</v>
      </c>
      <c r="AR500" s="363">
        <v>47759</v>
      </c>
      <c r="AS500" s="363">
        <v>0</v>
      </c>
      <c r="AT500" s="363">
        <v>27182.68</v>
      </c>
      <c r="AU500" s="363">
        <v>22788.65</v>
      </c>
      <c r="AV500" s="363">
        <v>0</v>
      </c>
      <c r="AW500" s="363">
        <v>27182.68</v>
      </c>
      <c r="AX500" s="367">
        <v>28475</v>
      </c>
      <c r="AY500" s="363">
        <v>0</v>
      </c>
      <c r="AZ500" s="363">
        <v>27182.68</v>
      </c>
      <c r="BA500" s="363">
        <v>48364.160000000003</v>
      </c>
      <c r="BB500" s="363">
        <v>0</v>
      </c>
      <c r="BC500" s="297">
        <v>372460.46</v>
      </c>
      <c r="BD500" s="297"/>
      <c r="BE500" s="297"/>
      <c r="BF500" s="297">
        <v>693105.14</v>
      </c>
      <c r="BG500" s="297"/>
      <c r="BH500" s="301">
        <f t="shared" si="16"/>
        <v>28475</v>
      </c>
      <c r="BI500" s="297"/>
    </row>
    <row r="501" spans="1:61" s="293" customFormat="1" ht="30" hidden="1" x14ac:dyDescent="0.25">
      <c r="A501" s="450">
        <v>498</v>
      </c>
      <c r="B501" s="373" t="s">
        <v>2458</v>
      </c>
      <c r="C501" s="373" t="s">
        <v>620</v>
      </c>
      <c r="D501" s="373">
        <v>16</v>
      </c>
      <c r="E501" s="373" t="s">
        <v>2459</v>
      </c>
      <c r="F501" s="410" t="s">
        <v>2546</v>
      </c>
      <c r="G501" s="427" t="s">
        <v>2668</v>
      </c>
      <c r="H501" s="374">
        <v>42451</v>
      </c>
      <c r="I501" s="427" t="s">
        <v>2956</v>
      </c>
      <c r="J501" s="375"/>
      <c r="K501" s="376">
        <f>1943009.92+AZ501</f>
        <v>1969559.66</v>
      </c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  <c r="AA501" s="363"/>
      <c r="AB501" s="363"/>
      <c r="AC501" s="363"/>
      <c r="AD501" s="363"/>
      <c r="AE501" s="363"/>
      <c r="AF501" s="363"/>
      <c r="AG501" s="363"/>
      <c r="AH501" s="363"/>
      <c r="AI501" s="363"/>
      <c r="AJ501" s="363"/>
      <c r="AK501" s="363"/>
      <c r="AL501" s="363"/>
      <c r="AM501" s="363"/>
      <c r="AN501" s="363"/>
      <c r="AO501" s="363"/>
      <c r="AP501" s="363"/>
      <c r="AQ501" s="363">
        <v>26549.74</v>
      </c>
      <c r="AR501" s="363">
        <v>26703</v>
      </c>
      <c r="AS501" s="363">
        <v>0</v>
      </c>
      <c r="AT501" s="363">
        <v>26549.74</v>
      </c>
      <c r="AU501" s="363">
        <v>29353.1</v>
      </c>
      <c r="AV501" s="363">
        <v>0</v>
      </c>
      <c r="AW501" s="363">
        <v>26549.74</v>
      </c>
      <c r="AX501" s="367">
        <v>24099</v>
      </c>
      <c r="AY501" s="363">
        <v>0</v>
      </c>
      <c r="AZ501" s="363">
        <v>26549.74</v>
      </c>
      <c r="BA501" s="363">
        <v>34049.65</v>
      </c>
      <c r="BB501" s="363">
        <v>0</v>
      </c>
      <c r="BC501" s="297">
        <v>442629.74</v>
      </c>
      <c r="BD501" s="297"/>
      <c r="BE501" s="297"/>
      <c r="BF501" s="297">
        <v>1203922.5900000001</v>
      </c>
      <c r="BG501" s="297"/>
      <c r="BH501" s="301">
        <f t="shared" si="16"/>
        <v>24099</v>
      </c>
      <c r="BI501" s="297"/>
    </row>
    <row r="502" spans="1:61" s="293" customFormat="1" ht="30" hidden="1" x14ac:dyDescent="0.25">
      <c r="A502" s="449">
        <v>499</v>
      </c>
      <c r="B502" s="373" t="s">
        <v>11</v>
      </c>
      <c r="C502" s="373" t="s">
        <v>216</v>
      </c>
      <c r="D502" s="373">
        <v>47</v>
      </c>
      <c r="E502" s="427" t="s">
        <v>2460</v>
      </c>
      <c r="F502" s="410" t="s">
        <v>2547</v>
      </c>
      <c r="G502" s="427" t="s">
        <v>2668</v>
      </c>
      <c r="H502" s="374">
        <v>41793</v>
      </c>
      <c r="I502" s="427" t="s">
        <v>2964</v>
      </c>
      <c r="J502" s="375"/>
      <c r="K502" s="376">
        <v>7728598.9900000002</v>
      </c>
      <c r="L502" s="363"/>
      <c r="M502" s="363"/>
      <c r="N502" s="363"/>
      <c r="O502" s="363"/>
      <c r="P502" s="363"/>
      <c r="Q502" s="363"/>
      <c r="R502" s="363"/>
      <c r="S502" s="363"/>
      <c r="T502" s="363">
        <v>86275.89</v>
      </c>
      <c r="U502" s="363"/>
      <c r="V502" s="363"/>
      <c r="W502" s="363"/>
      <c r="X502" s="363"/>
      <c r="Y502" s="363"/>
      <c r="Z502" s="363">
        <v>101222.73</v>
      </c>
      <c r="AA502" s="363"/>
      <c r="AB502" s="363"/>
      <c r="AC502" s="363"/>
      <c r="AD502" s="363"/>
      <c r="AE502" s="363"/>
      <c r="AF502" s="363">
        <v>97666.95</v>
      </c>
      <c r="AG502" s="363"/>
      <c r="AH502" s="363"/>
      <c r="AI502" s="363"/>
      <c r="AJ502" s="363"/>
      <c r="AK502" s="363"/>
      <c r="AL502" s="363"/>
      <c r="AM502" s="363"/>
      <c r="AN502" s="363">
        <v>104134.27</v>
      </c>
      <c r="AO502" s="363">
        <v>108875.17</v>
      </c>
      <c r="AP502" s="363"/>
      <c r="AQ502" s="363">
        <v>108957.93</v>
      </c>
      <c r="AR502" s="363">
        <v>108139.5</v>
      </c>
      <c r="AS502" s="363"/>
      <c r="AT502" s="363">
        <v>109309.9</v>
      </c>
      <c r="AU502" s="363">
        <v>97620.85</v>
      </c>
      <c r="AV502" s="363"/>
      <c r="AW502" s="363"/>
      <c r="AX502" s="363"/>
      <c r="AY502" s="363"/>
      <c r="AZ502" s="363"/>
      <c r="BA502" s="363"/>
      <c r="BB502" s="363"/>
      <c r="BC502" s="297"/>
      <c r="BD502" s="297"/>
      <c r="BE502" s="297"/>
      <c r="BF502" s="297"/>
      <c r="BG502" s="297"/>
      <c r="BH502" s="299"/>
      <c r="BI502" s="297"/>
    </row>
    <row r="503" spans="1:61" s="293" customFormat="1" ht="45" hidden="1" x14ac:dyDescent="0.25">
      <c r="A503" s="450">
        <v>500</v>
      </c>
      <c r="B503" s="373" t="s">
        <v>11</v>
      </c>
      <c r="C503" s="373" t="s">
        <v>210</v>
      </c>
      <c r="D503" s="373">
        <v>26</v>
      </c>
      <c r="E503" s="373" t="s">
        <v>2461</v>
      </c>
      <c r="F503" s="373" t="s">
        <v>2548</v>
      </c>
      <c r="G503" s="373" t="s">
        <v>16</v>
      </c>
      <c r="H503" s="374">
        <v>41821</v>
      </c>
      <c r="I503" s="452" t="s">
        <v>3357</v>
      </c>
      <c r="J503" s="375"/>
      <c r="K503" s="376">
        <v>5272040</v>
      </c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  <c r="AA503" s="363"/>
      <c r="AB503" s="363"/>
      <c r="AC503" s="363">
        <v>40320</v>
      </c>
      <c r="AD503" s="363"/>
      <c r="AE503" s="363"/>
      <c r="AF503" s="363"/>
      <c r="AG503" s="363"/>
      <c r="AH503" s="363"/>
      <c r="AI503" s="363"/>
      <c r="AJ503" s="363"/>
      <c r="AK503" s="363"/>
      <c r="AL503" s="363"/>
      <c r="AM503" s="363"/>
      <c r="AN503" s="363"/>
      <c r="AO503" s="363"/>
      <c r="AP503" s="363"/>
      <c r="AQ503" s="363">
        <v>72670</v>
      </c>
      <c r="AR503" s="363">
        <v>46020</v>
      </c>
      <c r="AS503" s="363">
        <v>190200</v>
      </c>
      <c r="AT503" s="363">
        <v>72670</v>
      </c>
      <c r="AU503" s="363">
        <v>64100</v>
      </c>
      <c r="AV503" s="363">
        <v>190200</v>
      </c>
      <c r="AW503" s="363">
        <v>72670</v>
      </c>
      <c r="AX503" s="367">
        <v>74800</v>
      </c>
      <c r="AY503" s="363">
        <v>0</v>
      </c>
      <c r="AZ503" s="363">
        <v>72670</v>
      </c>
      <c r="BA503" s="363">
        <v>67400</v>
      </c>
      <c r="BB503" s="363">
        <v>0</v>
      </c>
      <c r="BC503" s="297">
        <v>709360</v>
      </c>
      <c r="BD503" s="297"/>
      <c r="BE503" s="297">
        <v>190000</v>
      </c>
      <c r="BF503" s="297">
        <v>2344700</v>
      </c>
      <c r="BG503" s="297"/>
      <c r="BH503" s="301">
        <f>AX503</f>
        <v>74800</v>
      </c>
      <c r="BI503" s="297"/>
    </row>
    <row r="504" spans="1:61" s="293" customFormat="1" ht="45" hidden="1" x14ac:dyDescent="0.25">
      <c r="A504" s="450">
        <v>501</v>
      </c>
      <c r="B504" s="373" t="s">
        <v>2463</v>
      </c>
      <c r="C504" s="373" t="s">
        <v>442</v>
      </c>
      <c r="D504" s="373">
        <v>5</v>
      </c>
      <c r="E504" s="373" t="s">
        <v>2464</v>
      </c>
      <c r="F504" s="373" t="s">
        <v>2549</v>
      </c>
      <c r="G504" s="373" t="s">
        <v>16</v>
      </c>
      <c r="H504" s="374">
        <v>41821</v>
      </c>
      <c r="I504" s="373" t="s">
        <v>2550</v>
      </c>
      <c r="J504" s="375"/>
      <c r="K504" s="376"/>
      <c r="L504" s="363"/>
      <c r="M504" s="363"/>
      <c r="N504" s="363"/>
      <c r="O504" s="363"/>
      <c r="P504" s="363"/>
      <c r="Q504" s="363"/>
      <c r="R504" s="363"/>
      <c r="S504" s="363"/>
      <c r="T504" s="363">
        <v>4760</v>
      </c>
      <c r="U504" s="363"/>
      <c r="V504" s="363"/>
      <c r="W504" s="363"/>
      <c r="X504" s="363"/>
      <c r="Y504" s="363"/>
      <c r="Z504" s="363"/>
      <c r="AA504" s="363"/>
      <c r="AB504" s="363"/>
      <c r="AC504" s="363">
        <v>11933</v>
      </c>
      <c r="AD504" s="363"/>
      <c r="AE504" s="363"/>
      <c r="AF504" s="363"/>
      <c r="AG504" s="363"/>
      <c r="AH504" s="363"/>
      <c r="AI504" s="363">
        <v>3181</v>
      </c>
      <c r="AJ504" s="363"/>
      <c r="AK504" s="363"/>
      <c r="AL504" s="363"/>
      <c r="AM504" s="363"/>
      <c r="AN504" s="363"/>
      <c r="AO504" s="363"/>
      <c r="AP504" s="363"/>
      <c r="AQ504" s="363"/>
      <c r="AR504" s="363">
        <v>1543</v>
      </c>
      <c r="AS504" s="363"/>
      <c r="AT504" s="363"/>
      <c r="AU504" s="363">
        <v>3679</v>
      </c>
      <c r="AV504" s="363"/>
      <c r="AW504" s="363"/>
      <c r="AX504" s="363">
        <v>6568</v>
      </c>
      <c r="AY504" s="363"/>
      <c r="AZ504" s="363"/>
      <c r="BA504" s="367">
        <v>4183</v>
      </c>
      <c r="BB504" s="363"/>
      <c r="BC504" s="297">
        <v>83153.5</v>
      </c>
      <c r="BD504" s="297"/>
      <c r="BE504" s="297"/>
      <c r="BF504" s="297">
        <v>358935.5</v>
      </c>
      <c r="BG504" s="297"/>
      <c r="BH504" s="301">
        <f>BA504</f>
        <v>4183</v>
      </c>
      <c r="BI504" s="297"/>
    </row>
    <row r="505" spans="1:61" s="293" customFormat="1" ht="30" hidden="1" x14ac:dyDescent="0.25">
      <c r="A505" s="449">
        <v>502</v>
      </c>
      <c r="B505" s="373" t="s">
        <v>11</v>
      </c>
      <c r="C505" s="373" t="s">
        <v>2465</v>
      </c>
      <c r="D505" s="373">
        <v>21</v>
      </c>
      <c r="E505" s="427" t="s">
        <v>2466</v>
      </c>
      <c r="F505" s="428" t="s">
        <v>2551</v>
      </c>
      <c r="G505" s="427" t="s">
        <v>2714</v>
      </c>
      <c r="H505" s="374">
        <v>41779</v>
      </c>
      <c r="I505" s="427" t="s">
        <v>2999</v>
      </c>
      <c r="J505" s="375"/>
      <c r="K505" s="376">
        <v>6634400</v>
      </c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  <c r="AA505" s="363"/>
      <c r="AB505" s="363"/>
      <c r="AC505" s="363">
        <v>80100</v>
      </c>
      <c r="AD505" s="363"/>
      <c r="AE505" s="363"/>
      <c r="AF505" s="363"/>
      <c r="AG505" s="363"/>
      <c r="AH505" s="363"/>
      <c r="AI505" s="363"/>
      <c r="AJ505" s="363"/>
      <c r="AK505" s="363"/>
      <c r="AL505" s="363"/>
      <c r="AM505" s="363"/>
      <c r="AN505" s="363">
        <v>105800</v>
      </c>
      <c r="AO505" s="363">
        <v>80000</v>
      </c>
      <c r="AP505" s="363"/>
      <c r="AQ505" s="363"/>
      <c r="AR505" s="363"/>
      <c r="AS505" s="363"/>
      <c r="AT505" s="363"/>
      <c r="AU505" s="363"/>
      <c r="AV505" s="363"/>
      <c r="AW505" s="363"/>
      <c r="AX505" s="363"/>
      <c r="AY505" s="363"/>
      <c r="AZ505" s="363"/>
      <c r="BA505" s="363"/>
      <c r="BB505" s="363"/>
      <c r="BC505" s="297"/>
      <c r="BD505" s="297"/>
      <c r="BE505" s="297"/>
      <c r="BF505" s="297"/>
      <c r="BG505" s="297"/>
      <c r="BH505" s="299"/>
      <c r="BI505" s="297"/>
    </row>
    <row r="506" spans="1:61" s="293" customFormat="1" ht="45" hidden="1" x14ac:dyDescent="0.25">
      <c r="A506" s="450">
        <v>503</v>
      </c>
      <c r="B506" s="373" t="s">
        <v>11</v>
      </c>
      <c r="C506" s="373" t="s">
        <v>121</v>
      </c>
      <c r="D506" s="373">
        <v>83</v>
      </c>
      <c r="E506" s="373" t="s">
        <v>2467</v>
      </c>
      <c r="F506" s="373" t="s">
        <v>2552</v>
      </c>
      <c r="G506" s="373" t="s">
        <v>2518</v>
      </c>
      <c r="H506" s="374">
        <v>41821</v>
      </c>
      <c r="I506" s="373" t="s">
        <v>2553</v>
      </c>
      <c r="J506" s="375"/>
      <c r="K506" s="376">
        <v>2249600</v>
      </c>
      <c r="L506" s="363"/>
      <c r="M506" s="363"/>
      <c r="N506" s="363"/>
      <c r="O506" s="363"/>
      <c r="P506" s="363"/>
      <c r="Q506" s="363"/>
      <c r="R506" s="363"/>
      <c r="S506" s="363"/>
      <c r="T506" s="363">
        <v>37600</v>
      </c>
      <c r="U506" s="363"/>
      <c r="V506" s="363"/>
      <c r="W506" s="363"/>
      <c r="X506" s="363"/>
      <c r="Y506" s="363"/>
      <c r="Z506" s="363">
        <v>31900</v>
      </c>
      <c r="AA506" s="363"/>
      <c r="AB506" s="363"/>
      <c r="AC506" s="363"/>
      <c r="AD506" s="363"/>
      <c r="AE506" s="363"/>
      <c r="AF506" s="363"/>
      <c r="AG506" s="363"/>
      <c r="AH506" s="363"/>
      <c r="AI506" s="363"/>
      <c r="AJ506" s="363"/>
      <c r="AK506" s="363"/>
      <c r="AL506" s="363">
        <v>24800</v>
      </c>
      <c r="AM506" s="363"/>
      <c r="AN506" s="363">
        <v>30200</v>
      </c>
      <c r="AO506" s="363">
        <v>28400</v>
      </c>
      <c r="AP506" s="363"/>
      <c r="AQ506" s="363"/>
      <c r="AR506" s="363"/>
      <c r="AS506" s="363"/>
      <c r="AT506" s="363"/>
      <c r="AU506" s="363"/>
      <c r="AV506" s="363"/>
      <c r="AW506" s="363">
        <v>31600</v>
      </c>
      <c r="AX506" s="367">
        <v>27500</v>
      </c>
      <c r="AY506" s="363">
        <v>0</v>
      </c>
      <c r="AZ506" s="363">
        <v>31600</v>
      </c>
      <c r="BA506" s="363">
        <v>43500</v>
      </c>
      <c r="BB506" s="363">
        <v>90000</v>
      </c>
      <c r="BC506" s="297">
        <v>446250</v>
      </c>
      <c r="BD506" s="297"/>
      <c r="BE506" s="297">
        <v>1270000</v>
      </c>
      <c r="BF506" s="297">
        <v>47975</v>
      </c>
      <c r="BG506" s="297"/>
      <c r="BH506" s="301">
        <f>AX506</f>
        <v>27500</v>
      </c>
      <c r="BI506" s="297"/>
    </row>
    <row r="507" spans="1:61" s="293" customFormat="1" ht="30" hidden="1" x14ac:dyDescent="0.25">
      <c r="A507" s="450">
        <v>504</v>
      </c>
      <c r="B507" s="373" t="s">
        <v>11</v>
      </c>
      <c r="C507" s="373" t="s">
        <v>2468</v>
      </c>
      <c r="D507" s="373">
        <v>16</v>
      </c>
      <c r="E507" s="427" t="s">
        <v>2469</v>
      </c>
      <c r="F507" s="410" t="s">
        <v>2554</v>
      </c>
      <c r="G507" s="427" t="s">
        <v>2668</v>
      </c>
      <c r="H507" s="374">
        <v>42451</v>
      </c>
      <c r="I507" s="427" t="s">
        <v>2980</v>
      </c>
      <c r="J507" s="375"/>
      <c r="K507" s="376">
        <f>2354204.22+AZ507</f>
        <v>2387282.27</v>
      </c>
      <c r="L507" s="363"/>
      <c r="M507" s="363"/>
      <c r="N507" s="363"/>
      <c r="O507" s="363"/>
      <c r="P507" s="363"/>
      <c r="Q507" s="363"/>
      <c r="R507" s="363"/>
      <c r="S507" s="363"/>
      <c r="T507" s="363">
        <v>18154.28</v>
      </c>
      <c r="U507" s="363"/>
      <c r="V507" s="363"/>
      <c r="W507" s="363"/>
      <c r="X507" s="363"/>
      <c r="Y507" s="363"/>
      <c r="Z507" s="363">
        <v>32602.240000000002</v>
      </c>
      <c r="AA507" s="363"/>
      <c r="AB507" s="363"/>
      <c r="AC507" s="363">
        <v>31936</v>
      </c>
      <c r="AD507" s="363"/>
      <c r="AE507" s="363"/>
      <c r="AF507" s="363">
        <v>33648</v>
      </c>
      <c r="AG507" s="363"/>
      <c r="AH507" s="363"/>
      <c r="AI507" s="363"/>
      <c r="AJ507" s="363"/>
      <c r="AK507" s="363"/>
      <c r="AL507" s="363"/>
      <c r="AM507" s="363"/>
      <c r="AN507" s="363">
        <v>33078.050000000003</v>
      </c>
      <c r="AO507" s="363">
        <v>35884.879999999997</v>
      </c>
      <c r="AP507" s="363">
        <v>0</v>
      </c>
      <c r="AQ507" s="363"/>
      <c r="AR507" s="363"/>
      <c r="AS507" s="363"/>
      <c r="AT507" s="363"/>
      <c r="AU507" s="363"/>
      <c r="AV507" s="363"/>
      <c r="AW507" s="363">
        <v>33078.050000000003</v>
      </c>
      <c r="AX507" s="363">
        <v>31023.69</v>
      </c>
      <c r="AY507" s="363">
        <v>0</v>
      </c>
      <c r="AZ507" s="363">
        <v>33078.050000000003</v>
      </c>
      <c r="BA507" s="363">
        <v>38390.410000000003</v>
      </c>
      <c r="BB507" s="363">
        <v>130900</v>
      </c>
      <c r="BC507" s="297">
        <v>376639.67</v>
      </c>
      <c r="BD507" s="297"/>
      <c r="BE507" s="297"/>
      <c r="BF507" s="297">
        <v>1530605.89</v>
      </c>
      <c r="BG507" s="297"/>
      <c r="BH507" s="299"/>
      <c r="BI507" s="297"/>
    </row>
    <row r="508" spans="1:61" s="293" customFormat="1" ht="30" hidden="1" x14ac:dyDescent="0.25">
      <c r="A508" s="449">
        <v>505</v>
      </c>
      <c r="B508" s="373" t="s">
        <v>11</v>
      </c>
      <c r="C508" s="373" t="s">
        <v>490</v>
      </c>
      <c r="D508" s="373">
        <v>66</v>
      </c>
      <c r="E508" s="427" t="s">
        <v>2470</v>
      </c>
      <c r="F508" s="428" t="s">
        <v>2984</v>
      </c>
      <c r="G508" s="427" t="s">
        <v>2668</v>
      </c>
      <c r="H508" s="374">
        <v>41771</v>
      </c>
      <c r="I508" s="427" t="s">
        <v>2985</v>
      </c>
      <c r="J508" s="375"/>
      <c r="K508" s="376">
        <v>2922538.79</v>
      </c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  <c r="AA508" s="363"/>
      <c r="AB508" s="363"/>
      <c r="AC508" s="363">
        <v>41425</v>
      </c>
      <c r="AD508" s="363"/>
      <c r="AE508" s="363"/>
      <c r="AF508" s="363">
        <v>34136.76</v>
      </c>
      <c r="AG508" s="363"/>
      <c r="AH508" s="363"/>
      <c r="AI508" s="363"/>
      <c r="AJ508" s="363"/>
      <c r="AK508" s="363"/>
      <c r="AL508" s="363"/>
      <c r="AM508" s="363"/>
      <c r="AN508" s="363">
        <v>42389.18</v>
      </c>
      <c r="AO508" s="363">
        <v>47713.86</v>
      </c>
      <c r="AP508" s="363"/>
      <c r="AQ508" s="363"/>
      <c r="AR508" s="363"/>
      <c r="AS508" s="363"/>
      <c r="AT508" s="363"/>
      <c r="AU508" s="363"/>
      <c r="AV508" s="363"/>
      <c r="AW508" s="363"/>
      <c r="AX508" s="363"/>
      <c r="AY508" s="363"/>
      <c r="AZ508" s="363"/>
      <c r="BA508" s="363"/>
      <c r="BB508" s="363"/>
      <c r="BC508" s="297"/>
      <c r="BD508" s="297"/>
      <c r="BE508" s="297"/>
      <c r="BF508" s="297"/>
      <c r="BG508" s="297"/>
      <c r="BH508" s="299"/>
      <c r="BI508" s="297"/>
    </row>
    <row r="509" spans="1:61" s="293" customFormat="1" ht="30" hidden="1" customHeight="1" x14ac:dyDescent="0.25">
      <c r="A509" s="450">
        <v>506</v>
      </c>
      <c r="B509" s="373" t="s">
        <v>11</v>
      </c>
      <c r="C509" s="373" t="s">
        <v>54</v>
      </c>
      <c r="D509" s="373">
        <v>72</v>
      </c>
      <c r="E509" s="373" t="s">
        <v>2474</v>
      </c>
      <c r="F509" s="373"/>
      <c r="G509" s="373"/>
      <c r="H509" s="373"/>
      <c r="I509" s="373"/>
      <c r="J509" s="375"/>
      <c r="K509" s="376">
        <f>6873542.94+AZ509</f>
        <v>6970013.7600000007</v>
      </c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>
        <v>92199.9</v>
      </c>
      <c r="W509" s="367">
        <v>71215.88</v>
      </c>
      <c r="X509" s="363" t="s">
        <v>2473</v>
      </c>
      <c r="Y509" s="363">
        <v>92199.9</v>
      </c>
      <c r="Z509" s="367">
        <v>94474.95</v>
      </c>
      <c r="AA509" s="363"/>
      <c r="AB509" s="363"/>
      <c r="AC509" s="363"/>
      <c r="AD509" s="363"/>
      <c r="AE509" s="363"/>
      <c r="AF509" s="363"/>
      <c r="AG509" s="363"/>
      <c r="AH509" s="363">
        <v>92199.9</v>
      </c>
      <c r="AI509" s="367">
        <v>85027.55</v>
      </c>
      <c r="AJ509" s="363">
        <v>1198132.5</v>
      </c>
      <c r="AK509" s="363">
        <v>96470.82</v>
      </c>
      <c r="AL509" s="367">
        <v>88405.26</v>
      </c>
      <c r="AM509" s="363">
        <v>0</v>
      </c>
      <c r="AN509" s="363">
        <v>96470.82</v>
      </c>
      <c r="AO509" s="367">
        <v>123154.72</v>
      </c>
      <c r="AP509" s="363">
        <v>1534778.5</v>
      </c>
      <c r="AQ509" s="363">
        <v>96470.82</v>
      </c>
      <c r="AR509" s="367">
        <v>83031.460000000006</v>
      </c>
      <c r="AS509" s="363">
        <v>128416.2</v>
      </c>
      <c r="AT509" s="363">
        <v>96470.82</v>
      </c>
      <c r="AU509" s="367">
        <v>69348.45</v>
      </c>
      <c r="AV509" s="363" t="s">
        <v>2473</v>
      </c>
      <c r="AW509" s="363">
        <v>96470.82</v>
      </c>
      <c r="AX509" s="367">
        <v>52096.5</v>
      </c>
      <c r="AY509" s="363">
        <v>0</v>
      </c>
      <c r="AZ509" s="363">
        <v>96470.82</v>
      </c>
      <c r="BA509" s="363">
        <v>197943.17</v>
      </c>
      <c r="BB509" s="363">
        <v>1260864</v>
      </c>
      <c r="BC509" s="297">
        <v>1092961.51</v>
      </c>
      <c r="BD509" s="297"/>
      <c r="BE509" s="297"/>
      <c r="BF509" s="297">
        <v>2657056.73</v>
      </c>
      <c r="BG509" s="297"/>
      <c r="BH509" s="301">
        <f>W509+Z509+AI509+AL509+AO509+AR509+AU509+AX509</f>
        <v>666754.7699999999</v>
      </c>
      <c r="BI509" s="297"/>
    </row>
    <row r="510" spans="1:61" s="293" customFormat="1" ht="30" hidden="1" customHeight="1" x14ac:dyDescent="0.25">
      <c r="A510" s="450">
        <v>507</v>
      </c>
      <c r="B510" s="373" t="s">
        <v>11</v>
      </c>
      <c r="C510" s="373" t="s">
        <v>54</v>
      </c>
      <c r="D510" s="373">
        <v>74</v>
      </c>
      <c r="E510" s="373" t="s">
        <v>2474</v>
      </c>
      <c r="F510" s="373"/>
      <c r="G510" s="373"/>
      <c r="H510" s="373"/>
      <c r="I510" s="373"/>
      <c r="J510" s="375"/>
      <c r="K510" s="376">
        <f>7555245.36+AZ510</f>
        <v>7661283.8700000001</v>
      </c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>
        <v>101344.14</v>
      </c>
      <c r="W510" s="367">
        <v>97680.5</v>
      </c>
      <c r="X510" s="363" t="s">
        <v>2473</v>
      </c>
      <c r="Y510" s="363">
        <v>101344.14</v>
      </c>
      <c r="Z510" s="367">
        <v>140415.16</v>
      </c>
      <c r="AA510" s="363"/>
      <c r="AB510" s="363"/>
      <c r="AC510" s="363"/>
      <c r="AD510" s="363"/>
      <c r="AE510" s="363"/>
      <c r="AF510" s="363"/>
      <c r="AG510" s="363"/>
      <c r="AH510" s="363">
        <v>101344.14</v>
      </c>
      <c r="AI510" s="367">
        <v>41025.4</v>
      </c>
      <c r="AJ510" s="363">
        <v>0</v>
      </c>
      <c r="AK510" s="363">
        <v>106038.51</v>
      </c>
      <c r="AL510" s="367">
        <v>153085.29</v>
      </c>
      <c r="AM510" s="363">
        <v>0</v>
      </c>
      <c r="AN510" s="363">
        <v>106038.51</v>
      </c>
      <c r="AO510" s="367">
        <v>91318.39</v>
      </c>
      <c r="AP510" s="363">
        <v>0</v>
      </c>
      <c r="AQ510" s="363">
        <v>106038.51</v>
      </c>
      <c r="AR510" s="367">
        <v>118045.61</v>
      </c>
      <c r="AS510" s="363" t="s">
        <v>2473</v>
      </c>
      <c r="AT510" s="363">
        <v>106038.51</v>
      </c>
      <c r="AU510" s="367">
        <v>81401.5</v>
      </c>
      <c r="AV510" s="363" t="s">
        <v>2473</v>
      </c>
      <c r="AW510" s="363">
        <v>106038.51</v>
      </c>
      <c r="AX510" s="367">
        <v>160016.23000000001</v>
      </c>
      <c r="AY510" s="363">
        <v>0</v>
      </c>
      <c r="AZ510" s="363">
        <v>106038.51</v>
      </c>
      <c r="BA510" s="363">
        <v>214303.57</v>
      </c>
      <c r="BB510" s="363">
        <v>0</v>
      </c>
      <c r="BC510" s="297">
        <v>1379772.28</v>
      </c>
      <c r="BD510" s="297"/>
      <c r="BE510" s="297"/>
      <c r="BF510" s="297">
        <v>3498017.33</v>
      </c>
      <c r="BG510" s="297"/>
      <c r="BH510" s="301">
        <f>W510+Z510+AI510+AL510+AO510+AR510+AU510+AX510</f>
        <v>882988.08</v>
      </c>
      <c r="BI510" s="297"/>
    </row>
    <row r="511" spans="1:61" s="293" customFormat="1" ht="30" hidden="1" x14ac:dyDescent="0.25">
      <c r="A511" s="449">
        <v>508</v>
      </c>
      <c r="B511" s="373" t="s">
        <v>11</v>
      </c>
      <c r="C511" s="373" t="s">
        <v>124</v>
      </c>
      <c r="D511" s="373">
        <v>10</v>
      </c>
      <c r="E511" s="427" t="s">
        <v>2489</v>
      </c>
      <c r="F511" s="410" t="s">
        <v>2555</v>
      </c>
      <c r="G511" s="427" t="s">
        <v>2668</v>
      </c>
      <c r="H511" s="374">
        <v>41817</v>
      </c>
      <c r="I511" s="427" t="s">
        <v>2983</v>
      </c>
      <c r="J511" s="375"/>
      <c r="K511" s="376">
        <f>1321404.3+AZ511</f>
        <v>1340626.4100000001</v>
      </c>
      <c r="L511" s="363"/>
      <c r="M511" s="363"/>
      <c r="N511" s="363"/>
      <c r="O511" s="363"/>
      <c r="P511" s="363"/>
      <c r="Q511" s="363"/>
      <c r="R511" s="363"/>
      <c r="S511" s="363"/>
      <c r="T511" s="363">
        <v>22684.959999999999</v>
      </c>
      <c r="U511" s="363"/>
      <c r="V511" s="363"/>
      <c r="W511" s="363"/>
      <c r="X511" s="363"/>
      <c r="Y511" s="363"/>
      <c r="Z511" s="363"/>
      <c r="AA511" s="363"/>
      <c r="AB511" s="363"/>
      <c r="AC511" s="363">
        <v>15777.44</v>
      </c>
      <c r="AD511" s="363"/>
      <c r="AE511" s="363"/>
      <c r="AF511" s="363"/>
      <c r="AG511" s="363"/>
      <c r="AH511" s="363"/>
      <c r="AI511" s="363">
        <v>20136.97</v>
      </c>
      <c r="AJ511" s="363"/>
      <c r="AK511" s="363"/>
      <c r="AL511" s="363"/>
      <c r="AM511" s="363"/>
      <c r="AN511" s="363"/>
      <c r="AO511" s="363"/>
      <c r="AP511" s="363"/>
      <c r="AQ511" s="363"/>
      <c r="AR511" s="363"/>
      <c r="AS511" s="363"/>
      <c r="AT511" s="363">
        <v>19222.11</v>
      </c>
      <c r="AU511" s="367">
        <v>18601.66</v>
      </c>
      <c r="AV511" s="363">
        <v>121121</v>
      </c>
      <c r="AW511" s="363">
        <v>19222.11</v>
      </c>
      <c r="AX511" s="363">
        <v>31206.94</v>
      </c>
      <c r="AY511" s="363">
        <v>0</v>
      </c>
      <c r="AZ511" s="363">
        <v>19222.11</v>
      </c>
      <c r="BA511" s="363">
        <v>13970.25</v>
      </c>
      <c r="BB511" s="363">
        <v>0</v>
      </c>
      <c r="BC511" s="297">
        <v>276673.40000000002</v>
      </c>
      <c r="BD511" s="297">
        <v>194934.5</v>
      </c>
      <c r="BE511" s="297">
        <v>173021</v>
      </c>
      <c r="BF511" s="471" t="s">
        <v>3366</v>
      </c>
      <c r="BG511" s="297"/>
      <c r="BH511" s="301">
        <f>AU511+BA511</f>
        <v>32571.91</v>
      </c>
      <c r="BI511" s="297"/>
    </row>
    <row r="512" spans="1:61" s="293" customFormat="1" ht="43.5" hidden="1" customHeight="1" x14ac:dyDescent="0.25">
      <c r="A512" s="450">
        <v>509</v>
      </c>
      <c r="B512" s="373" t="s">
        <v>11</v>
      </c>
      <c r="C512" s="373" t="s">
        <v>216</v>
      </c>
      <c r="D512" s="373">
        <v>36</v>
      </c>
      <c r="E512" s="427" t="s">
        <v>2507</v>
      </c>
      <c r="F512" s="428" t="s">
        <v>2965</v>
      </c>
      <c r="G512" s="427" t="s">
        <v>2668</v>
      </c>
      <c r="H512" s="374">
        <v>43510</v>
      </c>
      <c r="I512" s="427" t="s">
        <v>2966</v>
      </c>
      <c r="J512" s="373"/>
      <c r="K512" s="376">
        <v>523297.08</v>
      </c>
      <c r="L512" s="361"/>
      <c r="M512" s="363"/>
      <c r="N512" s="363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  <c r="AA512" s="364"/>
      <c r="AB512" s="364"/>
      <c r="AC512" s="364"/>
      <c r="AD512" s="364"/>
      <c r="AE512" s="364"/>
      <c r="AF512" s="364"/>
      <c r="AG512" s="364"/>
      <c r="AH512" s="364"/>
      <c r="AI512" s="364"/>
      <c r="AJ512" s="364"/>
      <c r="AK512" s="364">
        <v>39012.47</v>
      </c>
      <c r="AL512" s="364">
        <v>40786.129999999997</v>
      </c>
      <c r="AM512" s="364"/>
      <c r="AN512" s="364">
        <v>11051.95</v>
      </c>
      <c r="AO512" s="364">
        <v>9783.17</v>
      </c>
      <c r="AP512" s="364">
        <v>85000</v>
      </c>
      <c r="AQ512" s="364">
        <v>11570.71</v>
      </c>
      <c r="AR512" s="364">
        <v>4399.49</v>
      </c>
      <c r="AS512" s="364"/>
      <c r="AT512" s="364">
        <v>11570.71</v>
      </c>
      <c r="AU512" s="364">
        <v>22417.93</v>
      </c>
      <c r="AV512" s="364"/>
      <c r="AW512" s="364"/>
      <c r="AX512" s="364"/>
      <c r="AY512" s="364"/>
      <c r="AZ512" s="364"/>
      <c r="BA512" s="364"/>
      <c r="BB512" s="364"/>
      <c r="BC512" s="297"/>
      <c r="BD512" s="297"/>
      <c r="BE512" s="297"/>
      <c r="BF512" s="297"/>
      <c r="BG512" s="297"/>
      <c r="BH512" s="299"/>
      <c r="BI512" s="297"/>
    </row>
    <row r="513" spans="1:61" s="293" customFormat="1" ht="30" hidden="1" customHeight="1" thickBot="1" x14ac:dyDescent="0.3">
      <c r="A513" s="450">
        <v>510</v>
      </c>
      <c r="B513" s="373" t="s">
        <v>11</v>
      </c>
      <c r="C513" s="373" t="s">
        <v>78</v>
      </c>
      <c r="D513" s="373" t="s">
        <v>2143</v>
      </c>
      <c r="E513" s="427" t="s">
        <v>2495</v>
      </c>
      <c r="F513" s="428" t="s">
        <v>2988</v>
      </c>
      <c r="G513" s="427" t="s">
        <v>2766</v>
      </c>
      <c r="H513" s="432" t="s">
        <v>2989</v>
      </c>
      <c r="I513" s="427" t="s">
        <v>2990</v>
      </c>
      <c r="J513" s="375"/>
      <c r="K513" s="376">
        <v>4126679.62</v>
      </c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  <c r="AA513" s="363"/>
      <c r="AB513" s="363"/>
      <c r="AC513" s="363"/>
      <c r="AD513" s="363"/>
      <c r="AE513" s="363"/>
      <c r="AF513" s="363"/>
      <c r="AG513" s="363"/>
      <c r="AH513" s="363"/>
      <c r="AI513" s="363"/>
      <c r="AJ513" s="363"/>
      <c r="AK513" s="363"/>
      <c r="AL513" s="363"/>
      <c r="AM513" s="363"/>
      <c r="AN513" s="363"/>
      <c r="AO513" s="363"/>
      <c r="AP513" s="363"/>
      <c r="AQ513" s="363"/>
      <c r="AR513" s="363"/>
      <c r="AS513" s="363"/>
      <c r="AT513" s="363">
        <v>59571.839999999997</v>
      </c>
      <c r="AU513" s="367">
        <v>41694.53</v>
      </c>
      <c r="AV513" s="363">
        <v>0</v>
      </c>
      <c r="AW513" s="363">
        <v>59571.839999999997</v>
      </c>
      <c r="AX513" s="367">
        <v>41694.53</v>
      </c>
      <c r="AY513" s="363">
        <v>0</v>
      </c>
      <c r="AZ513" s="363">
        <v>59571.839999999997</v>
      </c>
      <c r="BA513" s="367">
        <v>41694.53</v>
      </c>
      <c r="BB513" s="363">
        <v>0</v>
      </c>
      <c r="BC513" s="297">
        <v>125083.59</v>
      </c>
      <c r="BD513" s="297"/>
      <c r="BE513" s="297"/>
      <c r="BF513" s="297">
        <v>1325041.57</v>
      </c>
      <c r="BG513" s="297"/>
      <c r="BH513" s="301">
        <f>AU513+AX513+BA513</f>
        <v>125083.59</v>
      </c>
      <c r="BI513" s="297"/>
    </row>
    <row r="514" spans="1:61" s="94" customFormat="1" ht="45" hidden="1" x14ac:dyDescent="0.25">
      <c r="A514" s="449">
        <v>511</v>
      </c>
      <c r="B514" s="372" t="s">
        <v>11</v>
      </c>
      <c r="C514" s="378" t="s">
        <v>2427</v>
      </c>
      <c r="D514" s="378">
        <v>22</v>
      </c>
      <c r="E514" s="378" t="s">
        <v>2556</v>
      </c>
      <c r="F514" s="378" t="s">
        <v>2557</v>
      </c>
      <c r="G514" s="378" t="s">
        <v>2518</v>
      </c>
      <c r="H514" s="379">
        <v>41821</v>
      </c>
      <c r="I514" s="372" t="s">
        <v>2558</v>
      </c>
      <c r="J514" s="368"/>
      <c r="K514" s="380"/>
      <c r="L514" s="381"/>
      <c r="M514" s="381"/>
      <c r="N514" s="381"/>
      <c r="O514" s="382"/>
      <c r="P514" s="381"/>
      <c r="Q514" s="381"/>
      <c r="R514" s="383"/>
      <c r="S514" s="381"/>
      <c r="T514" s="381"/>
      <c r="U514" s="381"/>
      <c r="V514" s="381"/>
      <c r="W514" s="381"/>
      <c r="X514" s="381"/>
      <c r="Y514" s="381"/>
      <c r="Z514" s="381"/>
      <c r="AA514" s="381"/>
      <c r="AB514" s="381"/>
      <c r="AC514" s="381"/>
      <c r="AD514" s="381"/>
      <c r="AE514" s="381"/>
      <c r="AF514" s="384"/>
      <c r="AG514" s="384"/>
      <c r="AH514" s="381"/>
      <c r="AI514" s="381"/>
      <c r="AJ514" s="381"/>
      <c r="AK514" s="381"/>
      <c r="AL514" s="381"/>
      <c r="AM514" s="381"/>
      <c r="AN514" s="381"/>
      <c r="AO514" s="381"/>
      <c r="AP514" s="381"/>
      <c r="AQ514" s="381"/>
      <c r="AR514" s="381"/>
      <c r="AS514" s="381"/>
      <c r="AT514" s="381"/>
      <c r="AU514" s="381"/>
      <c r="AV514" s="381"/>
      <c r="AW514" s="381"/>
      <c r="AX514" s="381"/>
      <c r="AY514" s="381"/>
      <c r="AZ514" s="383"/>
      <c r="BA514" s="381"/>
      <c r="BB514" s="381"/>
      <c r="BC514" s="285"/>
      <c r="BD514" s="285"/>
      <c r="BE514" s="285"/>
      <c r="BF514" s="285"/>
      <c r="BG514" s="285"/>
      <c r="BH514" s="299"/>
      <c r="BI514" s="285"/>
    </row>
    <row r="515" spans="1:61" s="94" customFormat="1" ht="45" hidden="1" x14ac:dyDescent="0.25">
      <c r="A515" s="450">
        <v>512</v>
      </c>
      <c r="B515" s="372" t="s">
        <v>11</v>
      </c>
      <c r="C515" s="378" t="s">
        <v>2436</v>
      </c>
      <c r="D515" s="378" t="s">
        <v>1773</v>
      </c>
      <c r="E515" s="378" t="s">
        <v>2559</v>
      </c>
      <c r="F515" s="378" t="s">
        <v>2560</v>
      </c>
      <c r="G515" s="378" t="s">
        <v>2518</v>
      </c>
      <c r="H515" s="379">
        <v>41821</v>
      </c>
      <c r="I515" s="372" t="s">
        <v>2561</v>
      </c>
      <c r="J515" s="368"/>
      <c r="K515" s="380"/>
      <c r="L515" s="381"/>
      <c r="M515" s="381"/>
      <c r="N515" s="381"/>
      <c r="O515" s="382"/>
      <c r="P515" s="381"/>
      <c r="Q515" s="381"/>
      <c r="R515" s="383"/>
      <c r="S515" s="381"/>
      <c r="T515" s="381"/>
      <c r="U515" s="381"/>
      <c r="V515" s="381"/>
      <c r="W515" s="381"/>
      <c r="X515" s="381"/>
      <c r="Y515" s="381"/>
      <c r="Z515" s="381"/>
      <c r="AA515" s="381"/>
      <c r="AB515" s="381"/>
      <c r="AC515" s="381"/>
      <c r="AD515" s="381"/>
      <c r="AE515" s="381"/>
      <c r="AF515" s="384"/>
      <c r="AG515" s="384"/>
      <c r="AH515" s="381"/>
      <c r="AI515" s="381"/>
      <c r="AJ515" s="381"/>
      <c r="AK515" s="381"/>
      <c r="AL515" s="381"/>
      <c r="AM515" s="381"/>
      <c r="AN515" s="381"/>
      <c r="AO515" s="381"/>
      <c r="AP515" s="381"/>
      <c r="AQ515" s="381"/>
      <c r="AR515" s="381"/>
      <c r="AS515" s="381"/>
      <c r="AT515" s="381"/>
      <c r="AU515" s="381"/>
      <c r="AV515" s="381"/>
      <c r="AW515" s="381"/>
      <c r="AX515" s="381"/>
      <c r="AY515" s="381"/>
      <c r="AZ515" s="383"/>
      <c r="BA515" s="381"/>
      <c r="BB515" s="381"/>
      <c r="BC515" s="285"/>
      <c r="BD515" s="285"/>
      <c r="BE515" s="285"/>
      <c r="BF515" s="285"/>
      <c r="BG515" s="285"/>
      <c r="BH515" s="299"/>
      <c r="BI515" s="285"/>
    </row>
    <row r="516" spans="1:61" s="94" customFormat="1" ht="45" hidden="1" x14ac:dyDescent="0.25">
      <c r="A516" s="450">
        <v>513</v>
      </c>
      <c r="B516" s="372" t="s">
        <v>11</v>
      </c>
      <c r="C516" s="378" t="s">
        <v>2468</v>
      </c>
      <c r="D516" s="378">
        <v>6</v>
      </c>
      <c r="E516" s="378" t="s">
        <v>2562</v>
      </c>
      <c r="F516" s="378" t="s">
        <v>2563</v>
      </c>
      <c r="G516" s="378" t="s">
        <v>16</v>
      </c>
      <c r="H516" s="379">
        <v>41821</v>
      </c>
      <c r="I516" s="372" t="s">
        <v>2564</v>
      </c>
      <c r="J516" s="368"/>
      <c r="K516" s="380"/>
      <c r="L516" s="381"/>
      <c r="M516" s="381"/>
      <c r="N516" s="381"/>
      <c r="O516" s="382"/>
      <c r="P516" s="381"/>
      <c r="Q516" s="381"/>
      <c r="R516" s="383"/>
      <c r="S516" s="381"/>
      <c r="T516" s="381"/>
      <c r="U516" s="381"/>
      <c r="V516" s="381"/>
      <c r="W516" s="381"/>
      <c r="X516" s="381"/>
      <c r="Y516" s="381"/>
      <c r="Z516" s="381"/>
      <c r="AA516" s="381"/>
      <c r="AB516" s="381"/>
      <c r="AC516" s="381"/>
      <c r="AD516" s="381"/>
      <c r="AE516" s="381"/>
      <c r="AF516" s="384"/>
      <c r="AG516" s="384"/>
      <c r="AH516" s="381"/>
      <c r="AI516" s="381"/>
      <c r="AJ516" s="381"/>
      <c r="AK516" s="381"/>
      <c r="AL516" s="381"/>
      <c r="AM516" s="381"/>
      <c r="AN516" s="381"/>
      <c r="AO516" s="381"/>
      <c r="AP516" s="381"/>
      <c r="AQ516" s="381"/>
      <c r="AR516" s="381"/>
      <c r="AS516" s="381"/>
      <c r="AT516" s="381"/>
      <c r="AU516" s="381"/>
      <c r="AV516" s="381"/>
      <c r="AW516" s="381"/>
      <c r="AX516" s="381"/>
      <c r="AY516" s="381"/>
      <c r="AZ516" s="383"/>
      <c r="BA516" s="381"/>
      <c r="BB516" s="381"/>
      <c r="BC516" s="285"/>
      <c r="BD516" s="285"/>
      <c r="BE516" s="285"/>
      <c r="BF516" s="285"/>
      <c r="BG516" s="285"/>
      <c r="BH516" s="299">
        <f>SUM(BH4:BH515)</f>
        <v>13103194.119999992</v>
      </c>
      <c r="BI516" s="285"/>
    </row>
    <row r="517" spans="1:61" s="94" customFormat="1" ht="30" hidden="1" x14ac:dyDescent="0.25">
      <c r="A517" s="449">
        <v>514</v>
      </c>
      <c r="B517" s="372" t="s">
        <v>11</v>
      </c>
      <c r="C517" s="429" t="s">
        <v>2468</v>
      </c>
      <c r="D517" s="378">
        <v>5</v>
      </c>
      <c r="E517" s="429" t="s">
        <v>2565</v>
      </c>
      <c r="F517" s="410" t="s">
        <v>2566</v>
      </c>
      <c r="G517" s="429" t="s">
        <v>2668</v>
      </c>
      <c r="H517" s="379">
        <v>42076</v>
      </c>
      <c r="I517" s="430" t="s">
        <v>2974</v>
      </c>
      <c r="J517" s="368"/>
      <c r="K517" s="380"/>
      <c r="L517" s="381"/>
      <c r="M517" s="381"/>
      <c r="N517" s="381"/>
      <c r="O517" s="382"/>
      <c r="P517" s="381"/>
      <c r="Q517" s="381"/>
      <c r="R517" s="383"/>
      <c r="S517" s="381"/>
      <c r="T517" s="381"/>
      <c r="U517" s="381"/>
      <c r="V517" s="381"/>
      <c r="W517" s="381"/>
      <c r="X517" s="381"/>
      <c r="Y517" s="381"/>
      <c r="Z517" s="381"/>
      <c r="AA517" s="381"/>
      <c r="AB517" s="381"/>
      <c r="AC517" s="381"/>
      <c r="AD517" s="381"/>
      <c r="AE517" s="381"/>
      <c r="AF517" s="384"/>
      <c r="AG517" s="384"/>
      <c r="AH517" s="381"/>
      <c r="AI517" s="381"/>
      <c r="AJ517" s="381"/>
      <c r="AK517" s="381"/>
      <c r="AL517" s="381"/>
      <c r="AM517" s="381"/>
      <c r="AN517" s="381"/>
      <c r="AO517" s="381"/>
      <c r="AP517" s="381"/>
      <c r="AQ517" s="381"/>
      <c r="AR517" s="381"/>
      <c r="AS517" s="381"/>
      <c r="AT517" s="381"/>
      <c r="AU517" s="381"/>
      <c r="AV517" s="381"/>
      <c r="AW517" s="381"/>
      <c r="AX517" s="381"/>
      <c r="AY517" s="381"/>
      <c r="AZ517" s="383"/>
      <c r="BA517" s="381"/>
      <c r="BB517" s="381"/>
      <c r="BC517" s="285"/>
      <c r="BD517" s="285"/>
      <c r="BE517" s="285"/>
      <c r="BF517" s="285"/>
      <c r="BG517" s="285"/>
      <c r="BH517" s="299"/>
      <c r="BI517" s="285"/>
    </row>
    <row r="518" spans="1:61" s="94" customFormat="1" ht="45" hidden="1" x14ac:dyDescent="0.25">
      <c r="A518" s="450">
        <v>515</v>
      </c>
      <c r="B518" s="378" t="s">
        <v>11</v>
      </c>
      <c r="C518" s="378" t="s">
        <v>2038</v>
      </c>
      <c r="D518" s="378">
        <v>91</v>
      </c>
      <c r="E518" s="378" t="s">
        <v>2568</v>
      </c>
      <c r="F518" s="378" t="s">
        <v>2569</v>
      </c>
      <c r="G518" s="378" t="s">
        <v>16</v>
      </c>
      <c r="H518" s="379">
        <v>41821</v>
      </c>
      <c r="I518" s="372" t="s">
        <v>2570</v>
      </c>
      <c r="J518" s="368"/>
      <c r="K518" s="380"/>
      <c r="L518" s="381"/>
      <c r="M518" s="381"/>
      <c r="N518" s="381"/>
      <c r="O518" s="382"/>
      <c r="P518" s="381"/>
      <c r="Q518" s="381"/>
      <c r="R518" s="383"/>
      <c r="S518" s="381"/>
      <c r="T518" s="381"/>
      <c r="U518" s="381"/>
      <c r="V518" s="381"/>
      <c r="W518" s="381"/>
      <c r="X518" s="381"/>
      <c r="Y518" s="381"/>
      <c r="Z518" s="381"/>
      <c r="AA518" s="381"/>
      <c r="AB518" s="381"/>
      <c r="AC518" s="381"/>
      <c r="AD518" s="381"/>
      <c r="AE518" s="381"/>
      <c r="AF518" s="384"/>
      <c r="AG518" s="384"/>
      <c r="AH518" s="381"/>
      <c r="AI518" s="381"/>
      <c r="AJ518" s="381"/>
      <c r="AK518" s="381"/>
      <c r="AL518" s="381"/>
      <c r="AM518" s="381"/>
      <c r="AN518" s="381"/>
      <c r="AO518" s="381"/>
      <c r="AP518" s="381"/>
      <c r="AQ518" s="381"/>
      <c r="AR518" s="381"/>
      <c r="AS518" s="381"/>
      <c r="AT518" s="381"/>
      <c r="AU518" s="381"/>
      <c r="AV518" s="381"/>
      <c r="AW518" s="381"/>
      <c r="AX518" s="381"/>
      <c r="AY518" s="381"/>
      <c r="AZ518" s="383"/>
      <c r="BA518" s="381"/>
      <c r="BB518" s="381"/>
      <c r="BC518" s="285"/>
      <c r="BD518" s="285"/>
      <c r="BE518" s="285"/>
      <c r="BF518" s="285"/>
      <c r="BG518" s="285"/>
      <c r="BH518" s="299"/>
      <c r="BI518" s="285"/>
    </row>
    <row r="519" spans="1:61" s="94" customFormat="1" ht="45" hidden="1" x14ac:dyDescent="0.25">
      <c r="A519" s="450">
        <v>516</v>
      </c>
      <c r="B519" s="378" t="s">
        <v>11</v>
      </c>
      <c r="C519" s="378" t="s">
        <v>2572</v>
      </c>
      <c r="D519" s="378">
        <v>8</v>
      </c>
      <c r="E519" s="378" t="s">
        <v>2571</v>
      </c>
      <c r="F519" s="378" t="s">
        <v>2573</v>
      </c>
      <c r="G519" s="378" t="s">
        <v>2574</v>
      </c>
      <c r="H519" s="379">
        <v>41821</v>
      </c>
      <c r="I519" s="372" t="s">
        <v>2575</v>
      </c>
      <c r="J519" s="368"/>
      <c r="K519" s="380"/>
      <c r="L519" s="381"/>
      <c r="M519" s="381"/>
      <c r="N519" s="381"/>
      <c r="O519" s="382"/>
      <c r="P519" s="381"/>
      <c r="Q519" s="381"/>
      <c r="R519" s="383"/>
      <c r="S519" s="381"/>
      <c r="T519" s="381"/>
      <c r="U519" s="381"/>
      <c r="V519" s="381"/>
      <c r="W519" s="381"/>
      <c r="X519" s="381"/>
      <c r="Y519" s="381"/>
      <c r="Z519" s="381"/>
      <c r="AA519" s="381"/>
      <c r="AB519" s="381"/>
      <c r="AC519" s="381"/>
      <c r="AD519" s="381"/>
      <c r="AE519" s="381"/>
      <c r="AF519" s="384"/>
      <c r="AG519" s="384"/>
      <c r="AH519" s="381"/>
      <c r="AI519" s="381"/>
      <c r="AJ519" s="381"/>
      <c r="AK519" s="381"/>
      <c r="AL519" s="381"/>
      <c r="AM519" s="381"/>
      <c r="AN519" s="381"/>
      <c r="AO519" s="381"/>
      <c r="AP519" s="381"/>
      <c r="AQ519" s="381"/>
      <c r="AR519" s="381"/>
      <c r="AS519" s="381"/>
      <c r="AT519" s="381"/>
      <c r="AU519" s="381"/>
      <c r="AV519" s="381"/>
      <c r="AW519" s="381"/>
      <c r="AX519" s="381"/>
      <c r="AY519" s="381"/>
      <c r="AZ519" s="383"/>
      <c r="BA519" s="381"/>
      <c r="BB519" s="381"/>
      <c r="BC519" s="285"/>
      <c r="BD519" s="285"/>
      <c r="BE519" s="285"/>
      <c r="BF519" s="285"/>
      <c r="BG519" s="285"/>
      <c r="BH519" s="299"/>
      <c r="BI519" s="285"/>
    </row>
    <row r="520" spans="1:61" s="94" customFormat="1" ht="45" hidden="1" x14ac:dyDescent="0.25">
      <c r="A520" s="449">
        <v>517</v>
      </c>
      <c r="B520" s="378" t="s">
        <v>11</v>
      </c>
      <c r="C520" s="378" t="s">
        <v>2572</v>
      </c>
      <c r="D520" s="378">
        <v>6</v>
      </c>
      <c r="E520" s="378" t="s">
        <v>2571</v>
      </c>
      <c r="F520" s="378" t="s">
        <v>2576</v>
      </c>
      <c r="G520" s="378" t="s">
        <v>2574</v>
      </c>
      <c r="H520" s="379">
        <v>41821</v>
      </c>
      <c r="I520" s="372" t="s">
        <v>2575</v>
      </c>
      <c r="J520" s="368"/>
      <c r="K520" s="380"/>
      <c r="L520" s="381"/>
      <c r="M520" s="381"/>
      <c r="N520" s="381"/>
      <c r="O520" s="382"/>
      <c r="P520" s="381"/>
      <c r="Q520" s="381"/>
      <c r="R520" s="383"/>
      <c r="S520" s="381"/>
      <c r="T520" s="381"/>
      <c r="U520" s="381"/>
      <c r="V520" s="381"/>
      <c r="W520" s="381"/>
      <c r="X520" s="381"/>
      <c r="Y520" s="381"/>
      <c r="Z520" s="381"/>
      <c r="AA520" s="381"/>
      <c r="AB520" s="381"/>
      <c r="AC520" s="381"/>
      <c r="AD520" s="381"/>
      <c r="AE520" s="381"/>
      <c r="AF520" s="384"/>
      <c r="AG520" s="384"/>
      <c r="AH520" s="381"/>
      <c r="AI520" s="381"/>
      <c r="AJ520" s="381"/>
      <c r="AK520" s="381"/>
      <c r="AL520" s="381"/>
      <c r="AM520" s="381"/>
      <c r="AN520" s="381"/>
      <c r="AO520" s="381"/>
      <c r="AP520" s="381"/>
      <c r="AQ520" s="381"/>
      <c r="AR520" s="381"/>
      <c r="AS520" s="381"/>
      <c r="AT520" s="381"/>
      <c r="AU520" s="381"/>
      <c r="AV520" s="381"/>
      <c r="AW520" s="381"/>
      <c r="AX520" s="381"/>
      <c r="AY520" s="381"/>
      <c r="AZ520" s="383"/>
      <c r="BA520" s="381"/>
      <c r="BB520" s="381"/>
      <c r="BC520" s="285"/>
      <c r="BD520" s="285"/>
      <c r="BE520" s="285"/>
      <c r="BF520" s="285"/>
      <c r="BG520" s="285"/>
      <c r="BH520" s="299"/>
      <c r="BI520" s="285"/>
    </row>
    <row r="521" spans="1:61" s="94" customFormat="1" ht="30" hidden="1" x14ac:dyDescent="0.25">
      <c r="A521" s="450">
        <v>518</v>
      </c>
      <c r="B521" s="378" t="s">
        <v>11</v>
      </c>
      <c r="C521" s="378" t="s">
        <v>606</v>
      </c>
      <c r="D521" s="378">
        <v>36</v>
      </c>
      <c r="E521" s="429" t="s">
        <v>2967</v>
      </c>
      <c r="F521" s="428" t="s">
        <v>2968</v>
      </c>
      <c r="G521" s="429" t="s">
        <v>2668</v>
      </c>
      <c r="H521" s="379">
        <v>41978</v>
      </c>
      <c r="I521" s="430" t="s">
        <v>2969</v>
      </c>
      <c r="J521" s="368"/>
      <c r="K521" s="380"/>
      <c r="L521" s="381"/>
      <c r="M521" s="381"/>
      <c r="N521" s="381"/>
      <c r="O521" s="382"/>
      <c r="P521" s="381"/>
      <c r="Q521" s="381"/>
      <c r="R521" s="383"/>
      <c r="S521" s="381"/>
      <c r="T521" s="381"/>
      <c r="U521" s="381"/>
      <c r="V521" s="381"/>
      <c r="W521" s="381"/>
      <c r="X521" s="381"/>
      <c r="Y521" s="381"/>
      <c r="Z521" s="381"/>
      <c r="AA521" s="381"/>
      <c r="AB521" s="381"/>
      <c r="AC521" s="381"/>
      <c r="AD521" s="381"/>
      <c r="AE521" s="381"/>
      <c r="AF521" s="384"/>
      <c r="AG521" s="384"/>
      <c r="AH521" s="381"/>
      <c r="AI521" s="381"/>
      <c r="AJ521" s="381"/>
      <c r="AK521" s="381"/>
      <c r="AL521" s="381"/>
      <c r="AM521" s="381"/>
      <c r="AN521" s="381"/>
      <c r="AO521" s="381"/>
      <c r="AP521" s="381"/>
      <c r="AQ521" s="381"/>
      <c r="AR521" s="381"/>
      <c r="AS521" s="381"/>
      <c r="AT521" s="381"/>
      <c r="AU521" s="381"/>
      <c r="AV521" s="381"/>
      <c r="AW521" s="381"/>
      <c r="AX521" s="381"/>
      <c r="AY521" s="381"/>
      <c r="AZ521" s="383"/>
      <c r="BA521" s="381"/>
      <c r="BB521" s="381"/>
      <c r="BC521" s="285"/>
      <c r="BD521" s="285"/>
      <c r="BE521" s="285"/>
      <c r="BF521" s="285"/>
      <c r="BG521" s="285"/>
      <c r="BH521" s="299"/>
      <c r="BI521" s="285"/>
    </row>
    <row r="522" spans="1:61" s="94" customFormat="1" ht="45" hidden="1" x14ac:dyDescent="0.25">
      <c r="A522" s="450">
        <v>519</v>
      </c>
      <c r="B522" s="378" t="s">
        <v>11</v>
      </c>
      <c r="C522" s="378" t="s">
        <v>135</v>
      </c>
      <c r="D522" s="378">
        <v>70</v>
      </c>
      <c r="E522" s="378" t="s">
        <v>2577</v>
      </c>
      <c r="F522" s="378" t="s">
        <v>2578</v>
      </c>
      <c r="G522" s="378" t="s">
        <v>16</v>
      </c>
      <c r="H522" s="379">
        <v>41821</v>
      </c>
      <c r="I522" s="372" t="s">
        <v>2579</v>
      </c>
      <c r="J522" s="368"/>
      <c r="K522" s="380"/>
      <c r="L522" s="381"/>
      <c r="M522" s="381"/>
      <c r="N522" s="381"/>
      <c r="O522" s="382"/>
      <c r="P522" s="381"/>
      <c r="Q522" s="381"/>
      <c r="R522" s="383"/>
      <c r="S522" s="381"/>
      <c r="T522" s="381"/>
      <c r="U522" s="381"/>
      <c r="V522" s="381"/>
      <c r="W522" s="381"/>
      <c r="X522" s="381"/>
      <c r="Y522" s="381"/>
      <c r="Z522" s="381"/>
      <c r="AA522" s="381"/>
      <c r="AB522" s="381"/>
      <c r="AC522" s="381"/>
      <c r="AD522" s="381"/>
      <c r="AE522" s="381"/>
      <c r="AF522" s="384"/>
      <c r="AG522" s="384"/>
      <c r="AH522" s="381"/>
      <c r="AI522" s="381"/>
      <c r="AJ522" s="381"/>
      <c r="AK522" s="381"/>
      <c r="AL522" s="381"/>
      <c r="AM522" s="381"/>
      <c r="AN522" s="381"/>
      <c r="AO522" s="381"/>
      <c r="AP522" s="381"/>
      <c r="AQ522" s="381"/>
      <c r="AR522" s="381"/>
      <c r="AS522" s="381"/>
      <c r="AT522" s="381"/>
      <c r="AU522" s="381"/>
      <c r="AV522" s="381"/>
      <c r="AW522" s="381"/>
      <c r="AX522" s="381"/>
      <c r="AY522" s="381"/>
      <c r="AZ522" s="383"/>
      <c r="BA522" s="381"/>
      <c r="BB522" s="381"/>
      <c r="BC522" s="285"/>
      <c r="BD522" s="285"/>
      <c r="BE522" s="285"/>
      <c r="BF522" s="285"/>
      <c r="BG522" s="285"/>
      <c r="BH522" s="299"/>
      <c r="BI522" s="285"/>
    </row>
    <row r="523" spans="1:61" s="94" customFormat="1" ht="45" hidden="1" x14ac:dyDescent="0.25">
      <c r="A523" s="449">
        <v>520</v>
      </c>
      <c r="B523" s="378" t="s">
        <v>11</v>
      </c>
      <c r="C523" s="378" t="s">
        <v>2581</v>
      </c>
      <c r="D523" s="378">
        <v>45</v>
      </c>
      <c r="E523" s="378" t="s">
        <v>2580</v>
      </c>
      <c r="F523" s="378" t="s">
        <v>2582</v>
      </c>
      <c r="G523" s="378" t="s">
        <v>16</v>
      </c>
      <c r="H523" s="379">
        <v>42186</v>
      </c>
      <c r="I523" s="372" t="s">
        <v>2583</v>
      </c>
      <c r="J523" s="368"/>
      <c r="K523" s="380"/>
      <c r="L523" s="381"/>
      <c r="M523" s="381"/>
      <c r="N523" s="381"/>
      <c r="O523" s="382"/>
      <c r="P523" s="381"/>
      <c r="Q523" s="381"/>
      <c r="R523" s="383"/>
      <c r="S523" s="381"/>
      <c r="T523" s="381"/>
      <c r="U523" s="381"/>
      <c r="V523" s="381"/>
      <c r="W523" s="381"/>
      <c r="X523" s="381"/>
      <c r="Y523" s="381"/>
      <c r="Z523" s="381"/>
      <c r="AA523" s="381"/>
      <c r="AB523" s="381"/>
      <c r="AC523" s="381"/>
      <c r="AD523" s="381"/>
      <c r="AE523" s="381"/>
      <c r="AF523" s="384"/>
      <c r="AG523" s="384"/>
      <c r="AH523" s="381"/>
      <c r="AI523" s="381"/>
      <c r="AJ523" s="381"/>
      <c r="AK523" s="381"/>
      <c r="AL523" s="381"/>
      <c r="AM523" s="381"/>
      <c r="AN523" s="381"/>
      <c r="AO523" s="381"/>
      <c r="AP523" s="381"/>
      <c r="AQ523" s="381"/>
      <c r="AR523" s="381"/>
      <c r="AS523" s="381"/>
      <c r="AT523" s="381"/>
      <c r="AU523" s="381"/>
      <c r="AV523" s="381"/>
      <c r="AW523" s="381"/>
      <c r="AX523" s="381"/>
      <c r="AY523" s="381"/>
      <c r="AZ523" s="383"/>
      <c r="BA523" s="381"/>
      <c r="BB523" s="381"/>
      <c r="BC523" s="285"/>
      <c r="BD523" s="285"/>
      <c r="BE523" s="285"/>
      <c r="BF523" s="285"/>
      <c r="BG523" s="285"/>
      <c r="BH523" s="299"/>
      <c r="BI523" s="285"/>
    </row>
    <row r="524" spans="1:61" s="94" customFormat="1" ht="45" hidden="1" x14ac:dyDescent="0.25">
      <c r="A524" s="450">
        <v>521</v>
      </c>
      <c r="B524" s="378" t="s">
        <v>2584</v>
      </c>
      <c r="C524" s="378" t="s">
        <v>2585</v>
      </c>
      <c r="D524" s="378" t="s">
        <v>1765</v>
      </c>
      <c r="E524" s="378" t="s">
        <v>2586</v>
      </c>
      <c r="F524" s="378" t="s">
        <v>2587</v>
      </c>
      <c r="G524" s="378" t="s">
        <v>16</v>
      </c>
      <c r="H524" s="379">
        <v>41821</v>
      </c>
      <c r="I524" s="372"/>
      <c r="J524" s="368"/>
      <c r="K524" s="380"/>
      <c r="L524" s="381"/>
      <c r="M524" s="381"/>
      <c r="N524" s="381"/>
      <c r="O524" s="382"/>
      <c r="P524" s="381"/>
      <c r="Q524" s="381"/>
      <c r="R524" s="383"/>
      <c r="S524" s="381"/>
      <c r="T524" s="381"/>
      <c r="U524" s="381"/>
      <c r="V524" s="381"/>
      <c r="W524" s="381"/>
      <c r="X524" s="381"/>
      <c r="Y524" s="381"/>
      <c r="Z524" s="381"/>
      <c r="AA524" s="381"/>
      <c r="AB524" s="381"/>
      <c r="AC524" s="381"/>
      <c r="AD524" s="381"/>
      <c r="AE524" s="381"/>
      <c r="AF524" s="384"/>
      <c r="AG524" s="384"/>
      <c r="AH524" s="381"/>
      <c r="AI524" s="381"/>
      <c r="AJ524" s="381"/>
      <c r="AK524" s="381"/>
      <c r="AL524" s="381"/>
      <c r="AM524" s="381"/>
      <c r="AN524" s="381"/>
      <c r="AO524" s="381"/>
      <c r="AP524" s="381"/>
      <c r="AQ524" s="381"/>
      <c r="AR524" s="381"/>
      <c r="AS524" s="381"/>
      <c r="AT524" s="381"/>
      <c r="AU524" s="381"/>
      <c r="AV524" s="381"/>
      <c r="AW524" s="381"/>
      <c r="AX524" s="381"/>
      <c r="AY524" s="381"/>
      <c r="AZ524" s="383"/>
      <c r="BA524" s="381"/>
      <c r="BB524" s="381"/>
      <c r="BC524" s="285"/>
      <c r="BD524" s="285"/>
      <c r="BE524" s="285"/>
      <c r="BF524" s="285"/>
      <c r="BG524" s="285"/>
      <c r="BH524" s="299"/>
      <c r="BI524" s="285"/>
    </row>
    <row r="525" spans="1:61" s="94" customFormat="1" ht="45" hidden="1" x14ac:dyDescent="0.25">
      <c r="A525" s="450">
        <v>522</v>
      </c>
      <c r="B525" s="378" t="s">
        <v>11</v>
      </c>
      <c r="C525" s="378" t="s">
        <v>119</v>
      </c>
      <c r="D525" s="378">
        <v>53</v>
      </c>
      <c r="E525" s="378" t="s">
        <v>2588</v>
      </c>
      <c r="F525" s="378" t="s">
        <v>2589</v>
      </c>
      <c r="G525" s="378" t="s">
        <v>16</v>
      </c>
      <c r="H525" s="379">
        <v>41821</v>
      </c>
      <c r="I525" s="372" t="s">
        <v>2590</v>
      </c>
      <c r="J525" s="368"/>
      <c r="K525" s="380"/>
      <c r="L525" s="381"/>
      <c r="M525" s="381"/>
      <c r="N525" s="381"/>
      <c r="O525" s="382"/>
      <c r="P525" s="381"/>
      <c r="Q525" s="381"/>
      <c r="R525" s="383"/>
      <c r="S525" s="381"/>
      <c r="T525" s="381"/>
      <c r="U525" s="381"/>
      <c r="V525" s="381"/>
      <c r="W525" s="381"/>
      <c r="X525" s="381"/>
      <c r="Y525" s="381"/>
      <c r="Z525" s="381"/>
      <c r="AA525" s="381"/>
      <c r="AB525" s="381"/>
      <c r="AC525" s="381"/>
      <c r="AD525" s="381"/>
      <c r="AE525" s="381"/>
      <c r="AF525" s="384"/>
      <c r="AG525" s="384"/>
      <c r="AH525" s="381"/>
      <c r="AI525" s="381"/>
      <c r="AJ525" s="381"/>
      <c r="AK525" s="381"/>
      <c r="AL525" s="381"/>
      <c r="AM525" s="381"/>
      <c r="AN525" s="381"/>
      <c r="AO525" s="381"/>
      <c r="AP525" s="381"/>
      <c r="AQ525" s="381"/>
      <c r="AR525" s="381"/>
      <c r="AS525" s="381"/>
      <c r="AT525" s="381"/>
      <c r="AU525" s="381"/>
      <c r="AV525" s="381"/>
      <c r="AW525" s="381"/>
      <c r="AX525" s="381"/>
      <c r="AY525" s="381"/>
      <c r="AZ525" s="383"/>
      <c r="BA525" s="381"/>
      <c r="BB525" s="381"/>
      <c r="BC525" s="285"/>
      <c r="BD525" s="285"/>
      <c r="BE525" s="285"/>
      <c r="BF525" s="285"/>
      <c r="BG525" s="285"/>
      <c r="BH525" s="299"/>
      <c r="BI525" s="285"/>
    </row>
    <row r="526" spans="1:61" s="94" customFormat="1" ht="30" hidden="1" x14ac:dyDescent="0.25">
      <c r="A526" s="449">
        <v>523</v>
      </c>
      <c r="B526" s="378" t="s">
        <v>11</v>
      </c>
      <c r="C526" s="378" t="s">
        <v>121</v>
      </c>
      <c r="D526" s="378" t="s">
        <v>2592</v>
      </c>
      <c r="E526" s="378" t="s">
        <v>2591</v>
      </c>
      <c r="F526" s="378"/>
      <c r="G526" s="378"/>
      <c r="H526" s="378"/>
      <c r="I526" s="378"/>
      <c r="J526" s="368"/>
      <c r="K526" s="380"/>
      <c r="L526" s="381"/>
      <c r="M526" s="381"/>
      <c r="N526" s="381"/>
      <c r="O526" s="382"/>
      <c r="P526" s="381"/>
      <c r="Q526" s="381"/>
      <c r="R526" s="383"/>
      <c r="S526" s="381"/>
      <c r="T526" s="381"/>
      <c r="U526" s="381"/>
      <c r="V526" s="381"/>
      <c r="W526" s="381"/>
      <c r="X526" s="381"/>
      <c r="Y526" s="381"/>
      <c r="Z526" s="381"/>
      <c r="AA526" s="381"/>
      <c r="AB526" s="381"/>
      <c r="AC526" s="381"/>
      <c r="AD526" s="381"/>
      <c r="AE526" s="381"/>
      <c r="AF526" s="384"/>
      <c r="AG526" s="384"/>
      <c r="AH526" s="381"/>
      <c r="AI526" s="381"/>
      <c r="AJ526" s="381"/>
      <c r="AK526" s="381"/>
      <c r="AL526" s="381"/>
      <c r="AM526" s="381"/>
      <c r="AN526" s="381"/>
      <c r="AO526" s="381"/>
      <c r="AP526" s="381"/>
      <c r="AQ526" s="381"/>
      <c r="AR526" s="381"/>
      <c r="AS526" s="381"/>
      <c r="AT526" s="381"/>
      <c r="AU526" s="381"/>
      <c r="AV526" s="381"/>
      <c r="AW526" s="381"/>
      <c r="AX526" s="381"/>
      <c r="AY526" s="381"/>
      <c r="AZ526" s="383"/>
      <c r="BA526" s="381"/>
      <c r="BB526" s="381"/>
      <c r="BC526" s="285"/>
      <c r="BD526" s="285"/>
      <c r="BE526" s="285"/>
      <c r="BF526" s="285"/>
      <c r="BG526" s="285"/>
      <c r="BH526" s="299"/>
      <c r="BI526" s="285"/>
    </row>
    <row r="527" spans="1:61" s="94" customFormat="1" ht="30" hidden="1" x14ac:dyDescent="0.25">
      <c r="A527" s="450">
        <v>524</v>
      </c>
      <c r="B527" s="378" t="s">
        <v>11</v>
      </c>
      <c r="C527" s="378" t="s">
        <v>1575</v>
      </c>
      <c r="D527" s="378">
        <v>31</v>
      </c>
      <c r="E527" s="378" t="s">
        <v>2593</v>
      </c>
      <c r="F527" s="378" t="s">
        <v>2594</v>
      </c>
      <c r="G527" s="378" t="s">
        <v>1640</v>
      </c>
      <c r="H527" s="379">
        <v>41821</v>
      </c>
      <c r="I527" s="372" t="s">
        <v>2595</v>
      </c>
      <c r="J527" s="368"/>
      <c r="K527" s="380"/>
      <c r="L527" s="381"/>
      <c r="M527" s="381"/>
      <c r="N527" s="381"/>
      <c r="O527" s="382"/>
      <c r="P527" s="381"/>
      <c r="Q527" s="381"/>
      <c r="R527" s="383"/>
      <c r="S527" s="381"/>
      <c r="T527" s="381"/>
      <c r="U527" s="381"/>
      <c r="V527" s="381"/>
      <c r="W527" s="381"/>
      <c r="X527" s="381"/>
      <c r="Y527" s="381"/>
      <c r="Z527" s="381"/>
      <c r="AA527" s="381"/>
      <c r="AB527" s="381"/>
      <c r="AC527" s="381"/>
      <c r="AD527" s="381"/>
      <c r="AE527" s="381"/>
      <c r="AF527" s="384"/>
      <c r="AG527" s="384"/>
      <c r="AH527" s="381"/>
      <c r="AI527" s="381"/>
      <c r="AJ527" s="381"/>
      <c r="AK527" s="381"/>
      <c r="AL527" s="381"/>
      <c r="AM527" s="381"/>
      <c r="AN527" s="381"/>
      <c r="AO527" s="381"/>
      <c r="AP527" s="381"/>
      <c r="AQ527" s="381"/>
      <c r="AR527" s="381"/>
      <c r="AS527" s="381"/>
      <c r="AT527" s="381"/>
      <c r="AU527" s="381"/>
      <c r="AV527" s="381"/>
      <c r="AW527" s="381"/>
      <c r="AX527" s="381"/>
      <c r="AY527" s="381"/>
      <c r="AZ527" s="383"/>
      <c r="BA527" s="381"/>
      <c r="BB527" s="381"/>
      <c r="BC527" s="285"/>
      <c r="BD527" s="285"/>
      <c r="BE527" s="285"/>
      <c r="BF527" s="285"/>
      <c r="BG527" s="285"/>
      <c r="BH527" s="299"/>
      <c r="BI527" s="285"/>
    </row>
    <row r="528" spans="1:61" s="94" customFormat="1" ht="45" hidden="1" x14ac:dyDescent="0.25">
      <c r="A528" s="450">
        <v>525</v>
      </c>
      <c r="B528" s="378" t="s">
        <v>11</v>
      </c>
      <c r="C528" s="378" t="s">
        <v>251</v>
      </c>
      <c r="D528" s="378">
        <v>19</v>
      </c>
      <c r="E528" s="378" t="s">
        <v>2596</v>
      </c>
      <c r="F528" s="378" t="s">
        <v>2597</v>
      </c>
      <c r="G528" s="378" t="s">
        <v>16</v>
      </c>
      <c r="H528" s="379">
        <v>41821</v>
      </c>
      <c r="I528" s="372" t="s">
        <v>2598</v>
      </c>
      <c r="J528" s="368"/>
      <c r="K528" s="380"/>
      <c r="L528" s="381"/>
      <c r="M528" s="381"/>
      <c r="N528" s="381"/>
      <c r="O528" s="382"/>
      <c r="P528" s="381"/>
      <c r="Q528" s="381"/>
      <c r="R528" s="383"/>
      <c r="S528" s="381"/>
      <c r="T528" s="381"/>
      <c r="U528" s="381"/>
      <c r="V528" s="381"/>
      <c r="W528" s="381"/>
      <c r="X528" s="381"/>
      <c r="Y528" s="381"/>
      <c r="Z528" s="381"/>
      <c r="AA528" s="381"/>
      <c r="AB528" s="381"/>
      <c r="AC528" s="381"/>
      <c r="AD528" s="381"/>
      <c r="AE528" s="381"/>
      <c r="AF528" s="384"/>
      <c r="AG528" s="384"/>
      <c r="AH528" s="381"/>
      <c r="AI528" s="381"/>
      <c r="AJ528" s="381"/>
      <c r="AK528" s="381"/>
      <c r="AL528" s="381"/>
      <c r="AM528" s="381"/>
      <c r="AN528" s="381"/>
      <c r="AO528" s="381"/>
      <c r="AP528" s="381"/>
      <c r="AQ528" s="381"/>
      <c r="AR528" s="381"/>
      <c r="AS528" s="381"/>
      <c r="AT528" s="381"/>
      <c r="AU528" s="381"/>
      <c r="AV528" s="381"/>
      <c r="AW528" s="381"/>
      <c r="AX528" s="381"/>
      <c r="AY528" s="381"/>
      <c r="AZ528" s="383"/>
      <c r="BA528" s="381"/>
      <c r="BB528" s="381"/>
      <c r="BC528" s="285"/>
      <c r="BD528" s="285"/>
      <c r="BE528" s="285"/>
      <c r="BF528" s="285"/>
      <c r="BG528" s="285"/>
      <c r="BH528" s="299"/>
      <c r="BI528" s="285"/>
    </row>
    <row r="529" spans="1:61" s="94" customFormat="1" ht="45" hidden="1" x14ac:dyDescent="0.25">
      <c r="A529" s="449">
        <v>526</v>
      </c>
      <c r="B529" s="378" t="s">
        <v>11</v>
      </c>
      <c r="C529" s="378" t="s">
        <v>251</v>
      </c>
      <c r="D529" s="378">
        <v>17</v>
      </c>
      <c r="E529" s="378" t="s">
        <v>2596</v>
      </c>
      <c r="F529" s="378" t="s">
        <v>2597</v>
      </c>
      <c r="G529" s="378" t="s">
        <v>16</v>
      </c>
      <c r="H529" s="379">
        <v>41821</v>
      </c>
      <c r="I529" s="372" t="s">
        <v>2598</v>
      </c>
      <c r="J529" s="368"/>
      <c r="K529" s="380"/>
      <c r="L529" s="381"/>
      <c r="M529" s="381"/>
      <c r="N529" s="381"/>
      <c r="O529" s="382"/>
      <c r="P529" s="381"/>
      <c r="Q529" s="381"/>
      <c r="R529" s="383"/>
      <c r="S529" s="381"/>
      <c r="T529" s="381"/>
      <c r="U529" s="381"/>
      <c r="V529" s="381"/>
      <c r="W529" s="381"/>
      <c r="X529" s="381"/>
      <c r="Y529" s="381"/>
      <c r="Z529" s="381"/>
      <c r="AA529" s="381"/>
      <c r="AB529" s="381"/>
      <c r="AC529" s="381"/>
      <c r="AD529" s="381"/>
      <c r="AE529" s="381"/>
      <c r="AF529" s="384"/>
      <c r="AG529" s="384"/>
      <c r="AH529" s="381"/>
      <c r="AI529" s="381"/>
      <c r="AJ529" s="381"/>
      <c r="AK529" s="381"/>
      <c r="AL529" s="381"/>
      <c r="AM529" s="381"/>
      <c r="AN529" s="381"/>
      <c r="AO529" s="381"/>
      <c r="AP529" s="381"/>
      <c r="AQ529" s="381"/>
      <c r="AR529" s="381"/>
      <c r="AS529" s="381"/>
      <c r="AT529" s="381"/>
      <c r="AU529" s="381"/>
      <c r="AV529" s="381"/>
      <c r="AW529" s="381"/>
      <c r="AX529" s="381"/>
      <c r="AY529" s="381"/>
      <c r="AZ529" s="383"/>
      <c r="BA529" s="381"/>
      <c r="BB529" s="381"/>
      <c r="BC529" s="285"/>
      <c r="BD529" s="285"/>
      <c r="BE529" s="285"/>
      <c r="BF529" s="285"/>
      <c r="BG529" s="285"/>
      <c r="BH529" s="299"/>
      <c r="BI529" s="285"/>
    </row>
    <row r="530" spans="1:61" s="94" customFormat="1" ht="45" hidden="1" x14ac:dyDescent="0.25">
      <c r="A530" s="450">
        <v>527</v>
      </c>
      <c r="B530" s="378" t="s">
        <v>11</v>
      </c>
      <c r="C530" s="378" t="s">
        <v>42</v>
      </c>
      <c r="D530" s="378">
        <v>34</v>
      </c>
      <c r="E530" s="378" t="s">
        <v>2599</v>
      </c>
      <c r="F530" s="378" t="s">
        <v>2600</v>
      </c>
      <c r="G530" s="378" t="s">
        <v>16</v>
      </c>
      <c r="H530" s="379">
        <v>41821</v>
      </c>
      <c r="I530" s="372" t="s">
        <v>2601</v>
      </c>
      <c r="J530" s="368"/>
      <c r="K530" s="380"/>
      <c r="L530" s="381"/>
      <c r="M530" s="381"/>
      <c r="N530" s="381"/>
      <c r="O530" s="382"/>
      <c r="P530" s="381"/>
      <c r="Q530" s="381"/>
      <c r="R530" s="383"/>
      <c r="S530" s="381"/>
      <c r="T530" s="381"/>
      <c r="U530" s="381"/>
      <c r="V530" s="381"/>
      <c r="W530" s="381"/>
      <c r="X530" s="381"/>
      <c r="Y530" s="381"/>
      <c r="Z530" s="381"/>
      <c r="AA530" s="381"/>
      <c r="AB530" s="381"/>
      <c r="AC530" s="381"/>
      <c r="AD530" s="381"/>
      <c r="AE530" s="381"/>
      <c r="AF530" s="384"/>
      <c r="AG530" s="384"/>
      <c r="AH530" s="381"/>
      <c r="AI530" s="381"/>
      <c r="AJ530" s="381"/>
      <c r="AK530" s="381"/>
      <c r="AL530" s="381"/>
      <c r="AM530" s="381"/>
      <c r="AN530" s="381"/>
      <c r="AO530" s="381"/>
      <c r="AP530" s="381"/>
      <c r="AQ530" s="381"/>
      <c r="AR530" s="381"/>
      <c r="AS530" s="381"/>
      <c r="AT530" s="381"/>
      <c r="AU530" s="381"/>
      <c r="AV530" s="381"/>
      <c r="AW530" s="381"/>
      <c r="AX530" s="381"/>
      <c r="AY530" s="381"/>
      <c r="AZ530" s="383"/>
      <c r="BA530" s="381"/>
      <c r="BB530" s="381"/>
      <c r="BC530" s="285"/>
      <c r="BD530" s="285"/>
      <c r="BE530" s="285"/>
      <c r="BF530" s="285"/>
      <c r="BG530" s="285"/>
      <c r="BH530" s="299"/>
      <c r="BI530" s="285"/>
    </row>
    <row r="531" spans="1:61" s="94" customFormat="1" ht="30" hidden="1" x14ac:dyDescent="0.25">
      <c r="A531" s="450">
        <v>528</v>
      </c>
      <c r="B531" s="378" t="s">
        <v>11</v>
      </c>
      <c r="C531" s="429" t="s">
        <v>299</v>
      </c>
      <c r="D531" s="378">
        <v>10</v>
      </c>
      <c r="E531" s="378" t="s">
        <v>2602</v>
      </c>
      <c r="F531" s="378"/>
      <c r="G531" s="378"/>
      <c r="H531" s="378"/>
      <c r="I531" s="378"/>
      <c r="J531" s="368"/>
      <c r="K531" s="380"/>
      <c r="L531" s="381"/>
      <c r="M531" s="381"/>
      <c r="N531" s="381"/>
      <c r="O531" s="382"/>
      <c r="P531" s="381"/>
      <c r="Q531" s="381"/>
      <c r="R531" s="383"/>
      <c r="S531" s="381"/>
      <c r="T531" s="381"/>
      <c r="U531" s="381"/>
      <c r="V531" s="381"/>
      <c r="W531" s="381"/>
      <c r="X531" s="381"/>
      <c r="Y531" s="381"/>
      <c r="Z531" s="381"/>
      <c r="AA531" s="381"/>
      <c r="AB531" s="381"/>
      <c r="AC531" s="381"/>
      <c r="AD531" s="381"/>
      <c r="AE531" s="381"/>
      <c r="AF531" s="384"/>
      <c r="AG531" s="384"/>
      <c r="AH531" s="381"/>
      <c r="AI531" s="381"/>
      <c r="AJ531" s="381"/>
      <c r="AK531" s="381"/>
      <c r="AL531" s="381"/>
      <c r="AM531" s="381"/>
      <c r="AN531" s="381"/>
      <c r="AO531" s="381"/>
      <c r="AP531" s="381"/>
      <c r="AQ531" s="381"/>
      <c r="AR531" s="381"/>
      <c r="AS531" s="381"/>
      <c r="AT531" s="381"/>
      <c r="AU531" s="381"/>
      <c r="AV531" s="381"/>
      <c r="AW531" s="381"/>
      <c r="AX531" s="381"/>
      <c r="AY531" s="381"/>
      <c r="AZ531" s="383"/>
      <c r="BA531" s="381"/>
      <c r="BB531" s="381"/>
      <c r="BC531" s="285"/>
      <c r="BD531" s="285"/>
      <c r="BE531" s="285"/>
      <c r="BF531" s="285"/>
      <c r="BG531" s="285"/>
      <c r="BH531" s="299"/>
      <c r="BI531" s="285"/>
    </row>
    <row r="532" spans="1:61" s="94" customFormat="1" ht="30" hidden="1" x14ac:dyDescent="0.25">
      <c r="A532" s="449">
        <v>529</v>
      </c>
      <c r="B532" s="378" t="s">
        <v>11</v>
      </c>
      <c r="C532" s="378" t="s">
        <v>2603</v>
      </c>
      <c r="D532" s="378">
        <v>15</v>
      </c>
      <c r="E532" s="429" t="s">
        <v>2602</v>
      </c>
      <c r="F532" s="428" t="s">
        <v>2604</v>
      </c>
      <c r="G532" s="429" t="s">
        <v>2668</v>
      </c>
      <c r="H532" s="379">
        <v>41785</v>
      </c>
      <c r="I532" s="430" t="s">
        <v>2991</v>
      </c>
      <c r="J532" s="368"/>
      <c r="K532" s="380"/>
      <c r="L532" s="381"/>
      <c r="M532" s="381"/>
      <c r="N532" s="381"/>
      <c r="O532" s="382"/>
      <c r="P532" s="381"/>
      <c r="Q532" s="381"/>
      <c r="R532" s="383"/>
      <c r="S532" s="381"/>
      <c r="T532" s="381"/>
      <c r="U532" s="381"/>
      <c r="V532" s="381"/>
      <c r="W532" s="381"/>
      <c r="X532" s="381"/>
      <c r="Y532" s="381"/>
      <c r="Z532" s="381"/>
      <c r="AA532" s="381"/>
      <c r="AB532" s="381"/>
      <c r="AC532" s="381"/>
      <c r="AD532" s="381"/>
      <c r="AE532" s="381"/>
      <c r="AF532" s="384"/>
      <c r="AG532" s="384"/>
      <c r="AH532" s="381"/>
      <c r="AI532" s="381"/>
      <c r="AJ532" s="381"/>
      <c r="AK532" s="381"/>
      <c r="AL532" s="381"/>
      <c r="AM532" s="381"/>
      <c r="AN532" s="381"/>
      <c r="AO532" s="381"/>
      <c r="AP532" s="381"/>
      <c r="AQ532" s="381"/>
      <c r="AR532" s="381"/>
      <c r="AS532" s="381"/>
      <c r="AT532" s="381"/>
      <c r="AU532" s="381"/>
      <c r="AV532" s="381"/>
      <c r="AW532" s="381"/>
      <c r="AX532" s="381"/>
      <c r="AY532" s="381"/>
      <c r="AZ532" s="383"/>
      <c r="BA532" s="381"/>
      <c r="BB532" s="381"/>
      <c r="BC532" s="285"/>
      <c r="BD532" s="285"/>
      <c r="BE532" s="285"/>
      <c r="BF532" s="285"/>
      <c r="BG532" s="285"/>
      <c r="BH532" s="299"/>
      <c r="BI532" s="285"/>
    </row>
    <row r="533" spans="1:61" s="94" customFormat="1" ht="45" hidden="1" x14ac:dyDescent="0.25">
      <c r="A533" s="450">
        <v>530</v>
      </c>
      <c r="B533" s="411" t="s">
        <v>2847</v>
      </c>
      <c r="C533" s="378" t="s">
        <v>2605</v>
      </c>
      <c r="D533" s="378">
        <v>7</v>
      </c>
      <c r="E533" s="429" t="s">
        <v>2845</v>
      </c>
      <c r="F533" s="410" t="s">
        <v>2606</v>
      </c>
      <c r="G533" s="409" t="s">
        <v>2668</v>
      </c>
      <c r="H533" s="379">
        <v>41820</v>
      </c>
      <c r="I533" s="411" t="s">
        <v>2846</v>
      </c>
      <c r="J533" s="368"/>
      <c r="K533" s="380"/>
      <c r="L533" s="381"/>
      <c r="M533" s="381"/>
      <c r="N533" s="381"/>
      <c r="O533" s="382"/>
      <c r="P533" s="381"/>
      <c r="Q533" s="381"/>
      <c r="R533" s="383"/>
      <c r="S533" s="381"/>
      <c r="T533" s="381"/>
      <c r="U533" s="381"/>
      <c r="V533" s="381"/>
      <c r="W533" s="381"/>
      <c r="X533" s="381"/>
      <c r="Y533" s="381"/>
      <c r="Z533" s="381"/>
      <c r="AA533" s="381"/>
      <c r="AB533" s="381"/>
      <c r="AC533" s="381"/>
      <c r="AD533" s="381"/>
      <c r="AE533" s="381"/>
      <c r="AF533" s="384"/>
      <c r="AG533" s="384"/>
      <c r="AH533" s="381"/>
      <c r="AI533" s="381"/>
      <c r="AJ533" s="381"/>
      <c r="AK533" s="381"/>
      <c r="AL533" s="381"/>
      <c r="AM533" s="381"/>
      <c r="AN533" s="381"/>
      <c r="AO533" s="381"/>
      <c r="AP533" s="381"/>
      <c r="AQ533" s="381"/>
      <c r="AR533" s="381"/>
      <c r="AS533" s="381"/>
      <c r="AT533" s="381"/>
      <c r="AU533" s="381"/>
      <c r="AV533" s="381"/>
      <c r="AW533" s="381"/>
      <c r="AX533" s="381"/>
      <c r="AY533" s="381"/>
      <c r="AZ533" s="383"/>
      <c r="BA533" s="381"/>
      <c r="BB533" s="381"/>
      <c r="BC533" s="285"/>
      <c r="BD533" s="285"/>
      <c r="BE533" s="285"/>
      <c r="BF533" s="285"/>
      <c r="BG533" s="285"/>
      <c r="BH533" s="299"/>
      <c r="BI533" s="285"/>
    </row>
    <row r="534" spans="1:61" s="94" customFormat="1" ht="45" hidden="1" x14ac:dyDescent="0.25">
      <c r="A534" s="450">
        <v>531</v>
      </c>
      <c r="B534" s="378" t="s">
        <v>11</v>
      </c>
      <c r="C534" s="378" t="s">
        <v>61</v>
      </c>
      <c r="D534" s="378">
        <v>68</v>
      </c>
      <c r="E534" s="378" t="s">
        <v>2607</v>
      </c>
      <c r="F534" s="378" t="s">
        <v>2608</v>
      </c>
      <c r="G534" s="378" t="s">
        <v>2609</v>
      </c>
      <c r="H534" s="379">
        <v>42186</v>
      </c>
      <c r="I534" s="372" t="s">
        <v>2610</v>
      </c>
      <c r="J534" s="368"/>
      <c r="K534" s="380"/>
      <c r="L534" s="381"/>
      <c r="M534" s="381"/>
      <c r="N534" s="381"/>
      <c r="O534" s="382"/>
      <c r="P534" s="381"/>
      <c r="Q534" s="381"/>
      <c r="R534" s="383"/>
      <c r="S534" s="381"/>
      <c r="T534" s="381"/>
      <c r="U534" s="381"/>
      <c r="V534" s="381"/>
      <c r="W534" s="381"/>
      <c r="X534" s="381"/>
      <c r="Y534" s="381"/>
      <c r="Z534" s="381"/>
      <c r="AA534" s="381"/>
      <c r="AB534" s="381"/>
      <c r="AC534" s="381"/>
      <c r="AD534" s="381"/>
      <c r="AE534" s="381"/>
      <c r="AF534" s="384"/>
      <c r="AG534" s="384"/>
      <c r="AH534" s="381"/>
      <c r="AI534" s="381"/>
      <c r="AJ534" s="381"/>
      <c r="AK534" s="381"/>
      <c r="AL534" s="381"/>
      <c r="AM534" s="381"/>
      <c r="AN534" s="381"/>
      <c r="AO534" s="381"/>
      <c r="AP534" s="381"/>
      <c r="AQ534" s="381"/>
      <c r="AR534" s="381"/>
      <c r="AS534" s="381"/>
      <c r="AT534" s="381"/>
      <c r="AU534" s="381"/>
      <c r="AV534" s="381"/>
      <c r="AW534" s="381"/>
      <c r="AX534" s="381"/>
      <c r="AY534" s="381"/>
      <c r="AZ534" s="383"/>
      <c r="BA534" s="381"/>
      <c r="BB534" s="381"/>
      <c r="BC534" s="285"/>
      <c r="BD534" s="285"/>
      <c r="BE534" s="285"/>
      <c r="BF534" s="285"/>
      <c r="BG534" s="285"/>
      <c r="BH534" s="299"/>
      <c r="BI534" s="285"/>
    </row>
    <row r="535" spans="1:61" s="94" customFormat="1" ht="30" hidden="1" x14ac:dyDescent="0.25">
      <c r="A535" s="449">
        <v>532</v>
      </c>
      <c r="B535" s="378" t="s">
        <v>11</v>
      </c>
      <c r="C535" s="378" t="s">
        <v>2611</v>
      </c>
      <c r="D535" s="378">
        <v>22</v>
      </c>
      <c r="E535" s="378" t="s">
        <v>2612</v>
      </c>
      <c r="F535" s="378" t="s">
        <v>2520</v>
      </c>
      <c r="G535" s="378" t="s">
        <v>1640</v>
      </c>
      <c r="H535" s="379">
        <v>41821</v>
      </c>
      <c r="I535" s="372" t="s">
        <v>2613</v>
      </c>
      <c r="J535" s="368"/>
      <c r="K535" s="380"/>
      <c r="L535" s="381"/>
      <c r="M535" s="381"/>
      <c r="N535" s="381"/>
      <c r="O535" s="382"/>
      <c r="P535" s="381"/>
      <c r="Q535" s="381"/>
      <c r="R535" s="383"/>
      <c r="S535" s="381"/>
      <c r="T535" s="381"/>
      <c r="U535" s="381"/>
      <c r="V535" s="381"/>
      <c r="W535" s="381"/>
      <c r="X535" s="381"/>
      <c r="Y535" s="381"/>
      <c r="Z535" s="381"/>
      <c r="AA535" s="381"/>
      <c r="AB535" s="381"/>
      <c r="AC535" s="381"/>
      <c r="AD535" s="381"/>
      <c r="AE535" s="381"/>
      <c r="AF535" s="384"/>
      <c r="AG535" s="384"/>
      <c r="AH535" s="381"/>
      <c r="AI535" s="381"/>
      <c r="AJ535" s="381"/>
      <c r="AK535" s="381"/>
      <c r="AL535" s="381"/>
      <c r="AM535" s="381"/>
      <c r="AN535" s="381"/>
      <c r="AO535" s="381"/>
      <c r="AP535" s="381"/>
      <c r="AQ535" s="381"/>
      <c r="AR535" s="381"/>
      <c r="AS535" s="381"/>
      <c r="AT535" s="381"/>
      <c r="AU535" s="381"/>
      <c r="AV535" s="381"/>
      <c r="AW535" s="381"/>
      <c r="AX535" s="381"/>
      <c r="AY535" s="381"/>
      <c r="AZ535" s="383"/>
      <c r="BA535" s="381"/>
      <c r="BB535" s="381"/>
      <c r="BC535" s="285"/>
      <c r="BD535" s="285"/>
      <c r="BE535" s="285"/>
      <c r="BF535" s="285"/>
      <c r="BG535" s="285"/>
      <c r="BH535" s="299"/>
      <c r="BI535" s="285"/>
    </row>
    <row r="536" spans="1:61" s="94" customFormat="1" ht="45" hidden="1" x14ac:dyDescent="0.25">
      <c r="A536" s="450">
        <v>533</v>
      </c>
      <c r="B536" s="378" t="s">
        <v>11</v>
      </c>
      <c r="C536" s="429" t="s">
        <v>931</v>
      </c>
      <c r="D536" s="378">
        <v>28</v>
      </c>
      <c r="E536" s="378" t="s">
        <v>2614</v>
      </c>
      <c r="F536" s="378" t="s">
        <v>2615</v>
      </c>
      <c r="G536" s="378" t="s">
        <v>2616</v>
      </c>
      <c r="H536" s="379">
        <v>42186</v>
      </c>
      <c r="I536" s="378"/>
      <c r="J536" s="368"/>
      <c r="K536" s="380"/>
      <c r="L536" s="381"/>
      <c r="M536" s="381"/>
      <c r="N536" s="381"/>
      <c r="O536" s="382"/>
      <c r="P536" s="381"/>
      <c r="Q536" s="381"/>
      <c r="R536" s="383"/>
      <c r="S536" s="381"/>
      <c r="T536" s="381"/>
      <c r="U536" s="381"/>
      <c r="V536" s="381"/>
      <c r="W536" s="381"/>
      <c r="X536" s="381"/>
      <c r="Y536" s="381"/>
      <c r="Z536" s="381"/>
      <c r="AA536" s="381"/>
      <c r="AB536" s="381"/>
      <c r="AC536" s="381"/>
      <c r="AD536" s="381"/>
      <c r="AE536" s="381"/>
      <c r="AF536" s="384"/>
      <c r="AG536" s="384"/>
      <c r="AH536" s="381"/>
      <c r="AI536" s="381"/>
      <c r="AJ536" s="381"/>
      <c r="AK536" s="381"/>
      <c r="AL536" s="381"/>
      <c r="AM536" s="381"/>
      <c r="AN536" s="381"/>
      <c r="AO536" s="381"/>
      <c r="AP536" s="381"/>
      <c r="AQ536" s="381"/>
      <c r="AR536" s="381"/>
      <c r="AS536" s="381"/>
      <c r="AT536" s="381"/>
      <c r="AU536" s="381"/>
      <c r="AV536" s="381"/>
      <c r="AW536" s="381"/>
      <c r="AX536" s="381"/>
      <c r="AY536" s="381"/>
      <c r="AZ536" s="383"/>
      <c r="BA536" s="381"/>
      <c r="BB536" s="381"/>
      <c r="BC536" s="285"/>
      <c r="BD536" s="285"/>
      <c r="BE536" s="285"/>
      <c r="BF536" s="285"/>
      <c r="BG536" s="285"/>
      <c r="BH536" s="299"/>
      <c r="BI536" s="285"/>
    </row>
    <row r="537" spans="1:61" s="94" customFormat="1" ht="45" hidden="1" x14ac:dyDescent="0.25">
      <c r="A537" s="450">
        <v>534</v>
      </c>
      <c r="B537" s="378" t="s">
        <v>11</v>
      </c>
      <c r="C537" s="378" t="s">
        <v>51</v>
      </c>
      <c r="D537" s="378">
        <v>36</v>
      </c>
      <c r="E537" s="378" t="s">
        <v>2617</v>
      </c>
      <c r="F537" s="378" t="s">
        <v>2618</v>
      </c>
      <c r="G537" s="378" t="s">
        <v>16</v>
      </c>
      <c r="H537" s="379">
        <v>41821</v>
      </c>
      <c r="I537" s="372" t="s">
        <v>2619</v>
      </c>
      <c r="J537" s="368"/>
      <c r="K537" s="380"/>
      <c r="L537" s="381"/>
      <c r="M537" s="381"/>
      <c r="N537" s="381"/>
      <c r="O537" s="382"/>
      <c r="P537" s="381"/>
      <c r="Q537" s="381"/>
      <c r="R537" s="383"/>
      <c r="S537" s="381"/>
      <c r="T537" s="381"/>
      <c r="U537" s="381"/>
      <c r="V537" s="381"/>
      <c r="W537" s="381"/>
      <c r="X537" s="381"/>
      <c r="Y537" s="381"/>
      <c r="Z537" s="381"/>
      <c r="AA537" s="381"/>
      <c r="AB537" s="381"/>
      <c r="AC537" s="381"/>
      <c r="AD537" s="381"/>
      <c r="AE537" s="381"/>
      <c r="AF537" s="384"/>
      <c r="AG537" s="384"/>
      <c r="AH537" s="381"/>
      <c r="AI537" s="381"/>
      <c r="AJ537" s="381"/>
      <c r="AK537" s="381"/>
      <c r="AL537" s="381"/>
      <c r="AM537" s="381"/>
      <c r="AN537" s="381"/>
      <c r="AO537" s="381"/>
      <c r="AP537" s="381"/>
      <c r="AQ537" s="381"/>
      <c r="AR537" s="381"/>
      <c r="AS537" s="381"/>
      <c r="AT537" s="381"/>
      <c r="AU537" s="381"/>
      <c r="AV537" s="381"/>
      <c r="AW537" s="381"/>
      <c r="AX537" s="381"/>
      <c r="AY537" s="381"/>
      <c r="AZ537" s="383"/>
      <c r="BA537" s="381"/>
      <c r="BB537" s="381"/>
      <c r="BC537" s="285"/>
      <c r="BD537" s="285"/>
      <c r="BE537" s="285"/>
      <c r="BF537" s="285"/>
      <c r="BG537" s="285"/>
      <c r="BH537" s="299"/>
      <c r="BI537" s="285"/>
    </row>
    <row r="538" spans="1:61" s="94" customFormat="1" ht="45" hidden="1" x14ac:dyDescent="0.25">
      <c r="A538" s="449">
        <v>535</v>
      </c>
      <c r="B538" s="378" t="s">
        <v>11</v>
      </c>
      <c r="C538" s="378" t="s">
        <v>51</v>
      </c>
      <c r="D538" s="378">
        <v>36</v>
      </c>
      <c r="E538" s="378" t="s">
        <v>2620</v>
      </c>
      <c r="F538" s="378" t="s">
        <v>2621</v>
      </c>
      <c r="G538" s="378" t="s">
        <v>16</v>
      </c>
      <c r="H538" s="379">
        <v>41821</v>
      </c>
      <c r="I538" s="372" t="s">
        <v>2622</v>
      </c>
      <c r="J538" s="368"/>
      <c r="K538" s="380"/>
      <c r="L538" s="381"/>
      <c r="M538" s="381"/>
      <c r="N538" s="381"/>
      <c r="O538" s="382"/>
      <c r="P538" s="381"/>
      <c r="Q538" s="381"/>
      <c r="R538" s="383"/>
      <c r="S538" s="381"/>
      <c r="T538" s="381"/>
      <c r="U538" s="381"/>
      <c r="V538" s="381"/>
      <c r="W538" s="381"/>
      <c r="X538" s="381"/>
      <c r="Y538" s="381"/>
      <c r="Z538" s="381"/>
      <c r="AA538" s="381"/>
      <c r="AB538" s="381"/>
      <c r="AC538" s="381"/>
      <c r="AD538" s="381"/>
      <c r="AE538" s="381"/>
      <c r="AF538" s="384"/>
      <c r="AG538" s="384"/>
      <c r="AH538" s="381"/>
      <c r="AI538" s="381"/>
      <c r="AJ538" s="381"/>
      <c r="AK538" s="381"/>
      <c r="AL538" s="381"/>
      <c r="AM538" s="381"/>
      <c r="AN538" s="381"/>
      <c r="AO538" s="381"/>
      <c r="AP538" s="381"/>
      <c r="AQ538" s="381"/>
      <c r="AR538" s="381"/>
      <c r="AS538" s="381"/>
      <c r="AT538" s="381"/>
      <c r="AU538" s="381"/>
      <c r="AV538" s="381"/>
      <c r="AW538" s="381"/>
      <c r="AX538" s="381"/>
      <c r="AY538" s="381"/>
      <c r="AZ538" s="383"/>
      <c r="BA538" s="381"/>
      <c r="BB538" s="381"/>
      <c r="BC538" s="285"/>
      <c r="BD538" s="285"/>
      <c r="BE538" s="285"/>
      <c r="BF538" s="285"/>
      <c r="BG538" s="285"/>
      <c r="BH538" s="299"/>
      <c r="BI538" s="285"/>
    </row>
    <row r="539" spans="1:61" s="94" customFormat="1" ht="45" hidden="1" x14ac:dyDescent="0.25">
      <c r="A539" s="450">
        <v>536</v>
      </c>
      <c r="B539" s="378" t="s">
        <v>11</v>
      </c>
      <c r="C539" s="378" t="s">
        <v>216</v>
      </c>
      <c r="D539" s="378">
        <v>119</v>
      </c>
      <c r="E539" s="378" t="s">
        <v>2623</v>
      </c>
      <c r="F539" s="378" t="s">
        <v>2624</v>
      </c>
      <c r="G539" s="378" t="s">
        <v>2625</v>
      </c>
      <c r="H539" s="379">
        <v>41821</v>
      </c>
      <c r="I539" s="372" t="s">
        <v>2626</v>
      </c>
      <c r="J539" s="368"/>
      <c r="K539" s="380"/>
      <c r="L539" s="381"/>
      <c r="M539" s="381"/>
      <c r="N539" s="381"/>
      <c r="O539" s="382"/>
      <c r="P539" s="381"/>
      <c r="Q539" s="381"/>
      <c r="R539" s="383"/>
      <c r="S539" s="381"/>
      <c r="T539" s="381"/>
      <c r="U539" s="381"/>
      <c r="V539" s="381"/>
      <c r="W539" s="381"/>
      <c r="X539" s="381"/>
      <c r="Y539" s="381"/>
      <c r="Z539" s="381"/>
      <c r="AA539" s="381"/>
      <c r="AB539" s="381"/>
      <c r="AC539" s="381"/>
      <c r="AD539" s="381"/>
      <c r="AE539" s="381"/>
      <c r="AF539" s="384"/>
      <c r="AG539" s="384"/>
      <c r="AH539" s="381"/>
      <c r="AI539" s="381"/>
      <c r="AJ539" s="381"/>
      <c r="AK539" s="381"/>
      <c r="AL539" s="381"/>
      <c r="AM539" s="381"/>
      <c r="AN539" s="381"/>
      <c r="AO539" s="381"/>
      <c r="AP539" s="381"/>
      <c r="AQ539" s="381"/>
      <c r="AR539" s="381"/>
      <c r="AS539" s="381"/>
      <c r="AT539" s="381"/>
      <c r="AU539" s="381"/>
      <c r="AV539" s="381"/>
      <c r="AW539" s="381"/>
      <c r="AX539" s="381"/>
      <c r="AY539" s="381"/>
      <c r="AZ539" s="383"/>
      <c r="BA539" s="381"/>
      <c r="BB539" s="381"/>
      <c r="BC539" s="285"/>
      <c r="BD539" s="285"/>
      <c r="BE539" s="285"/>
      <c r="BF539" s="285"/>
      <c r="BG539" s="285"/>
      <c r="BH539" s="299"/>
      <c r="BI539" s="285"/>
    </row>
    <row r="540" spans="1:61" s="94" customFormat="1" ht="30" hidden="1" x14ac:dyDescent="0.25">
      <c r="A540" s="450">
        <v>537</v>
      </c>
      <c r="B540" s="378" t="s">
        <v>11</v>
      </c>
      <c r="C540" s="378" t="s">
        <v>78</v>
      </c>
      <c r="D540" s="378">
        <v>46</v>
      </c>
      <c r="E540" s="429" t="s">
        <v>2627</v>
      </c>
      <c r="F540" s="428" t="s">
        <v>3002</v>
      </c>
      <c r="G540" s="429" t="s">
        <v>3003</v>
      </c>
      <c r="H540" s="431" t="s">
        <v>3004</v>
      </c>
      <c r="I540" s="430" t="s">
        <v>3005</v>
      </c>
      <c r="J540" s="368"/>
      <c r="K540" s="380"/>
      <c r="L540" s="381"/>
      <c r="M540" s="381"/>
      <c r="N540" s="381"/>
      <c r="O540" s="382"/>
      <c r="P540" s="381"/>
      <c r="Q540" s="381"/>
      <c r="R540" s="383"/>
      <c r="S540" s="381"/>
      <c r="T540" s="381"/>
      <c r="U540" s="381"/>
      <c r="V540" s="381"/>
      <c r="W540" s="381"/>
      <c r="X540" s="381"/>
      <c r="Y540" s="381"/>
      <c r="Z540" s="381"/>
      <c r="AA540" s="381"/>
      <c r="AB540" s="381"/>
      <c r="AC540" s="381"/>
      <c r="AD540" s="381"/>
      <c r="AE540" s="381"/>
      <c r="AF540" s="384"/>
      <c r="AG540" s="384"/>
      <c r="AH540" s="381"/>
      <c r="AI540" s="381"/>
      <c r="AJ540" s="381"/>
      <c r="AK540" s="381"/>
      <c r="AL540" s="381"/>
      <c r="AM540" s="381"/>
      <c r="AN540" s="381"/>
      <c r="AO540" s="381"/>
      <c r="AP540" s="381"/>
      <c r="AQ540" s="381"/>
      <c r="AR540" s="381"/>
      <c r="AS540" s="381"/>
      <c r="AT540" s="381"/>
      <c r="AU540" s="381"/>
      <c r="AV540" s="381"/>
      <c r="AW540" s="381"/>
      <c r="AX540" s="381"/>
      <c r="AY540" s="381"/>
      <c r="AZ540" s="383"/>
      <c r="BA540" s="381"/>
      <c r="BB540" s="381"/>
      <c r="BC540" s="285"/>
      <c r="BD540" s="285"/>
      <c r="BE540" s="285"/>
      <c r="BF540" s="285"/>
      <c r="BG540" s="285"/>
      <c r="BH540" s="299"/>
      <c r="BI540" s="285"/>
    </row>
    <row r="541" spans="1:61" s="94" customFormat="1" ht="45" hidden="1" x14ac:dyDescent="0.25">
      <c r="A541" s="449">
        <v>538</v>
      </c>
      <c r="B541" s="378" t="s">
        <v>11</v>
      </c>
      <c r="C541" s="378" t="s">
        <v>78</v>
      </c>
      <c r="D541" s="378">
        <v>44</v>
      </c>
      <c r="E541" s="378" t="s">
        <v>2628</v>
      </c>
      <c r="F541" s="378" t="s">
        <v>2629</v>
      </c>
      <c r="G541" s="378" t="s">
        <v>16</v>
      </c>
      <c r="H541" s="379">
        <v>41821</v>
      </c>
      <c r="I541" s="372" t="s">
        <v>2630</v>
      </c>
      <c r="J541" s="368"/>
      <c r="K541" s="380"/>
      <c r="L541" s="381"/>
      <c r="M541" s="381"/>
      <c r="N541" s="381"/>
      <c r="O541" s="382"/>
      <c r="P541" s="381"/>
      <c r="Q541" s="381"/>
      <c r="R541" s="383"/>
      <c r="S541" s="381"/>
      <c r="T541" s="381"/>
      <c r="U541" s="381"/>
      <c r="V541" s="381"/>
      <c r="W541" s="381"/>
      <c r="X541" s="381"/>
      <c r="Y541" s="381"/>
      <c r="Z541" s="381"/>
      <c r="AA541" s="381"/>
      <c r="AB541" s="381"/>
      <c r="AC541" s="381"/>
      <c r="AD541" s="381"/>
      <c r="AE541" s="381"/>
      <c r="AF541" s="384"/>
      <c r="AG541" s="384"/>
      <c r="AH541" s="381"/>
      <c r="AI541" s="381"/>
      <c r="AJ541" s="381"/>
      <c r="AK541" s="381"/>
      <c r="AL541" s="381"/>
      <c r="AM541" s="381"/>
      <c r="AN541" s="381"/>
      <c r="AO541" s="381"/>
      <c r="AP541" s="381"/>
      <c r="AQ541" s="381"/>
      <c r="AR541" s="381"/>
      <c r="AS541" s="381"/>
      <c r="AT541" s="381"/>
      <c r="AU541" s="381"/>
      <c r="AV541" s="381"/>
      <c r="AW541" s="381"/>
      <c r="AX541" s="381"/>
      <c r="AY541" s="381"/>
      <c r="AZ541" s="383"/>
      <c r="BA541" s="381"/>
      <c r="BB541" s="381"/>
      <c r="BC541" s="285"/>
      <c r="BD541" s="285"/>
      <c r="BE541" s="285"/>
      <c r="BF541" s="285"/>
      <c r="BG541" s="285"/>
      <c r="BH541" s="299"/>
      <c r="BI541" s="285"/>
    </row>
    <row r="542" spans="1:61" s="94" customFormat="1" ht="30" hidden="1" x14ac:dyDescent="0.25">
      <c r="A542" s="450">
        <v>539</v>
      </c>
      <c r="B542" s="378" t="s">
        <v>11</v>
      </c>
      <c r="C542" s="378" t="s">
        <v>259</v>
      </c>
      <c r="D542" s="378">
        <v>19</v>
      </c>
      <c r="E542" s="378" t="s">
        <v>2612</v>
      </c>
      <c r="F542" s="378" t="s">
        <v>2631</v>
      </c>
      <c r="G542" s="378" t="s">
        <v>2632</v>
      </c>
      <c r="H542" s="379">
        <v>42125</v>
      </c>
      <c r="I542" s="378"/>
      <c r="J542" s="368"/>
      <c r="K542" s="380"/>
      <c r="L542" s="381"/>
      <c r="M542" s="381"/>
      <c r="N542" s="381"/>
      <c r="O542" s="382"/>
      <c r="P542" s="381"/>
      <c r="Q542" s="381"/>
      <c r="R542" s="383"/>
      <c r="S542" s="381"/>
      <c r="T542" s="381"/>
      <c r="U542" s="381"/>
      <c r="V542" s="381"/>
      <c r="W542" s="381"/>
      <c r="X542" s="381"/>
      <c r="Y542" s="381"/>
      <c r="Z542" s="381"/>
      <c r="AA542" s="381"/>
      <c r="AB542" s="381"/>
      <c r="AC542" s="381"/>
      <c r="AD542" s="381"/>
      <c r="AE542" s="381"/>
      <c r="AF542" s="384"/>
      <c r="AG542" s="384"/>
      <c r="AH542" s="381"/>
      <c r="AI542" s="381"/>
      <c r="AJ542" s="381"/>
      <c r="AK542" s="381"/>
      <c r="AL542" s="381"/>
      <c r="AM542" s="381"/>
      <c r="AN542" s="381"/>
      <c r="AO542" s="381"/>
      <c r="AP542" s="381"/>
      <c r="AQ542" s="381"/>
      <c r="AR542" s="381"/>
      <c r="AS542" s="381"/>
      <c r="AT542" s="381"/>
      <c r="AU542" s="381"/>
      <c r="AV542" s="381"/>
      <c r="AW542" s="381"/>
      <c r="AX542" s="381"/>
      <c r="AY542" s="381"/>
      <c r="AZ542" s="383"/>
      <c r="BA542" s="381"/>
      <c r="BB542" s="381"/>
      <c r="BC542" s="285"/>
      <c r="BD542" s="285"/>
      <c r="BE542" s="285"/>
      <c r="BF542" s="285"/>
      <c r="BG542" s="285"/>
      <c r="BH542" s="299"/>
      <c r="BI542" s="285"/>
    </row>
    <row r="543" spans="1:61" s="94" customFormat="1" ht="30" hidden="1" x14ac:dyDescent="0.25">
      <c r="A543" s="450">
        <v>540</v>
      </c>
      <c r="B543" s="378" t="s">
        <v>11</v>
      </c>
      <c r="C543" s="429" t="s">
        <v>51</v>
      </c>
      <c r="D543" s="378">
        <v>70</v>
      </c>
      <c r="E543" s="429" t="s">
        <v>2633</v>
      </c>
      <c r="F543" s="428" t="s">
        <v>2975</v>
      </c>
      <c r="G543" s="429" t="s">
        <v>2668</v>
      </c>
      <c r="H543" s="379">
        <v>43418</v>
      </c>
      <c r="I543" s="429" t="s">
        <v>2976</v>
      </c>
      <c r="J543" s="368"/>
      <c r="K543" s="380">
        <v>1523246.93</v>
      </c>
      <c r="L543" s="381"/>
      <c r="M543" s="381"/>
      <c r="N543" s="381"/>
      <c r="O543" s="382"/>
      <c r="P543" s="381"/>
      <c r="Q543" s="381"/>
      <c r="R543" s="383"/>
      <c r="S543" s="381"/>
      <c r="T543" s="381"/>
      <c r="U543" s="381"/>
      <c r="V543" s="381"/>
      <c r="W543" s="381"/>
      <c r="X543" s="381"/>
      <c r="Y543" s="381"/>
      <c r="Z543" s="381"/>
      <c r="AA543" s="381"/>
      <c r="AB543" s="381"/>
      <c r="AC543" s="381"/>
      <c r="AD543" s="381"/>
      <c r="AE543" s="381"/>
      <c r="AF543" s="384"/>
      <c r="AG543" s="384"/>
      <c r="AH543" s="381"/>
      <c r="AI543" s="381"/>
      <c r="AJ543" s="381"/>
      <c r="AK543" s="381"/>
      <c r="AL543" s="381"/>
      <c r="AM543" s="381"/>
      <c r="AN543" s="381"/>
      <c r="AO543" s="381"/>
      <c r="AP543" s="381"/>
      <c r="AQ543" s="381"/>
      <c r="AR543" s="381"/>
      <c r="AS543" s="381"/>
      <c r="AT543" s="381"/>
      <c r="AU543" s="381"/>
      <c r="AV543" s="381"/>
      <c r="AW543" s="381"/>
      <c r="AX543" s="381"/>
      <c r="AY543" s="381"/>
      <c r="AZ543" s="383"/>
      <c r="BA543" s="381"/>
      <c r="BB543" s="381"/>
      <c r="BC543" s="285"/>
      <c r="BD543" s="285"/>
      <c r="BE543" s="285"/>
      <c r="BF543" s="285">
        <v>1430256</v>
      </c>
      <c r="BG543" s="285">
        <v>1430256</v>
      </c>
      <c r="BH543" s="299"/>
      <c r="BI543" s="285"/>
    </row>
    <row r="544" spans="1:61" s="94" customFormat="1" ht="45" hidden="1" x14ac:dyDescent="0.25">
      <c r="A544" s="449">
        <v>541</v>
      </c>
      <c r="B544" s="378" t="s">
        <v>11</v>
      </c>
      <c r="C544" s="378" t="s">
        <v>83</v>
      </c>
      <c r="D544" s="378">
        <v>55</v>
      </c>
      <c r="E544" s="378" t="s">
        <v>2634</v>
      </c>
      <c r="F544" s="378" t="s">
        <v>2635</v>
      </c>
      <c r="G544" s="378" t="s">
        <v>16</v>
      </c>
      <c r="H544" s="379">
        <v>41949</v>
      </c>
      <c r="I544" s="372" t="s">
        <v>2636</v>
      </c>
      <c r="J544" s="368"/>
      <c r="K544" s="380"/>
      <c r="L544" s="381"/>
      <c r="M544" s="381"/>
      <c r="N544" s="381"/>
      <c r="O544" s="382"/>
      <c r="P544" s="381"/>
      <c r="Q544" s="381"/>
      <c r="R544" s="383"/>
      <c r="S544" s="381"/>
      <c r="T544" s="381"/>
      <c r="U544" s="381"/>
      <c r="V544" s="381"/>
      <c r="W544" s="381"/>
      <c r="X544" s="381"/>
      <c r="Y544" s="381"/>
      <c r="Z544" s="381"/>
      <c r="AA544" s="381"/>
      <c r="AB544" s="381"/>
      <c r="AC544" s="381"/>
      <c r="AD544" s="381"/>
      <c r="AE544" s="381"/>
      <c r="AF544" s="384"/>
      <c r="AG544" s="384"/>
      <c r="AH544" s="381"/>
      <c r="AI544" s="381"/>
      <c r="AJ544" s="381"/>
      <c r="AK544" s="381"/>
      <c r="AL544" s="381"/>
      <c r="AM544" s="381"/>
      <c r="AN544" s="381"/>
      <c r="AO544" s="381"/>
      <c r="AP544" s="381"/>
      <c r="AQ544" s="381"/>
      <c r="AR544" s="381"/>
      <c r="AS544" s="381"/>
      <c r="AT544" s="381"/>
      <c r="AU544" s="381"/>
      <c r="AV544" s="381"/>
      <c r="AW544" s="381"/>
      <c r="AX544" s="381"/>
      <c r="AY544" s="381"/>
      <c r="AZ544" s="383"/>
      <c r="BA544" s="381"/>
      <c r="BB544" s="381"/>
      <c r="BC544" s="285"/>
      <c r="BD544" s="285"/>
      <c r="BE544" s="285"/>
      <c r="BF544" s="285"/>
      <c r="BG544" s="285"/>
      <c r="BH544" s="299"/>
      <c r="BI544" s="285"/>
    </row>
    <row r="545" spans="1:61" s="94" customFormat="1" ht="45" hidden="1" x14ac:dyDescent="0.25">
      <c r="A545" s="450">
        <v>542</v>
      </c>
      <c r="B545" s="378" t="s">
        <v>11</v>
      </c>
      <c r="C545" s="378" t="s">
        <v>12</v>
      </c>
      <c r="D545" s="378">
        <v>50</v>
      </c>
      <c r="E545" s="378" t="s">
        <v>2634</v>
      </c>
      <c r="F545" s="378" t="s">
        <v>2637</v>
      </c>
      <c r="G545" s="378" t="s">
        <v>16</v>
      </c>
      <c r="H545" s="379">
        <v>41949</v>
      </c>
      <c r="I545" s="372" t="s">
        <v>2636</v>
      </c>
      <c r="J545" s="368"/>
      <c r="K545" s="380"/>
      <c r="L545" s="381"/>
      <c r="M545" s="381"/>
      <c r="N545" s="381"/>
      <c r="O545" s="382"/>
      <c r="P545" s="381"/>
      <c r="Q545" s="381"/>
      <c r="R545" s="383"/>
      <c r="S545" s="381"/>
      <c r="T545" s="381"/>
      <c r="U545" s="381"/>
      <c r="V545" s="381"/>
      <c r="W545" s="381"/>
      <c r="X545" s="381"/>
      <c r="Y545" s="381"/>
      <c r="Z545" s="381"/>
      <c r="AA545" s="381"/>
      <c r="AB545" s="381"/>
      <c r="AC545" s="381"/>
      <c r="AD545" s="381"/>
      <c r="AE545" s="381"/>
      <c r="AF545" s="384"/>
      <c r="AG545" s="384"/>
      <c r="AH545" s="381"/>
      <c r="AI545" s="381"/>
      <c r="AJ545" s="381"/>
      <c r="AK545" s="381"/>
      <c r="AL545" s="381"/>
      <c r="AM545" s="381"/>
      <c r="AN545" s="381"/>
      <c r="AO545" s="381"/>
      <c r="AP545" s="381"/>
      <c r="AQ545" s="381"/>
      <c r="AR545" s="381"/>
      <c r="AS545" s="381"/>
      <c r="AT545" s="381"/>
      <c r="AU545" s="381"/>
      <c r="AV545" s="381"/>
      <c r="AW545" s="381"/>
      <c r="AX545" s="381"/>
      <c r="AY545" s="381"/>
      <c r="AZ545" s="383"/>
      <c r="BA545" s="381"/>
      <c r="BB545" s="381"/>
      <c r="BC545" s="285"/>
      <c r="BD545" s="285"/>
      <c r="BE545" s="285"/>
      <c r="BF545" s="285"/>
      <c r="BG545" s="285"/>
      <c r="BH545" s="299"/>
      <c r="BI545" s="285"/>
    </row>
    <row r="546" spans="1:61" s="94" customFormat="1" ht="30" hidden="1" x14ac:dyDescent="0.25">
      <c r="A546" s="450">
        <v>543</v>
      </c>
      <c r="B546" s="378" t="s">
        <v>11</v>
      </c>
      <c r="C546" s="378" t="s">
        <v>130</v>
      </c>
      <c r="D546" s="378">
        <v>25</v>
      </c>
      <c r="E546" s="378" t="s">
        <v>2638</v>
      </c>
      <c r="F546" s="378" t="s">
        <v>2639</v>
      </c>
      <c r="G546" s="378" t="s">
        <v>2640</v>
      </c>
      <c r="H546" s="379">
        <v>42352</v>
      </c>
      <c r="I546" s="372" t="s">
        <v>2641</v>
      </c>
      <c r="J546" s="368"/>
      <c r="K546" s="380"/>
      <c r="L546" s="381"/>
      <c r="M546" s="381"/>
      <c r="N546" s="381"/>
      <c r="O546" s="382"/>
      <c r="P546" s="381"/>
      <c r="Q546" s="381"/>
      <c r="R546" s="383"/>
      <c r="S546" s="381"/>
      <c r="T546" s="381"/>
      <c r="U546" s="381"/>
      <c r="V546" s="381"/>
      <c r="W546" s="381"/>
      <c r="X546" s="381"/>
      <c r="Y546" s="381"/>
      <c r="Z546" s="381"/>
      <c r="AA546" s="381"/>
      <c r="AB546" s="381"/>
      <c r="AC546" s="381"/>
      <c r="AD546" s="381"/>
      <c r="AE546" s="381"/>
      <c r="AF546" s="384"/>
      <c r="AG546" s="384"/>
      <c r="AH546" s="381"/>
      <c r="AI546" s="381"/>
      <c r="AJ546" s="381"/>
      <c r="AK546" s="381"/>
      <c r="AL546" s="381"/>
      <c r="AM546" s="381"/>
      <c r="AN546" s="381"/>
      <c r="AO546" s="381"/>
      <c r="AP546" s="381"/>
      <c r="AQ546" s="381"/>
      <c r="AR546" s="381"/>
      <c r="AS546" s="381"/>
      <c r="AT546" s="381"/>
      <c r="AU546" s="381"/>
      <c r="AV546" s="381"/>
      <c r="AW546" s="381"/>
      <c r="AX546" s="381"/>
      <c r="AY546" s="381"/>
      <c r="AZ546" s="383"/>
      <c r="BA546" s="381"/>
      <c r="BB546" s="381"/>
      <c r="BC546" s="285"/>
      <c r="BD546" s="285"/>
      <c r="BE546" s="285"/>
      <c r="BF546" s="285"/>
      <c r="BG546" s="285"/>
      <c r="BH546" s="299"/>
      <c r="BI546" s="285"/>
    </row>
    <row r="547" spans="1:61" s="94" customFormat="1" ht="45" hidden="1" x14ac:dyDescent="0.25">
      <c r="A547" s="449">
        <v>544</v>
      </c>
      <c r="B547" s="378" t="s">
        <v>11</v>
      </c>
      <c r="C547" s="378" t="s">
        <v>182</v>
      </c>
      <c r="D547" s="378">
        <v>22</v>
      </c>
      <c r="E547" s="378" t="s">
        <v>2643</v>
      </c>
      <c r="F547" s="378" t="s">
        <v>2644</v>
      </c>
      <c r="G547" s="378" t="s">
        <v>2522</v>
      </c>
      <c r="H547" s="379">
        <v>42465</v>
      </c>
      <c r="I547" s="372" t="s">
        <v>2645</v>
      </c>
      <c r="J547" s="368"/>
      <c r="K547" s="380"/>
      <c r="L547" s="381"/>
      <c r="M547" s="381"/>
      <c r="N547" s="381"/>
      <c r="O547" s="382"/>
      <c r="P547" s="381"/>
      <c r="Q547" s="381"/>
      <c r="R547" s="383"/>
      <c r="S547" s="381"/>
      <c r="T547" s="381"/>
      <c r="U547" s="381"/>
      <c r="V547" s="381"/>
      <c r="W547" s="381"/>
      <c r="X547" s="381"/>
      <c r="Y547" s="381"/>
      <c r="Z547" s="381"/>
      <c r="AA547" s="381"/>
      <c r="AB547" s="381"/>
      <c r="AC547" s="381"/>
      <c r="AD547" s="381"/>
      <c r="AE547" s="381"/>
      <c r="AF547" s="384"/>
      <c r="AG547" s="384"/>
      <c r="AH547" s="381"/>
      <c r="AI547" s="381"/>
      <c r="AJ547" s="381"/>
      <c r="AK547" s="381"/>
      <c r="AL547" s="381"/>
      <c r="AM547" s="381"/>
      <c r="AN547" s="381"/>
      <c r="AO547" s="381"/>
      <c r="AP547" s="381"/>
      <c r="AQ547" s="381"/>
      <c r="AR547" s="381"/>
      <c r="AS547" s="381"/>
      <c r="AT547" s="381"/>
      <c r="AU547" s="381"/>
      <c r="AV547" s="381"/>
      <c r="AW547" s="381"/>
      <c r="AX547" s="381"/>
      <c r="AY547" s="381"/>
      <c r="AZ547" s="383"/>
      <c r="BA547" s="381"/>
      <c r="BB547" s="381"/>
      <c r="BC547" s="285"/>
      <c r="BD547" s="285"/>
      <c r="BE547" s="285"/>
      <c r="BF547" s="285"/>
      <c r="BG547" s="285"/>
      <c r="BH547" s="299"/>
      <c r="BI547" s="285"/>
    </row>
    <row r="548" spans="1:61" s="94" customFormat="1" ht="30" hidden="1" x14ac:dyDescent="0.25">
      <c r="A548" s="450">
        <v>545</v>
      </c>
      <c r="B548" s="429" t="s">
        <v>2646</v>
      </c>
      <c r="C548" s="378" t="s">
        <v>230</v>
      </c>
      <c r="D548" s="378">
        <v>4</v>
      </c>
      <c r="E548" s="378"/>
      <c r="F548" s="378"/>
      <c r="G548" s="378"/>
      <c r="H548" s="378"/>
      <c r="I548" s="378"/>
      <c r="J548" s="368"/>
      <c r="K548" s="380"/>
      <c r="L548" s="381"/>
      <c r="M548" s="381"/>
      <c r="N548" s="381"/>
      <c r="O548" s="382"/>
      <c r="P548" s="381"/>
      <c r="Q548" s="381"/>
      <c r="R548" s="383"/>
      <c r="S548" s="381"/>
      <c r="T548" s="381"/>
      <c r="U548" s="381"/>
      <c r="V548" s="381"/>
      <c r="W548" s="381"/>
      <c r="X548" s="381"/>
      <c r="Y548" s="381"/>
      <c r="Z548" s="381"/>
      <c r="AA548" s="381"/>
      <c r="AB548" s="381"/>
      <c r="AC548" s="381"/>
      <c r="AD548" s="381"/>
      <c r="AE548" s="381"/>
      <c r="AF548" s="384"/>
      <c r="AG548" s="384"/>
      <c r="AH548" s="381"/>
      <c r="AI548" s="381"/>
      <c r="AJ548" s="381"/>
      <c r="AK548" s="381"/>
      <c r="AL548" s="381"/>
      <c r="AM548" s="381"/>
      <c r="AN548" s="381"/>
      <c r="AO548" s="381"/>
      <c r="AP548" s="381"/>
      <c r="AQ548" s="381"/>
      <c r="AR548" s="381"/>
      <c r="AS548" s="381"/>
      <c r="AT548" s="381"/>
      <c r="AU548" s="381"/>
      <c r="AV548" s="381"/>
      <c r="AW548" s="381"/>
      <c r="AX548" s="381"/>
      <c r="AY548" s="381"/>
      <c r="AZ548" s="383"/>
      <c r="BA548" s="381"/>
      <c r="BB548" s="381"/>
      <c r="BC548" s="285"/>
      <c r="BD548" s="285"/>
      <c r="BE548" s="285"/>
      <c r="BF548" s="285"/>
      <c r="BG548" s="285"/>
      <c r="BH548" s="299"/>
      <c r="BI548" s="285"/>
    </row>
    <row r="549" spans="1:61" s="94" customFormat="1" ht="45" hidden="1" x14ac:dyDescent="0.25">
      <c r="A549" s="450">
        <v>546</v>
      </c>
      <c r="B549" s="429" t="s">
        <v>2960</v>
      </c>
      <c r="C549" s="378" t="s">
        <v>2647</v>
      </c>
      <c r="D549" s="378">
        <v>9</v>
      </c>
      <c r="E549" s="378" t="s">
        <v>2648</v>
      </c>
      <c r="F549" s="410" t="s">
        <v>2649</v>
      </c>
      <c r="G549" s="429" t="s">
        <v>2668</v>
      </c>
      <c r="H549" s="379">
        <v>42517</v>
      </c>
      <c r="I549" s="430" t="s">
        <v>2962</v>
      </c>
      <c r="J549" s="368"/>
      <c r="K549" s="380"/>
      <c r="L549" s="381"/>
      <c r="M549" s="381"/>
      <c r="N549" s="381"/>
      <c r="O549" s="382"/>
      <c r="P549" s="381"/>
      <c r="Q549" s="381"/>
      <c r="R549" s="383"/>
      <c r="S549" s="381"/>
      <c r="T549" s="381"/>
      <c r="U549" s="381"/>
      <c r="V549" s="381"/>
      <c r="W549" s="381"/>
      <c r="X549" s="381"/>
      <c r="Y549" s="381"/>
      <c r="Z549" s="381"/>
      <c r="AA549" s="381"/>
      <c r="AB549" s="381"/>
      <c r="AC549" s="381"/>
      <c r="AD549" s="381"/>
      <c r="AE549" s="381"/>
      <c r="AF549" s="384"/>
      <c r="AG549" s="384"/>
      <c r="AH549" s="381"/>
      <c r="AI549" s="381"/>
      <c r="AJ549" s="381"/>
      <c r="AK549" s="381"/>
      <c r="AL549" s="381"/>
      <c r="AM549" s="381"/>
      <c r="AN549" s="381"/>
      <c r="AO549" s="381"/>
      <c r="AP549" s="381"/>
      <c r="AQ549" s="381"/>
      <c r="AR549" s="381"/>
      <c r="AS549" s="381"/>
      <c r="AT549" s="381"/>
      <c r="AU549" s="381"/>
      <c r="AV549" s="381"/>
      <c r="AW549" s="381"/>
      <c r="AX549" s="381"/>
      <c r="AY549" s="381"/>
      <c r="AZ549" s="383"/>
      <c r="BA549" s="381"/>
      <c r="BB549" s="381"/>
      <c r="BC549" s="285"/>
      <c r="BD549" s="285"/>
      <c r="BE549" s="285"/>
      <c r="BF549" s="285"/>
      <c r="BG549" s="285"/>
      <c r="BH549" s="299"/>
      <c r="BI549" s="285"/>
    </row>
    <row r="550" spans="1:61" s="94" customFormat="1" ht="45" hidden="1" x14ac:dyDescent="0.25">
      <c r="A550" s="449">
        <v>547</v>
      </c>
      <c r="B550" s="429" t="s">
        <v>2960</v>
      </c>
      <c r="C550" s="378" t="s">
        <v>2650</v>
      </c>
      <c r="D550" s="378">
        <v>18</v>
      </c>
      <c r="E550" s="378" t="s">
        <v>2648</v>
      </c>
      <c r="F550" s="410" t="s">
        <v>2651</v>
      </c>
      <c r="G550" s="429" t="s">
        <v>2668</v>
      </c>
      <c r="H550" s="379">
        <v>42517</v>
      </c>
      <c r="I550" s="430" t="s">
        <v>2963</v>
      </c>
      <c r="J550" s="368"/>
      <c r="K550" s="380"/>
      <c r="L550" s="381"/>
      <c r="M550" s="381"/>
      <c r="N550" s="381"/>
      <c r="O550" s="382"/>
      <c r="P550" s="381"/>
      <c r="Q550" s="381"/>
      <c r="R550" s="383"/>
      <c r="S550" s="381"/>
      <c r="T550" s="381"/>
      <c r="U550" s="381"/>
      <c r="V550" s="381"/>
      <c r="W550" s="381"/>
      <c r="X550" s="381"/>
      <c r="Y550" s="381"/>
      <c r="Z550" s="381"/>
      <c r="AA550" s="381"/>
      <c r="AB550" s="381"/>
      <c r="AC550" s="381"/>
      <c r="AD550" s="381"/>
      <c r="AE550" s="381"/>
      <c r="AF550" s="384"/>
      <c r="AG550" s="384"/>
      <c r="AH550" s="381"/>
      <c r="AI550" s="381"/>
      <c r="AJ550" s="381"/>
      <c r="AK550" s="381"/>
      <c r="AL550" s="381"/>
      <c r="AM550" s="381"/>
      <c r="AN550" s="381"/>
      <c r="AO550" s="381"/>
      <c r="AP550" s="381"/>
      <c r="AQ550" s="381"/>
      <c r="AR550" s="381"/>
      <c r="AS550" s="381"/>
      <c r="AT550" s="381"/>
      <c r="AU550" s="381"/>
      <c r="AV550" s="381"/>
      <c r="AW550" s="381"/>
      <c r="AX550" s="381"/>
      <c r="AY550" s="381"/>
      <c r="AZ550" s="383"/>
      <c r="BA550" s="381"/>
      <c r="BB550" s="381"/>
      <c r="BC550" s="285"/>
      <c r="BD550" s="285"/>
      <c r="BE550" s="285"/>
      <c r="BF550" s="285"/>
      <c r="BG550" s="285"/>
      <c r="BH550" s="299"/>
      <c r="BI550" s="285"/>
    </row>
    <row r="551" spans="1:61" s="94" customFormat="1" ht="45" hidden="1" x14ac:dyDescent="0.25">
      <c r="A551" s="450">
        <v>548</v>
      </c>
      <c r="B551" s="429" t="s">
        <v>2960</v>
      </c>
      <c r="C551" s="429" t="s">
        <v>2650</v>
      </c>
      <c r="D551" s="378">
        <v>20</v>
      </c>
      <c r="E551" s="378" t="s">
        <v>2648</v>
      </c>
      <c r="F551" s="410" t="s">
        <v>2652</v>
      </c>
      <c r="G551" s="429" t="s">
        <v>2668</v>
      </c>
      <c r="H551" s="379">
        <v>42517</v>
      </c>
      <c r="I551" s="431" t="s">
        <v>2963</v>
      </c>
      <c r="J551" s="368"/>
      <c r="K551" s="380"/>
      <c r="L551" s="381"/>
      <c r="M551" s="381"/>
      <c r="N551" s="381"/>
      <c r="O551" s="382"/>
      <c r="P551" s="381"/>
      <c r="Q551" s="381"/>
      <c r="R551" s="383"/>
      <c r="S551" s="381"/>
      <c r="T551" s="381"/>
      <c r="U551" s="381"/>
      <c r="V551" s="381"/>
      <c r="W551" s="381"/>
      <c r="X551" s="381"/>
      <c r="Y551" s="381"/>
      <c r="Z551" s="381"/>
      <c r="AA551" s="381"/>
      <c r="AB551" s="381"/>
      <c r="AC551" s="381"/>
      <c r="AD551" s="381"/>
      <c r="AE551" s="381"/>
      <c r="AF551" s="384"/>
      <c r="AG551" s="384"/>
      <c r="AH551" s="381"/>
      <c r="AI551" s="381"/>
      <c r="AJ551" s="381"/>
      <c r="AK551" s="381"/>
      <c r="AL551" s="381"/>
      <c r="AM551" s="381"/>
      <c r="AN551" s="381"/>
      <c r="AO551" s="381"/>
      <c r="AP551" s="381"/>
      <c r="AQ551" s="381"/>
      <c r="AR551" s="381"/>
      <c r="AS551" s="381"/>
      <c r="AT551" s="381"/>
      <c r="AU551" s="381"/>
      <c r="AV551" s="381"/>
      <c r="AW551" s="381"/>
      <c r="AX551" s="381"/>
      <c r="AY551" s="381"/>
      <c r="AZ551" s="383"/>
      <c r="BA551" s="381"/>
      <c r="BB551" s="381"/>
      <c r="BC551" s="285"/>
      <c r="BD551" s="285"/>
      <c r="BE551" s="285"/>
      <c r="BF551" s="285"/>
      <c r="BG551" s="285"/>
      <c r="BH551" s="299"/>
      <c r="BI551" s="285"/>
    </row>
    <row r="552" spans="1:61" s="94" customFormat="1" ht="45" hidden="1" x14ac:dyDescent="0.25">
      <c r="A552" s="450">
        <v>549</v>
      </c>
      <c r="B552" s="429" t="s">
        <v>2960</v>
      </c>
      <c r="C552" s="378" t="s">
        <v>1161</v>
      </c>
      <c r="D552" s="378">
        <v>3</v>
      </c>
      <c r="E552" s="429" t="s">
        <v>2648</v>
      </c>
      <c r="F552" s="410" t="s">
        <v>2653</v>
      </c>
      <c r="G552" s="429" t="s">
        <v>2668</v>
      </c>
      <c r="H552" s="379">
        <v>42517</v>
      </c>
      <c r="I552" s="429" t="s">
        <v>2961</v>
      </c>
      <c r="J552" s="368"/>
      <c r="K552" s="380"/>
      <c r="L552" s="381"/>
      <c r="M552" s="381"/>
      <c r="N552" s="381"/>
      <c r="O552" s="382"/>
      <c r="P552" s="381"/>
      <c r="Q552" s="381"/>
      <c r="R552" s="383"/>
      <c r="S552" s="381"/>
      <c r="T552" s="381"/>
      <c r="U552" s="381"/>
      <c r="V552" s="381"/>
      <c r="W552" s="381"/>
      <c r="X552" s="381"/>
      <c r="Y552" s="381"/>
      <c r="Z552" s="381"/>
      <c r="AA552" s="381"/>
      <c r="AB552" s="381"/>
      <c r="AC552" s="381"/>
      <c r="AD552" s="381"/>
      <c r="AE552" s="381"/>
      <c r="AF552" s="384"/>
      <c r="AG552" s="384"/>
      <c r="AH552" s="381"/>
      <c r="AI552" s="381"/>
      <c r="AJ552" s="381"/>
      <c r="AK552" s="381"/>
      <c r="AL552" s="381"/>
      <c r="AM552" s="381"/>
      <c r="AN552" s="381"/>
      <c r="AO552" s="381"/>
      <c r="AP552" s="381"/>
      <c r="AQ552" s="381"/>
      <c r="AR552" s="381"/>
      <c r="AS552" s="381"/>
      <c r="AT552" s="381"/>
      <c r="AU552" s="381"/>
      <c r="AV552" s="381"/>
      <c r="AW552" s="381"/>
      <c r="AX552" s="381"/>
      <c r="AY552" s="381"/>
      <c r="AZ552" s="383"/>
      <c r="BA552" s="381"/>
      <c r="BB552" s="381"/>
      <c r="BC552" s="285"/>
      <c r="BD552" s="285"/>
      <c r="BE552" s="285"/>
      <c r="BF552" s="285"/>
      <c r="BG552" s="285"/>
      <c r="BH552" s="299"/>
      <c r="BI552" s="285"/>
    </row>
    <row r="553" spans="1:61" s="94" customFormat="1" ht="30" hidden="1" x14ac:dyDescent="0.25">
      <c r="A553" s="449">
        <v>550</v>
      </c>
      <c r="B553" s="378" t="s">
        <v>11</v>
      </c>
      <c r="C553" s="378" t="s">
        <v>113</v>
      </c>
      <c r="D553" s="378">
        <v>108</v>
      </c>
      <c r="E553" s="378" t="s">
        <v>2654</v>
      </c>
      <c r="F553" s="378" t="s">
        <v>2655</v>
      </c>
      <c r="G553" s="378" t="s">
        <v>2524</v>
      </c>
      <c r="H553" s="379">
        <v>42286</v>
      </c>
      <c r="I553" s="378"/>
      <c r="J553" s="368"/>
      <c r="K553" s="380"/>
      <c r="L553" s="381"/>
      <c r="M553" s="381"/>
      <c r="N553" s="381"/>
      <c r="O553" s="382"/>
      <c r="P553" s="381"/>
      <c r="Q553" s="381"/>
      <c r="R553" s="383"/>
      <c r="S553" s="381"/>
      <c r="T553" s="381"/>
      <c r="U553" s="381"/>
      <c r="V553" s="381"/>
      <c r="W553" s="381"/>
      <c r="X553" s="381"/>
      <c r="Y553" s="381"/>
      <c r="Z553" s="381"/>
      <c r="AA553" s="381"/>
      <c r="AB553" s="381"/>
      <c r="AC553" s="381"/>
      <c r="AD553" s="381"/>
      <c r="AE553" s="381"/>
      <c r="AF553" s="384"/>
      <c r="AG553" s="384"/>
      <c r="AH553" s="381"/>
      <c r="AI553" s="381"/>
      <c r="AJ553" s="381"/>
      <c r="AK553" s="381"/>
      <c r="AL553" s="381"/>
      <c r="AM553" s="381"/>
      <c r="AN553" s="381"/>
      <c r="AO553" s="381"/>
      <c r="AP553" s="381"/>
      <c r="AQ553" s="381"/>
      <c r="AR553" s="381"/>
      <c r="AS553" s="381"/>
      <c r="AT553" s="381"/>
      <c r="AU553" s="381"/>
      <c r="AV553" s="381"/>
      <c r="AW553" s="381"/>
      <c r="AX553" s="381"/>
      <c r="AY553" s="381"/>
      <c r="AZ553" s="383"/>
      <c r="BA553" s="381"/>
      <c r="BB553" s="381"/>
      <c r="BC553" s="285"/>
      <c r="BD553" s="285"/>
      <c r="BE553" s="285"/>
      <c r="BF553" s="285"/>
      <c r="BG553" s="285"/>
      <c r="BH553" s="299"/>
      <c r="BI553" s="285"/>
    </row>
    <row r="554" spans="1:61" s="94" customFormat="1" ht="45" hidden="1" x14ac:dyDescent="0.25">
      <c r="A554" s="450">
        <v>551</v>
      </c>
      <c r="B554" s="429" t="s">
        <v>1143</v>
      </c>
      <c r="C554" s="378" t="s">
        <v>937</v>
      </c>
      <c r="D554" s="378" t="s">
        <v>2656</v>
      </c>
      <c r="E554" s="429" t="s">
        <v>3006</v>
      </c>
      <c r="F554" s="428" t="s">
        <v>2657</v>
      </c>
      <c r="G554" s="429" t="s">
        <v>2668</v>
      </c>
      <c r="H554" s="431" t="s">
        <v>3007</v>
      </c>
      <c r="I554" s="429" t="s">
        <v>3008</v>
      </c>
      <c r="J554" s="368"/>
      <c r="K554" s="380"/>
      <c r="L554" s="381"/>
      <c r="M554" s="381"/>
      <c r="N554" s="381"/>
      <c r="O554" s="382"/>
      <c r="P554" s="381"/>
      <c r="Q554" s="381"/>
      <c r="R554" s="383"/>
      <c r="S554" s="381"/>
      <c r="T554" s="381"/>
      <c r="U554" s="381"/>
      <c r="V554" s="381"/>
      <c r="W554" s="381"/>
      <c r="X554" s="381"/>
      <c r="Y554" s="381"/>
      <c r="Z554" s="381"/>
      <c r="AA554" s="381"/>
      <c r="AB554" s="381"/>
      <c r="AC554" s="381"/>
      <c r="AD554" s="381"/>
      <c r="AE554" s="381"/>
      <c r="AF554" s="384"/>
      <c r="AG554" s="384"/>
      <c r="AH554" s="381"/>
      <c r="AI554" s="381"/>
      <c r="AJ554" s="381"/>
      <c r="AK554" s="381"/>
      <c r="AL554" s="381"/>
      <c r="AM554" s="381"/>
      <c r="AN554" s="381"/>
      <c r="AO554" s="381"/>
      <c r="AP554" s="381"/>
      <c r="AQ554" s="381"/>
      <c r="AR554" s="381"/>
      <c r="AS554" s="381"/>
      <c r="AT554" s="381"/>
      <c r="AU554" s="381"/>
      <c r="AV554" s="381"/>
      <c r="AW554" s="381"/>
      <c r="AX554" s="381"/>
      <c r="AY554" s="381"/>
      <c r="AZ554" s="383"/>
      <c r="BA554" s="381"/>
      <c r="BB554" s="381"/>
      <c r="BC554" s="285"/>
      <c r="BD554" s="285"/>
      <c r="BE554" s="285"/>
      <c r="BF554" s="285"/>
      <c r="BG554" s="285"/>
      <c r="BH554" s="299"/>
      <c r="BI554" s="285"/>
    </row>
    <row r="555" spans="1:61" s="94" customFormat="1" ht="30" hidden="1" x14ac:dyDescent="0.25">
      <c r="A555" s="450">
        <v>552</v>
      </c>
      <c r="B555" s="378" t="s">
        <v>11</v>
      </c>
      <c r="C555" s="378" t="s">
        <v>430</v>
      </c>
      <c r="D555" s="378">
        <v>93</v>
      </c>
      <c r="E555" s="378" t="s">
        <v>2658</v>
      </c>
      <c r="F555" s="378"/>
      <c r="G555" s="378"/>
      <c r="H555" s="378"/>
      <c r="I555" s="378"/>
      <c r="J555" s="368"/>
      <c r="K555" s="380"/>
      <c r="L555" s="381"/>
      <c r="M555" s="381"/>
      <c r="N555" s="381"/>
      <c r="O555" s="382"/>
      <c r="P555" s="381"/>
      <c r="Q555" s="381"/>
      <c r="R555" s="383"/>
      <c r="S555" s="381"/>
      <c r="T555" s="381"/>
      <c r="U555" s="381"/>
      <c r="V555" s="381"/>
      <c r="W555" s="381"/>
      <c r="X555" s="381"/>
      <c r="Y555" s="381"/>
      <c r="Z555" s="381"/>
      <c r="AA555" s="381"/>
      <c r="AB555" s="381"/>
      <c r="AC555" s="381"/>
      <c r="AD555" s="381"/>
      <c r="AE555" s="381"/>
      <c r="AF555" s="384"/>
      <c r="AG555" s="384"/>
      <c r="AH555" s="381"/>
      <c r="AI555" s="381"/>
      <c r="AJ555" s="381"/>
      <c r="AK555" s="381"/>
      <c r="AL555" s="381"/>
      <c r="AM555" s="381"/>
      <c r="AN555" s="381"/>
      <c r="AO555" s="381"/>
      <c r="AP555" s="381"/>
      <c r="AQ555" s="381"/>
      <c r="AR555" s="381"/>
      <c r="AS555" s="381"/>
      <c r="AT555" s="381"/>
      <c r="AU555" s="381"/>
      <c r="AV555" s="381"/>
      <c r="AW555" s="381"/>
      <c r="AX555" s="381"/>
      <c r="AY555" s="381"/>
      <c r="AZ555" s="383"/>
      <c r="BA555" s="381"/>
      <c r="BB555" s="381"/>
      <c r="BC555" s="285"/>
      <c r="BD555" s="285"/>
      <c r="BE555" s="285"/>
      <c r="BF555" s="285"/>
      <c r="BG555" s="285"/>
      <c r="BH555" s="299"/>
      <c r="BI555" s="285"/>
    </row>
    <row r="556" spans="1:61" s="94" customFormat="1" ht="30" hidden="1" x14ac:dyDescent="0.25">
      <c r="A556" s="449">
        <v>553</v>
      </c>
      <c r="B556" s="429" t="s">
        <v>11</v>
      </c>
      <c r="C556" s="378" t="s">
        <v>430</v>
      </c>
      <c r="D556" s="378">
        <v>91</v>
      </c>
      <c r="E556" s="378" t="s">
        <v>2658</v>
      </c>
      <c r="F556" s="378"/>
      <c r="G556" s="378"/>
      <c r="H556" s="378"/>
      <c r="I556" s="378"/>
      <c r="J556" s="368"/>
      <c r="K556" s="380"/>
      <c r="L556" s="381"/>
      <c r="M556" s="381"/>
      <c r="N556" s="381"/>
      <c r="O556" s="382"/>
      <c r="P556" s="381"/>
      <c r="Q556" s="381"/>
      <c r="R556" s="383"/>
      <c r="S556" s="381"/>
      <c r="T556" s="381"/>
      <c r="U556" s="381"/>
      <c r="V556" s="381"/>
      <c r="W556" s="381"/>
      <c r="X556" s="381"/>
      <c r="Y556" s="381"/>
      <c r="Z556" s="381"/>
      <c r="AA556" s="381"/>
      <c r="AB556" s="381"/>
      <c r="AC556" s="381"/>
      <c r="AD556" s="381"/>
      <c r="AE556" s="381"/>
      <c r="AF556" s="384"/>
      <c r="AG556" s="384"/>
      <c r="AH556" s="381"/>
      <c r="AI556" s="381"/>
      <c r="AJ556" s="381"/>
      <c r="AK556" s="381"/>
      <c r="AL556" s="381"/>
      <c r="AM556" s="381"/>
      <c r="AN556" s="381"/>
      <c r="AO556" s="381"/>
      <c r="AP556" s="381"/>
      <c r="AQ556" s="381"/>
      <c r="AR556" s="381"/>
      <c r="AS556" s="381"/>
      <c r="AT556" s="381"/>
      <c r="AU556" s="381"/>
      <c r="AV556" s="381"/>
      <c r="AW556" s="381"/>
      <c r="AX556" s="381"/>
      <c r="AY556" s="381"/>
      <c r="AZ556" s="383"/>
      <c r="BA556" s="381"/>
      <c r="BB556" s="381"/>
      <c r="BC556" s="285"/>
      <c r="BD556" s="285"/>
      <c r="BE556" s="285"/>
      <c r="BF556" s="285"/>
      <c r="BG556" s="285"/>
      <c r="BH556" s="299"/>
      <c r="BI556" s="285"/>
    </row>
    <row r="557" spans="1:61" s="94" customFormat="1" ht="30" hidden="1" x14ac:dyDescent="0.25">
      <c r="A557" s="450">
        <v>554</v>
      </c>
      <c r="B557" s="429" t="s">
        <v>2970</v>
      </c>
      <c r="C557" s="429" t="s">
        <v>2468</v>
      </c>
      <c r="D557" s="378">
        <v>18</v>
      </c>
      <c r="E557" s="429" t="s">
        <v>2973</v>
      </c>
      <c r="F557" s="428" t="s">
        <v>2971</v>
      </c>
      <c r="G557" s="429" t="s">
        <v>2668</v>
      </c>
      <c r="H557" s="379">
        <v>42179</v>
      </c>
      <c r="I557" s="429" t="s">
        <v>2972</v>
      </c>
      <c r="J557" s="368"/>
      <c r="K557" s="380"/>
      <c r="L557" s="381"/>
      <c r="M557" s="381"/>
      <c r="N557" s="381"/>
      <c r="O557" s="382"/>
      <c r="P557" s="381"/>
      <c r="Q557" s="381"/>
      <c r="R557" s="383"/>
      <c r="S557" s="381"/>
      <c r="T557" s="381"/>
      <c r="U557" s="381"/>
      <c r="V557" s="381"/>
      <c r="W557" s="381"/>
      <c r="X557" s="381"/>
      <c r="Y557" s="381"/>
      <c r="Z557" s="381"/>
      <c r="AA557" s="381"/>
      <c r="AB557" s="381"/>
      <c r="AC557" s="381"/>
      <c r="AD557" s="381"/>
      <c r="AE557" s="381"/>
      <c r="AF557" s="384"/>
      <c r="AG557" s="384"/>
      <c r="AH557" s="381"/>
      <c r="AI557" s="381"/>
      <c r="AJ557" s="381"/>
      <c r="AK557" s="381"/>
      <c r="AL557" s="381"/>
      <c r="AM557" s="381"/>
      <c r="AN557" s="381"/>
      <c r="AO557" s="381"/>
      <c r="AP557" s="381"/>
      <c r="AQ557" s="381"/>
      <c r="AR557" s="381"/>
      <c r="AS557" s="381"/>
      <c r="AT557" s="381"/>
      <c r="AU557" s="381"/>
      <c r="AV557" s="381"/>
      <c r="AW557" s="381"/>
      <c r="AX557" s="381"/>
      <c r="AY557" s="381"/>
      <c r="AZ557" s="383"/>
      <c r="BA557" s="381"/>
      <c r="BB557" s="381"/>
      <c r="BC557" s="285"/>
      <c r="BD557" s="285"/>
      <c r="BE557" s="285"/>
      <c r="BF557" s="285"/>
      <c r="BG557" s="285"/>
      <c r="BH557" s="299"/>
      <c r="BI557" s="285"/>
    </row>
    <row r="558" spans="1:61" s="94" customFormat="1" ht="30" hidden="1" x14ac:dyDescent="0.25">
      <c r="A558" s="450">
        <v>555</v>
      </c>
      <c r="B558" s="429" t="s">
        <v>2970</v>
      </c>
      <c r="C558" s="429" t="s">
        <v>51</v>
      </c>
      <c r="D558" s="378">
        <v>66</v>
      </c>
      <c r="E558" s="429" t="s">
        <v>2633</v>
      </c>
      <c r="F558" s="428" t="s">
        <v>2977</v>
      </c>
      <c r="G558" s="429" t="s">
        <v>2978</v>
      </c>
      <c r="H558" s="379">
        <v>44033</v>
      </c>
      <c r="I558" s="429" t="s">
        <v>2979</v>
      </c>
      <c r="J558" s="368"/>
      <c r="K558" s="380"/>
      <c r="L558" s="381"/>
      <c r="M558" s="381"/>
      <c r="N558" s="381"/>
      <c r="O558" s="382"/>
      <c r="P558" s="381"/>
      <c r="Q558" s="381"/>
      <c r="R558" s="383"/>
      <c r="S558" s="381"/>
      <c r="T558" s="381"/>
      <c r="U558" s="381"/>
      <c r="V558" s="381"/>
      <c r="W558" s="381"/>
      <c r="X558" s="381"/>
      <c r="Y558" s="381"/>
      <c r="Z558" s="381"/>
      <c r="AA558" s="381"/>
      <c r="AB558" s="381"/>
      <c r="AC558" s="381"/>
      <c r="AD558" s="381"/>
      <c r="AE558" s="381"/>
      <c r="AF558" s="384"/>
      <c r="AG558" s="384"/>
      <c r="AH558" s="381"/>
      <c r="AI558" s="381"/>
      <c r="AJ558" s="381"/>
      <c r="AK558" s="381"/>
      <c r="AL558" s="381"/>
      <c r="AM558" s="381"/>
      <c r="AN558" s="381"/>
      <c r="AO558" s="381"/>
      <c r="AP558" s="381"/>
      <c r="AQ558" s="381"/>
      <c r="AR558" s="381"/>
      <c r="AS558" s="381"/>
      <c r="AT558" s="381"/>
      <c r="AU558" s="381"/>
      <c r="AV558" s="381"/>
      <c r="AW558" s="381"/>
      <c r="AX558" s="381"/>
      <c r="AY558" s="381"/>
      <c r="AZ558" s="383"/>
      <c r="BA558" s="381"/>
      <c r="BB558" s="381"/>
      <c r="BC558" s="285"/>
      <c r="BD558" s="285"/>
      <c r="BE558" s="285"/>
      <c r="BF558" s="285"/>
      <c r="BG558" s="285"/>
      <c r="BH558" s="299"/>
      <c r="BI558" s="285"/>
    </row>
    <row r="559" spans="1:61" s="94" customFormat="1" ht="75" hidden="1" x14ac:dyDescent="0.25">
      <c r="A559" s="449">
        <v>556</v>
      </c>
      <c r="B559" s="429" t="s">
        <v>2970</v>
      </c>
      <c r="C559" s="429" t="s">
        <v>2442</v>
      </c>
      <c r="D559" s="378">
        <v>33</v>
      </c>
      <c r="E559" s="429" t="s">
        <v>3009</v>
      </c>
      <c r="F559" s="428" t="s">
        <v>3010</v>
      </c>
      <c r="G559" s="429" t="s">
        <v>3011</v>
      </c>
      <c r="H559" s="379">
        <v>43536</v>
      </c>
      <c r="I559" s="429" t="s">
        <v>3012</v>
      </c>
      <c r="J559" s="368"/>
      <c r="K559" s="380"/>
      <c r="L559" s="381"/>
      <c r="M559" s="381"/>
      <c r="N559" s="381"/>
      <c r="O559" s="382"/>
      <c r="P559" s="381"/>
      <c r="Q559" s="381"/>
      <c r="R559" s="383"/>
      <c r="S559" s="381"/>
      <c r="T559" s="381"/>
      <c r="U559" s="381"/>
      <c r="V559" s="381"/>
      <c r="W559" s="381"/>
      <c r="X559" s="381"/>
      <c r="Y559" s="381"/>
      <c r="Z559" s="381"/>
      <c r="AA559" s="381"/>
      <c r="AB559" s="381"/>
      <c r="AC559" s="381"/>
      <c r="AD559" s="381"/>
      <c r="AE559" s="381"/>
      <c r="AF559" s="384"/>
      <c r="AG559" s="384"/>
      <c r="AH559" s="381"/>
      <c r="AI559" s="381"/>
      <c r="AJ559" s="381"/>
      <c r="AK559" s="381"/>
      <c r="AL559" s="381"/>
      <c r="AM559" s="381"/>
      <c r="AN559" s="381"/>
      <c r="AO559" s="381"/>
      <c r="AP559" s="381"/>
      <c r="AQ559" s="381"/>
      <c r="AR559" s="381"/>
      <c r="AS559" s="381"/>
      <c r="AT559" s="381"/>
      <c r="AU559" s="381"/>
      <c r="AV559" s="381"/>
      <c r="AW559" s="381"/>
      <c r="AX559" s="381"/>
      <c r="AY559" s="381"/>
      <c r="AZ559" s="383"/>
      <c r="BA559" s="381"/>
      <c r="BB559" s="381"/>
      <c r="BC559" s="285"/>
      <c r="BD559" s="285"/>
      <c r="BE559" s="285"/>
      <c r="BF559" s="285"/>
      <c r="BG559" s="285"/>
      <c r="BH559" s="299"/>
      <c r="BI559" s="285"/>
    </row>
    <row r="560" spans="1:61" s="94" customFormat="1" ht="30" hidden="1" x14ac:dyDescent="0.25">
      <c r="A560" s="450">
        <v>557</v>
      </c>
      <c r="B560" s="429" t="s">
        <v>2970</v>
      </c>
      <c r="C560" s="429" t="s">
        <v>130</v>
      </c>
      <c r="D560" s="378">
        <v>24</v>
      </c>
      <c r="E560" s="429" t="s">
        <v>3014</v>
      </c>
      <c r="F560" s="428" t="s">
        <v>3013</v>
      </c>
      <c r="G560" s="429" t="s">
        <v>2668</v>
      </c>
      <c r="H560" s="379">
        <v>41738</v>
      </c>
      <c r="I560" s="429" t="s">
        <v>3015</v>
      </c>
      <c r="J560" s="368"/>
      <c r="K560" s="380"/>
      <c r="L560" s="381"/>
      <c r="M560" s="381"/>
      <c r="N560" s="381"/>
      <c r="O560" s="382"/>
      <c r="P560" s="381"/>
      <c r="Q560" s="381"/>
      <c r="R560" s="383"/>
      <c r="S560" s="381"/>
      <c r="T560" s="381"/>
      <c r="U560" s="381"/>
      <c r="V560" s="381"/>
      <c r="W560" s="381"/>
      <c r="X560" s="381"/>
      <c r="Y560" s="381"/>
      <c r="Z560" s="381"/>
      <c r="AA560" s="381"/>
      <c r="AB560" s="381"/>
      <c r="AC560" s="381"/>
      <c r="AD560" s="381"/>
      <c r="AE560" s="381"/>
      <c r="AF560" s="384"/>
      <c r="AG560" s="384"/>
      <c r="AH560" s="381"/>
      <c r="AI560" s="381"/>
      <c r="AJ560" s="381"/>
      <c r="AK560" s="381"/>
      <c r="AL560" s="381"/>
      <c r="AM560" s="381"/>
      <c r="AN560" s="381"/>
      <c r="AO560" s="381"/>
      <c r="AP560" s="381"/>
      <c r="AQ560" s="381"/>
      <c r="AR560" s="381"/>
      <c r="AS560" s="381"/>
      <c r="AT560" s="381"/>
      <c r="AU560" s="381"/>
      <c r="AV560" s="381"/>
      <c r="AW560" s="381"/>
      <c r="AX560" s="381"/>
      <c r="AY560" s="381"/>
      <c r="AZ560" s="383"/>
      <c r="BA560" s="381"/>
      <c r="BB560" s="381"/>
      <c r="BC560" s="285"/>
      <c r="BD560" s="285"/>
      <c r="BE560" s="285"/>
      <c r="BF560" s="285"/>
      <c r="BG560" s="285"/>
      <c r="BH560" s="299"/>
      <c r="BI560" s="285"/>
    </row>
    <row r="561" spans="1:61" s="94" customFormat="1" ht="60" hidden="1" x14ac:dyDescent="0.25">
      <c r="A561" s="450">
        <v>558</v>
      </c>
      <c r="B561" s="429" t="s">
        <v>3269</v>
      </c>
      <c r="C561" s="429" t="s">
        <v>230</v>
      </c>
      <c r="D561" s="378">
        <v>57</v>
      </c>
      <c r="E561" s="429" t="s">
        <v>3270</v>
      </c>
      <c r="F561" s="378"/>
      <c r="G561" s="378"/>
      <c r="H561" s="378"/>
      <c r="I561" s="378"/>
      <c r="J561" s="368"/>
      <c r="K561" s="380"/>
      <c r="L561" s="381"/>
      <c r="M561" s="381"/>
      <c r="N561" s="381"/>
      <c r="O561" s="382"/>
      <c r="P561" s="381"/>
      <c r="Q561" s="381"/>
      <c r="R561" s="383"/>
      <c r="S561" s="381"/>
      <c r="T561" s="381"/>
      <c r="U561" s="381"/>
      <c r="V561" s="381"/>
      <c r="W561" s="381"/>
      <c r="X561" s="381"/>
      <c r="Y561" s="381"/>
      <c r="Z561" s="381"/>
      <c r="AA561" s="381"/>
      <c r="AB561" s="381"/>
      <c r="AC561" s="381"/>
      <c r="AD561" s="381"/>
      <c r="AE561" s="381"/>
      <c r="AF561" s="384"/>
      <c r="AG561" s="384"/>
      <c r="AH561" s="381"/>
      <c r="AI561" s="381"/>
      <c r="AJ561" s="381"/>
      <c r="AK561" s="381"/>
      <c r="AL561" s="381"/>
      <c r="AM561" s="381"/>
      <c r="AN561" s="381"/>
      <c r="AO561" s="381"/>
      <c r="AP561" s="381"/>
      <c r="AQ561" s="381"/>
      <c r="AR561" s="381"/>
      <c r="AS561" s="381"/>
      <c r="AT561" s="381"/>
      <c r="AU561" s="381"/>
      <c r="AV561" s="381"/>
      <c r="AW561" s="381"/>
      <c r="AX561" s="381"/>
      <c r="AY561" s="381"/>
      <c r="AZ561" s="383"/>
      <c r="BA561" s="381"/>
      <c r="BB561" s="381"/>
      <c r="BC561" s="285"/>
      <c r="BD561" s="285"/>
      <c r="BE561" s="285"/>
      <c r="BF561" s="285"/>
      <c r="BG561" s="285"/>
      <c r="BH561" s="299"/>
      <c r="BI561" s="285"/>
    </row>
    <row r="562" spans="1:61" s="94" customFormat="1" ht="30" hidden="1" x14ac:dyDescent="0.25">
      <c r="A562" s="449">
        <v>559</v>
      </c>
      <c r="B562" s="429" t="s">
        <v>2970</v>
      </c>
      <c r="C562" s="429" t="s">
        <v>743</v>
      </c>
      <c r="D562" s="378">
        <v>52</v>
      </c>
      <c r="E562" s="378"/>
      <c r="F562" s="378"/>
      <c r="G562" s="378"/>
      <c r="H562" s="378"/>
      <c r="I562" s="378"/>
      <c r="J562" s="368"/>
      <c r="K562" s="380"/>
      <c r="L562" s="381"/>
      <c r="M562" s="381"/>
      <c r="N562" s="381"/>
      <c r="O562" s="382"/>
      <c r="P562" s="381"/>
      <c r="Q562" s="381"/>
      <c r="R562" s="383"/>
      <c r="S562" s="381"/>
      <c r="T562" s="381"/>
      <c r="U562" s="381"/>
      <c r="V562" s="381"/>
      <c r="W562" s="381"/>
      <c r="X562" s="381"/>
      <c r="Y562" s="381"/>
      <c r="Z562" s="381"/>
      <c r="AA562" s="381"/>
      <c r="AB562" s="381"/>
      <c r="AC562" s="381"/>
      <c r="AD562" s="381"/>
      <c r="AE562" s="381"/>
      <c r="AF562" s="384"/>
      <c r="AG562" s="384"/>
      <c r="AH562" s="381"/>
      <c r="AI562" s="381"/>
      <c r="AJ562" s="381"/>
      <c r="AK562" s="381"/>
      <c r="AL562" s="381"/>
      <c r="AM562" s="381"/>
      <c r="AN562" s="381"/>
      <c r="AO562" s="381"/>
      <c r="AP562" s="381"/>
      <c r="AQ562" s="381"/>
      <c r="AR562" s="381"/>
      <c r="AS562" s="381"/>
      <c r="AT562" s="381"/>
      <c r="AU562" s="381"/>
      <c r="AV562" s="381"/>
      <c r="AW562" s="381"/>
      <c r="AX562" s="381"/>
      <c r="AY562" s="381"/>
      <c r="AZ562" s="383"/>
      <c r="BA562" s="381"/>
      <c r="BB562" s="381"/>
      <c r="BC562" s="285"/>
      <c r="BD562" s="285"/>
      <c r="BE562" s="285"/>
      <c r="BF562" s="285"/>
      <c r="BG562" s="285"/>
      <c r="BH562" s="299"/>
      <c r="BI562" s="285"/>
    </row>
    <row r="563" spans="1:61" s="94" customFormat="1" ht="30" hidden="1" x14ac:dyDescent="0.25">
      <c r="A563" s="450">
        <v>560</v>
      </c>
      <c r="B563" s="429" t="s">
        <v>2970</v>
      </c>
      <c r="C563" s="429" t="s">
        <v>210</v>
      </c>
      <c r="D563" s="429" t="s">
        <v>3271</v>
      </c>
      <c r="E563" s="378"/>
      <c r="F563" s="378"/>
      <c r="G563" s="378"/>
      <c r="H563" s="378"/>
      <c r="I563" s="378"/>
      <c r="J563" s="368"/>
      <c r="K563" s="380"/>
      <c r="L563" s="381"/>
      <c r="M563" s="381"/>
      <c r="N563" s="381"/>
      <c r="O563" s="382"/>
      <c r="P563" s="381"/>
      <c r="Q563" s="381"/>
      <c r="R563" s="383"/>
      <c r="S563" s="381"/>
      <c r="T563" s="381"/>
      <c r="U563" s="381"/>
      <c r="V563" s="381"/>
      <c r="W563" s="381"/>
      <c r="X563" s="381"/>
      <c r="Y563" s="381"/>
      <c r="Z563" s="381"/>
      <c r="AA563" s="381"/>
      <c r="AB563" s="381"/>
      <c r="AC563" s="381"/>
      <c r="AD563" s="381"/>
      <c r="AE563" s="381"/>
      <c r="AF563" s="384"/>
      <c r="AG563" s="384"/>
      <c r="AH563" s="381"/>
      <c r="AI563" s="381"/>
      <c r="AJ563" s="381"/>
      <c r="AK563" s="381"/>
      <c r="AL563" s="381"/>
      <c r="AM563" s="381"/>
      <c r="AN563" s="381"/>
      <c r="AO563" s="381"/>
      <c r="AP563" s="381"/>
      <c r="AQ563" s="381"/>
      <c r="AR563" s="381"/>
      <c r="AS563" s="381"/>
      <c r="AT563" s="381"/>
      <c r="AU563" s="381"/>
      <c r="AV563" s="381"/>
      <c r="AW563" s="381"/>
      <c r="AX563" s="381"/>
      <c r="AY563" s="381"/>
      <c r="AZ563" s="383"/>
      <c r="BA563" s="381"/>
      <c r="BB563" s="381"/>
      <c r="BC563" s="285"/>
      <c r="BD563" s="285"/>
      <c r="BE563" s="285"/>
      <c r="BF563" s="285"/>
      <c r="BG563" s="285"/>
      <c r="BH563" s="299"/>
      <c r="BI563" s="285"/>
    </row>
    <row r="564" spans="1:61" s="94" customFormat="1" ht="45" hidden="1" x14ac:dyDescent="0.25">
      <c r="A564" s="450">
        <v>561</v>
      </c>
      <c r="B564" s="429" t="s">
        <v>2847</v>
      </c>
      <c r="C564" s="429" t="s">
        <v>2192</v>
      </c>
      <c r="D564" s="378">
        <v>30</v>
      </c>
      <c r="E564" s="378"/>
      <c r="F564" s="378"/>
      <c r="G564" s="378"/>
      <c r="H564" s="378"/>
      <c r="I564" s="378"/>
      <c r="J564" s="368"/>
      <c r="K564" s="380"/>
      <c r="L564" s="381"/>
      <c r="M564" s="381"/>
      <c r="N564" s="381"/>
      <c r="O564" s="382"/>
      <c r="P564" s="381"/>
      <c r="Q564" s="381"/>
      <c r="R564" s="383"/>
      <c r="S564" s="381"/>
      <c r="T564" s="381"/>
      <c r="U564" s="381"/>
      <c r="V564" s="381"/>
      <c r="W564" s="381"/>
      <c r="X564" s="381"/>
      <c r="Y564" s="381"/>
      <c r="Z564" s="381"/>
      <c r="AA564" s="381"/>
      <c r="AB564" s="381"/>
      <c r="AC564" s="381"/>
      <c r="AD564" s="381"/>
      <c r="AE564" s="381"/>
      <c r="AF564" s="384"/>
      <c r="AG564" s="384"/>
      <c r="AH564" s="381"/>
      <c r="AI564" s="381"/>
      <c r="AJ564" s="381"/>
      <c r="AK564" s="381"/>
      <c r="AL564" s="381"/>
      <c r="AM564" s="381"/>
      <c r="AN564" s="381"/>
      <c r="AO564" s="381"/>
      <c r="AP564" s="381"/>
      <c r="AQ564" s="381"/>
      <c r="AR564" s="381"/>
      <c r="AS564" s="381"/>
      <c r="AT564" s="381"/>
      <c r="AU564" s="381"/>
      <c r="AV564" s="381"/>
      <c r="AW564" s="381"/>
      <c r="AX564" s="381"/>
      <c r="AY564" s="381"/>
      <c r="AZ564" s="383"/>
      <c r="BA564" s="381"/>
      <c r="BB564" s="381"/>
      <c r="BC564" s="285"/>
      <c r="BD564" s="285"/>
      <c r="BE564" s="285"/>
      <c r="BF564" s="285"/>
      <c r="BG564" s="285"/>
      <c r="BH564" s="299"/>
      <c r="BI564" s="285"/>
    </row>
    <row r="565" spans="1:61" s="94" customFormat="1" ht="45" hidden="1" x14ac:dyDescent="0.25">
      <c r="A565" s="449">
        <v>562</v>
      </c>
      <c r="B565" s="429" t="s">
        <v>3272</v>
      </c>
      <c r="C565" s="429" t="s">
        <v>2427</v>
      </c>
      <c r="D565" s="378">
        <v>4</v>
      </c>
      <c r="E565" s="378"/>
      <c r="F565" s="378"/>
      <c r="G565" s="378"/>
      <c r="H565" s="378"/>
      <c r="I565" s="378"/>
      <c r="J565" s="368"/>
      <c r="K565" s="380"/>
      <c r="L565" s="381"/>
      <c r="M565" s="381"/>
      <c r="N565" s="381"/>
      <c r="O565" s="382"/>
      <c r="P565" s="381"/>
      <c r="Q565" s="381"/>
      <c r="R565" s="383"/>
      <c r="S565" s="381"/>
      <c r="T565" s="381"/>
      <c r="U565" s="381"/>
      <c r="V565" s="381"/>
      <c r="W565" s="381"/>
      <c r="X565" s="381"/>
      <c r="Y565" s="381"/>
      <c r="Z565" s="381"/>
      <c r="AA565" s="381"/>
      <c r="AB565" s="381"/>
      <c r="AC565" s="381"/>
      <c r="AD565" s="381"/>
      <c r="AE565" s="381"/>
      <c r="AF565" s="384"/>
      <c r="AG565" s="384"/>
      <c r="AH565" s="381"/>
      <c r="AI565" s="381"/>
      <c r="AJ565" s="381"/>
      <c r="AK565" s="381"/>
      <c r="AL565" s="381"/>
      <c r="AM565" s="381"/>
      <c r="AN565" s="381"/>
      <c r="AO565" s="381"/>
      <c r="AP565" s="381"/>
      <c r="AQ565" s="381"/>
      <c r="AR565" s="381"/>
      <c r="AS565" s="381"/>
      <c r="AT565" s="381"/>
      <c r="AU565" s="381"/>
      <c r="AV565" s="381"/>
      <c r="AW565" s="381"/>
      <c r="AX565" s="381"/>
      <c r="AY565" s="381"/>
      <c r="AZ565" s="383"/>
      <c r="BA565" s="381"/>
      <c r="BB565" s="381"/>
      <c r="BC565" s="285"/>
      <c r="BD565" s="285"/>
      <c r="BE565" s="285"/>
      <c r="BF565" s="285"/>
      <c r="BG565" s="285"/>
      <c r="BH565" s="299"/>
      <c r="BI565" s="285"/>
    </row>
    <row r="566" spans="1:61" s="94" customFormat="1" ht="45" hidden="1" x14ac:dyDescent="0.25">
      <c r="A566" s="450">
        <v>563</v>
      </c>
      <c r="B566" s="429" t="s">
        <v>3272</v>
      </c>
      <c r="C566" s="429" t="s">
        <v>2427</v>
      </c>
      <c r="D566" s="378">
        <v>8</v>
      </c>
      <c r="E566" s="378"/>
      <c r="F566" s="378"/>
      <c r="G566" s="378"/>
      <c r="H566" s="378"/>
      <c r="I566" s="378"/>
      <c r="J566" s="368"/>
      <c r="K566" s="380"/>
      <c r="L566" s="381"/>
      <c r="M566" s="381"/>
      <c r="N566" s="381"/>
      <c r="O566" s="382"/>
      <c r="P566" s="381"/>
      <c r="Q566" s="381"/>
      <c r="R566" s="383"/>
      <c r="S566" s="381"/>
      <c r="T566" s="381"/>
      <c r="U566" s="381"/>
      <c r="V566" s="381"/>
      <c r="W566" s="381"/>
      <c r="X566" s="381"/>
      <c r="Y566" s="381"/>
      <c r="Z566" s="381"/>
      <c r="AA566" s="381"/>
      <c r="AB566" s="381"/>
      <c r="AC566" s="381"/>
      <c r="AD566" s="381"/>
      <c r="AE566" s="381"/>
      <c r="AF566" s="384"/>
      <c r="AG566" s="384"/>
      <c r="AH566" s="381"/>
      <c r="AI566" s="381"/>
      <c r="AJ566" s="381"/>
      <c r="AK566" s="381"/>
      <c r="AL566" s="381"/>
      <c r="AM566" s="381"/>
      <c r="AN566" s="381"/>
      <c r="AO566" s="381"/>
      <c r="AP566" s="381"/>
      <c r="AQ566" s="381"/>
      <c r="AR566" s="381"/>
      <c r="AS566" s="381"/>
      <c r="AT566" s="381"/>
      <c r="AU566" s="381"/>
      <c r="AV566" s="381"/>
      <c r="AW566" s="381"/>
      <c r="AX566" s="381"/>
      <c r="AY566" s="381"/>
      <c r="AZ566" s="383"/>
      <c r="BA566" s="381"/>
      <c r="BB566" s="381"/>
      <c r="BC566" s="285"/>
      <c r="BD566" s="285"/>
      <c r="BE566" s="285"/>
      <c r="BF566" s="285"/>
      <c r="BG566" s="285"/>
      <c r="BH566" s="299"/>
      <c r="BI566" s="285"/>
    </row>
    <row r="567" spans="1:61" s="94" customFormat="1" ht="30" hidden="1" x14ac:dyDescent="0.25">
      <c r="A567" s="450">
        <v>564</v>
      </c>
      <c r="B567" s="429" t="s">
        <v>2970</v>
      </c>
      <c r="C567" s="429" t="s">
        <v>2442</v>
      </c>
      <c r="D567" s="378">
        <v>24</v>
      </c>
      <c r="E567" s="429" t="s">
        <v>3273</v>
      </c>
      <c r="F567" s="378"/>
      <c r="G567" s="378"/>
      <c r="H567" s="378"/>
      <c r="I567" s="378"/>
      <c r="J567" s="368"/>
      <c r="K567" s="380"/>
      <c r="L567" s="381"/>
      <c r="M567" s="381"/>
      <c r="N567" s="381"/>
      <c r="O567" s="382"/>
      <c r="P567" s="381"/>
      <c r="Q567" s="381"/>
      <c r="R567" s="383"/>
      <c r="S567" s="381"/>
      <c r="T567" s="381"/>
      <c r="U567" s="381"/>
      <c r="V567" s="381"/>
      <c r="W567" s="381"/>
      <c r="X567" s="381"/>
      <c r="Y567" s="381"/>
      <c r="Z567" s="381"/>
      <c r="AA567" s="381"/>
      <c r="AB567" s="381"/>
      <c r="AC567" s="381"/>
      <c r="AD567" s="381"/>
      <c r="AE567" s="381"/>
      <c r="AF567" s="384"/>
      <c r="AG567" s="384"/>
      <c r="AH567" s="381"/>
      <c r="AI567" s="381"/>
      <c r="AJ567" s="381"/>
      <c r="AK567" s="381"/>
      <c r="AL567" s="381"/>
      <c r="AM567" s="381"/>
      <c r="AN567" s="381"/>
      <c r="AO567" s="381"/>
      <c r="AP567" s="381"/>
      <c r="AQ567" s="381"/>
      <c r="AR567" s="381"/>
      <c r="AS567" s="381"/>
      <c r="AT567" s="381"/>
      <c r="AU567" s="381"/>
      <c r="AV567" s="381"/>
      <c r="AW567" s="381"/>
      <c r="AX567" s="381"/>
      <c r="AY567" s="381"/>
      <c r="AZ567" s="383"/>
      <c r="BA567" s="381"/>
      <c r="BB567" s="381"/>
      <c r="BC567" s="285"/>
      <c r="BD567" s="285"/>
      <c r="BE567" s="285"/>
      <c r="BF567" s="285"/>
      <c r="BG567" s="285"/>
      <c r="BH567" s="299"/>
      <c r="BI567" s="285"/>
    </row>
    <row r="568" spans="1:61" s="94" customFormat="1" ht="60" hidden="1" x14ac:dyDescent="0.25">
      <c r="A568" s="449">
        <v>565</v>
      </c>
      <c r="B568" s="429" t="s">
        <v>3269</v>
      </c>
      <c r="C568" s="429" t="s">
        <v>121</v>
      </c>
      <c r="D568" s="378">
        <v>26</v>
      </c>
      <c r="E568" s="378"/>
      <c r="F568" s="378"/>
      <c r="G568" s="378"/>
      <c r="H568" s="378"/>
      <c r="I568" s="378"/>
      <c r="J568" s="368"/>
      <c r="K568" s="380"/>
      <c r="L568" s="381"/>
      <c r="M568" s="381"/>
      <c r="N568" s="381"/>
      <c r="O568" s="382"/>
      <c r="P568" s="381"/>
      <c r="Q568" s="381"/>
      <c r="R568" s="383"/>
      <c r="S568" s="381"/>
      <c r="T568" s="381"/>
      <c r="U568" s="381"/>
      <c r="V568" s="381"/>
      <c r="W568" s="381"/>
      <c r="X568" s="381"/>
      <c r="Y568" s="381"/>
      <c r="Z568" s="381"/>
      <c r="AA568" s="381"/>
      <c r="AB568" s="381"/>
      <c r="AC568" s="381"/>
      <c r="AD568" s="381"/>
      <c r="AE568" s="381"/>
      <c r="AF568" s="384"/>
      <c r="AG568" s="384"/>
      <c r="AH568" s="381"/>
      <c r="AI568" s="381"/>
      <c r="AJ568" s="381"/>
      <c r="AK568" s="381"/>
      <c r="AL568" s="381"/>
      <c r="AM568" s="381"/>
      <c r="AN568" s="381"/>
      <c r="AO568" s="381"/>
      <c r="AP568" s="381"/>
      <c r="AQ568" s="381"/>
      <c r="AR568" s="381"/>
      <c r="AS568" s="381"/>
      <c r="AT568" s="381"/>
      <c r="AU568" s="381"/>
      <c r="AV568" s="381"/>
      <c r="AW568" s="381"/>
      <c r="AX568" s="381"/>
      <c r="AY568" s="381"/>
      <c r="AZ568" s="383"/>
      <c r="BA568" s="381"/>
      <c r="BB568" s="381"/>
      <c r="BC568" s="285"/>
      <c r="BD568" s="285"/>
      <c r="BE568" s="285"/>
      <c r="BF568" s="285"/>
      <c r="BG568" s="285"/>
      <c r="BH568" s="299"/>
      <c r="BI568" s="285"/>
    </row>
    <row r="569" spans="1:61" s="94" customFormat="1" ht="45" hidden="1" x14ac:dyDescent="0.25">
      <c r="A569" s="450">
        <v>566</v>
      </c>
      <c r="B569" s="429" t="s">
        <v>2847</v>
      </c>
      <c r="C569" s="429" t="s">
        <v>1716</v>
      </c>
      <c r="D569" s="378">
        <v>7</v>
      </c>
      <c r="E569" s="378"/>
      <c r="F569" s="378"/>
      <c r="G569" s="378"/>
      <c r="H569" s="378"/>
      <c r="I569" s="378"/>
      <c r="J569" s="368"/>
      <c r="K569" s="380"/>
      <c r="L569" s="381"/>
      <c r="M569" s="381"/>
      <c r="N569" s="381"/>
      <c r="O569" s="382"/>
      <c r="P569" s="381"/>
      <c r="Q569" s="381"/>
      <c r="R569" s="383"/>
      <c r="S569" s="381"/>
      <c r="T569" s="381"/>
      <c r="U569" s="381"/>
      <c r="V569" s="381"/>
      <c r="W569" s="381"/>
      <c r="X569" s="381"/>
      <c r="Y569" s="381"/>
      <c r="Z569" s="381"/>
      <c r="AA569" s="381"/>
      <c r="AB569" s="381"/>
      <c r="AC569" s="381"/>
      <c r="AD569" s="381"/>
      <c r="AE569" s="381"/>
      <c r="AF569" s="384"/>
      <c r="AG569" s="384"/>
      <c r="AH569" s="381"/>
      <c r="AI569" s="381"/>
      <c r="AJ569" s="381"/>
      <c r="AK569" s="381"/>
      <c r="AL569" s="381"/>
      <c r="AM569" s="381"/>
      <c r="AN569" s="381"/>
      <c r="AO569" s="381"/>
      <c r="AP569" s="381"/>
      <c r="AQ569" s="381"/>
      <c r="AR569" s="381"/>
      <c r="AS569" s="381"/>
      <c r="AT569" s="381"/>
      <c r="AU569" s="381"/>
      <c r="AV569" s="381"/>
      <c r="AW569" s="381"/>
      <c r="AX569" s="381"/>
      <c r="AY569" s="381"/>
      <c r="AZ569" s="383"/>
      <c r="BA569" s="381"/>
      <c r="BB569" s="381"/>
      <c r="BC569" s="285"/>
      <c r="BD569" s="285"/>
      <c r="BE569" s="285"/>
      <c r="BF569" s="285"/>
      <c r="BG569" s="285"/>
      <c r="BH569" s="299"/>
      <c r="BI569" s="285"/>
    </row>
    <row r="570" spans="1:61" s="94" customFormat="1" ht="60" hidden="1" x14ac:dyDescent="0.25">
      <c r="A570" s="450">
        <v>567</v>
      </c>
      <c r="B570" s="429" t="s">
        <v>3269</v>
      </c>
      <c r="C570" s="429" t="s">
        <v>1133</v>
      </c>
      <c r="D570" s="429" t="s">
        <v>3274</v>
      </c>
      <c r="E570" s="378"/>
      <c r="F570" s="378"/>
      <c r="G570" s="378"/>
      <c r="H570" s="378"/>
      <c r="I570" s="378"/>
      <c r="J570" s="368"/>
      <c r="K570" s="380"/>
      <c r="L570" s="381"/>
      <c r="M570" s="381"/>
      <c r="N570" s="381"/>
      <c r="O570" s="382"/>
      <c r="P570" s="381"/>
      <c r="Q570" s="381"/>
      <c r="R570" s="383"/>
      <c r="S570" s="381"/>
      <c r="T570" s="381"/>
      <c r="U570" s="381"/>
      <c r="V570" s="381"/>
      <c r="W570" s="381"/>
      <c r="X570" s="381"/>
      <c r="Y570" s="381"/>
      <c r="Z570" s="381"/>
      <c r="AA570" s="381"/>
      <c r="AB570" s="381"/>
      <c r="AC570" s="381"/>
      <c r="AD570" s="381"/>
      <c r="AE570" s="381"/>
      <c r="AF570" s="384"/>
      <c r="AG570" s="384"/>
      <c r="AH570" s="381"/>
      <c r="AI570" s="381"/>
      <c r="AJ570" s="381"/>
      <c r="AK570" s="381"/>
      <c r="AL570" s="381"/>
      <c r="AM570" s="381"/>
      <c r="AN570" s="381"/>
      <c r="AO570" s="381"/>
      <c r="AP570" s="381"/>
      <c r="AQ570" s="381"/>
      <c r="AR570" s="381"/>
      <c r="AS570" s="381"/>
      <c r="AT570" s="381"/>
      <c r="AU570" s="381"/>
      <c r="AV570" s="381"/>
      <c r="AW570" s="381"/>
      <c r="AX570" s="381"/>
      <c r="AY570" s="381"/>
      <c r="AZ570" s="383"/>
      <c r="BA570" s="381"/>
      <c r="BB570" s="381"/>
      <c r="BC570" s="285"/>
      <c r="BD570" s="285"/>
      <c r="BE570" s="285"/>
      <c r="BF570" s="285"/>
      <c r="BG570" s="285"/>
      <c r="BH570" s="299"/>
      <c r="BI570" s="285"/>
    </row>
    <row r="571" spans="1:61" s="94" customFormat="1" ht="60" hidden="1" x14ac:dyDescent="0.25">
      <c r="A571" s="449">
        <v>568</v>
      </c>
      <c r="B571" s="429" t="s">
        <v>3269</v>
      </c>
      <c r="C571" s="429" t="s">
        <v>1133</v>
      </c>
      <c r="D571" s="429">
        <v>6</v>
      </c>
      <c r="E571" s="378"/>
      <c r="F571" s="378"/>
      <c r="G571" s="378"/>
      <c r="H571" s="378"/>
      <c r="I571" s="378"/>
      <c r="J571" s="368"/>
      <c r="K571" s="380"/>
      <c r="L571" s="381"/>
      <c r="M571" s="381"/>
      <c r="N571" s="381"/>
      <c r="O571" s="382"/>
      <c r="P571" s="381"/>
      <c r="Q571" s="381"/>
      <c r="R571" s="383"/>
      <c r="S571" s="381"/>
      <c r="T571" s="381"/>
      <c r="U571" s="381"/>
      <c r="V571" s="381"/>
      <c r="W571" s="381"/>
      <c r="X571" s="381"/>
      <c r="Y571" s="381"/>
      <c r="Z571" s="381"/>
      <c r="AA571" s="381"/>
      <c r="AB571" s="381"/>
      <c r="AC571" s="381"/>
      <c r="AD571" s="381"/>
      <c r="AE571" s="381"/>
      <c r="AF571" s="384"/>
      <c r="AG571" s="384"/>
      <c r="AH571" s="381"/>
      <c r="AI571" s="381"/>
      <c r="AJ571" s="381"/>
      <c r="AK571" s="381"/>
      <c r="AL571" s="381"/>
      <c r="AM571" s="381"/>
      <c r="AN571" s="381"/>
      <c r="AO571" s="381"/>
      <c r="AP571" s="381"/>
      <c r="AQ571" s="381"/>
      <c r="AR571" s="381"/>
      <c r="AS571" s="381"/>
      <c r="AT571" s="381"/>
      <c r="AU571" s="381"/>
      <c r="AV571" s="381"/>
      <c r="AW571" s="381"/>
      <c r="AX571" s="381"/>
      <c r="AY571" s="381"/>
      <c r="AZ571" s="383"/>
      <c r="BA571" s="381"/>
      <c r="BB571" s="381"/>
      <c r="BC571" s="285"/>
      <c r="BD571" s="285"/>
      <c r="BE571" s="285"/>
      <c r="BF571" s="285"/>
      <c r="BG571" s="285"/>
      <c r="BH571" s="299"/>
      <c r="BI571" s="285"/>
    </row>
    <row r="572" spans="1:61" s="94" customFormat="1" ht="30" hidden="1" x14ac:dyDescent="0.25">
      <c r="A572" s="450">
        <v>569</v>
      </c>
      <c r="B572" s="429" t="s">
        <v>2970</v>
      </c>
      <c r="C572" s="429" t="s">
        <v>130</v>
      </c>
      <c r="D572" s="378">
        <v>30</v>
      </c>
      <c r="E572" s="378"/>
      <c r="F572" s="378"/>
      <c r="G572" s="378"/>
      <c r="H572" s="378"/>
      <c r="I572" s="378"/>
      <c r="J572" s="368"/>
      <c r="K572" s="380"/>
      <c r="L572" s="381"/>
      <c r="M572" s="381"/>
      <c r="N572" s="381"/>
      <c r="O572" s="382"/>
      <c r="P572" s="381"/>
      <c r="Q572" s="381"/>
      <c r="R572" s="383"/>
      <c r="S572" s="381"/>
      <c r="T572" s="381"/>
      <c r="U572" s="381"/>
      <c r="V572" s="381"/>
      <c r="W572" s="381"/>
      <c r="X572" s="381"/>
      <c r="Y572" s="381"/>
      <c r="Z572" s="381"/>
      <c r="AA572" s="381"/>
      <c r="AB572" s="381"/>
      <c r="AC572" s="381"/>
      <c r="AD572" s="381"/>
      <c r="AE572" s="381"/>
      <c r="AF572" s="384"/>
      <c r="AG572" s="384"/>
      <c r="AH572" s="381"/>
      <c r="AI572" s="381"/>
      <c r="AJ572" s="381"/>
      <c r="AK572" s="381"/>
      <c r="AL572" s="381"/>
      <c r="AM572" s="381"/>
      <c r="AN572" s="381"/>
      <c r="AO572" s="381"/>
      <c r="AP572" s="381"/>
      <c r="AQ572" s="381"/>
      <c r="AR572" s="381"/>
      <c r="AS572" s="381"/>
      <c r="AT572" s="381"/>
      <c r="AU572" s="381"/>
      <c r="AV572" s="381"/>
      <c r="AW572" s="381"/>
      <c r="AX572" s="381"/>
      <c r="AY572" s="381"/>
      <c r="AZ572" s="383"/>
      <c r="BA572" s="381"/>
      <c r="BB572" s="381"/>
      <c r="BC572" s="285"/>
      <c r="BD572" s="285"/>
      <c r="BE572" s="285"/>
      <c r="BF572" s="285"/>
      <c r="BG572" s="285"/>
      <c r="BH572" s="299"/>
      <c r="BI572" s="285"/>
    </row>
    <row r="573" spans="1:61" s="94" customFormat="1" ht="30" hidden="1" x14ac:dyDescent="0.25">
      <c r="A573" s="450">
        <v>570</v>
      </c>
      <c r="B573" s="429" t="s">
        <v>2970</v>
      </c>
      <c r="C573" s="429" t="s">
        <v>299</v>
      </c>
      <c r="D573" s="378">
        <v>6</v>
      </c>
      <c r="E573" s="470" t="s">
        <v>3365</v>
      </c>
      <c r="F573" s="378"/>
      <c r="G573" s="378"/>
      <c r="H573" s="378"/>
      <c r="I573" s="378"/>
      <c r="J573" s="368"/>
      <c r="K573" s="380">
        <v>1728300.67</v>
      </c>
      <c r="L573" s="381"/>
      <c r="M573" s="381"/>
      <c r="N573" s="381"/>
      <c r="O573" s="382"/>
      <c r="P573" s="381"/>
      <c r="Q573" s="381"/>
      <c r="R573" s="383"/>
      <c r="S573" s="381"/>
      <c r="T573" s="381"/>
      <c r="U573" s="381"/>
      <c r="V573" s="381"/>
      <c r="W573" s="381"/>
      <c r="X573" s="381"/>
      <c r="Y573" s="381"/>
      <c r="Z573" s="381"/>
      <c r="AA573" s="381"/>
      <c r="AB573" s="381"/>
      <c r="AC573" s="381"/>
      <c r="AD573" s="381"/>
      <c r="AE573" s="381"/>
      <c r="AF573" s="384"/>
      <c r="AG573" s="384"/>
      <c r="AH573" s="381"/>
      <c r="AI573" s="381"/>
      <c r="AJ573" s="381"/>
      <c r="AK573" s="381"/>
      <c r="AL573" s="381"/>
      <c r="AM573" s="381"/>
      <c r="AN573" s="381"/>
      <c r="AO573" s="381"/>
      <c r="AP573" s="381"/>
      <c r="AQ573" s="381"/>
      <c r="AR573" s="381"/>
      <c r="AS573" s="381"/>
      <c r="AT573" s="381"/>
      <c r="AU573" s="381"/>
      <c r="AV573" s="381"/>
      <c r="AW573" s="381"/>
      <c r="AX573" s="381"/>
      <c r="AY573" s="381"/>
      <c r="AZ573" s="383"/>
      <c r="BA573" s="381"/>
      <c r="BB573" s="381"/>
      <c r="BC573" s="285"/>
      <c r="BD573" s="285"/>
      <c r="BE573" s="285">
        <v>0</v>
      </c>
      <c r="BF573" s="285">
        <v>1211484.83</v>
      </c>
      <c r="BG573" s="285">
        <v>1211484.83</v>
      </c>
      <c r="BH573" s="299"/>
      <c r="BI573" s="285"/>
    </row>
    <row r="574" spans="1:61" s="94" customFormat="1" ht="30" hidden="1" x14ac:dyDescent="0.25">
      <c r="A574" s="449">
        <v>571</v>
      </c>
      <c r="B574" s="429" t="s">
        <v>2970</v>
      </c>
      <c r="C574" s="429" t="s">
        <v>135</v>
      </c>
      <c r="D574" s="429" t="s">
        <v>3275</v>
      </c>
      <c r="E574" s="378"/>
      <c r="F574" s="378"/>
      <c r="G574" s="378"/>
      <c r="H574" s="378"/>
      <c r="I574" s="378"/>
      <c r="J574" s="368"/>
      <c r="K574" s="380"/>
      <c r="L574" s="381"/>
      <c r="M574" s="381"/>
      <c r="N574" s="381"/>
      <c r="O574" s="382"/>
      <c r="P574" s="381"/>
      <c r="Q574" s="381"/>
      <c r="R574" s="383"/>
      <c r="S574" s="381"/>
      <c r="T574" s="381"/>
      <c r="U574" s="381"/>
      <c r="V574" s="381"/>
      <c r="W574" s="381"/>
      <c r="X574" s="381"/>
      <c r="Y574" s="381"/>
      <c r="Z574" s="381"/>
      <c r="AA574" s="381"/>
      <c r="AB574" s="381"/>
      <c r="AC574" s="381"/>
      <c r="AD574" s="381"/>
      <c r="AE574" s="381"/>
      <c r="AF574" s="384"/>
      <c r="AG574" s="384"/>
      <c r="AH574" s="381"/>
      <c r="AI574" s="381"/>
      <c r="AJ574" s="381"/>
      <c r="AK574" s="381"/>
      <c r="AL574" s="381"/>
      <c r="AM574" s="381"/>
      <c r="AN574" s="381"/>
      <c r="AO574" s="381"/>
      <c r="AP574" s="381"/>
      <c r="AQ574" s="381"/>
      <c r="AR574" s="381"/>
      <c r="AS574" s="381"/>
      <c r="AT574" s="381"/>
      <c r="AU574" s="381"/>
      <c r="AV574" s="381"/>
      <c r="AW574" s="381"/>
      <c r="AX574" s="381"/>
      <c r="AY574" s="381"/>
      <c r="AZ574" s="383"/>
      <c r="BA574" s="381"/>
      <c r="BB574" s="381"/>
      <c r="BC574" s="285"/>
      <c r="BD574" s="285"/>
      <c r="BE574" s="285"/>
      <c r="BF574" s="285"/>
      <c r="BG574" s="285"/>
      <c r="BH574" s="299"/>
      <c r="BI574" s="285"/>
    </row>
    <row r="575" spans="1:61" s="94" customFormat="1" ht="45" hidden="1" x14ac:dyDescent="0.25">
      <c r="A575" s="450">
        <v>572</v>
      </c>
      <c r="B575" s="429" t="s">
        <v>3276</v>
      </c>
      <c r="C575" s="429" t="s">
        <v>101</v>
      </c>
      <c r="D575" s="378">
        <v>32</v>
      </c>
      <c r="E575" s="378"/>
      <c r="F575" s="378"/>
      <c r="G575" s="378"/>
      <c r="H575" s="378"/>
      <c r="I575" s="378"/>
      <c r="J575" s="368"/>
      <c r="K575" s="380"/>
      <c r="L575" s="381"/>
      <c r="M575" s="381"/>
      <c r="N575" s="381"/>
      <c r="O575" s="382"/>
      <c r="P575" s="381"/>
      <c r="Q575" s="381"/>
      <c r="R575" s="383"/>
      <c r="S575" s="381"/>
      <c r="T575" s="381"/>
      <c r="U575" s="381"/>
      <c r="V575" s="381"/>
      <c r="W575" s="381"/>
      <c r="X575" s="381"/>
      <c r="Y575" s="381"/>
      <c r="Z575" s="381"/>
      <c r="AA575" s="381"/>
      <c r="AB575" s="381"/>
      <c r="AC575" s="381"/>
      <c r="AD575" s="381"/>
      <c r="AE575" s="381"/>
      <c r="AF575" s="384"/>
      <c r="AG575" s="384"/>
      <c r="AH575" s="381"/>
      <c r="AI575" s="381"/>
      <c r="AJ575" s="381"/>
      <c r="AK575" s="381"/>
      <c r="AL575" s="381"/>
      <c r="AM575" s="381"/>
      <c r="AN575" s="381"/>
      <c r="AO575" s="381"/>
      <c r="AP575" s="381"/>
      <c r="AQ575" s="381"/>
      <c r="AR575" s="381"/>
      <c r="AS575" s="381"/>
      <c r="AT575" s="381"/>
      <c r="AU575" s="381"/>
      <c r="AV575" s="381"/>
      <c r="AW575" s="381"/>
      <c r="AX575" s="381"/>
      <c r="AY575" s="381"/>
      <c r="AZ575" s="383"/>
      <c r="BA575" s="381"/>
      <c r="BB575" s="381"/>
      <c r="BC575" s="285"/>
      <c r="BD575" s="285"/>
      <c r="BE575" s="285"/>
      <c r="BF575" s="285"/>
      <c r="BG575" s="285"/>
      <c r="BH575" s="299"/>
      <c r="BI575" s="285"/>
    </row>
    <row r="576" spans="1:61" s="94" customFormat="1" ht="30" hidden="1" x14ac:dyDescent="0.25">
      <c r="A576" s="450">
        <v>573</v>
      </c>
      <c r="B576" s="429" t="s">
        <v>2970</v>
      </c>
      <c r="C576" s="429" t="s">
        <v>299</v>
      </c>
      <c r="D576" s="378">
        <v>71</v>
      </c>
      <c r="E576" s="470" t="s">
        <v>3365</v>
      </c>
      <c r="F576" s="378"/>
      <c r="G576" s="378"/>
      <c r="H576" s="378"/>
      <c r="I576" s="378"/>
      <c r="J576" s="368"/>
      <c r="K576" s="380">
        <v>1310434.75</v>
      </c>
      <c r="L576" s="381"/>
      <c r="M576" s="381"/>
      <c r="N576" s="381"/>
      <c r="O576" s="382"/>
      <c r="P576" s="381"/>
      <c r="Q576" s="381"/>
      <c r="R576" s="383"/>
      <c r="S576" s="381"/>
      <c r="T576" s="381"/>
      <c r="U576" s="381"/>
      <c r="V576" s="381"/>
      <c r="W576" s="381"/>
      <c r="X576" s="381"/>
      <c r="Y576" s="381"/>
      <c r="Z576" s="381"/>
      <c r="AA576" s="381"/>
      <c r="AB576" s="381"/>
      <c r="AC576" s="381"/>
      <c r="AD576" s="381"/>
      <c r="AE576" s="381"/>
      <c r="AF576" s="384"/>
      <c r="AG576" s="384"/>
      <c r="AH576" s="381"/>
      <c r="AI576" s="381"/>
      <c r="AJ576" s="381"/>
      <c r="AK576" s="381"/>
      <c r="AL576" s="381"/>
      <c r="AM576" s="381"/>
      <c r="AN576" s="381"/>
      <c r="AO576" s="381"/>
      <c r="AP576" s="381"/>
      <c r="AQ576" s="381"/>
      <c r="AR576" s="381"/>
      <c r="AS576" s="381"/>
      <c r="AT576" s="381"/>
      <c r="AU576" s="381"/>
      <c r="AV576" s="381"/>
      <c r="AW576" s="381"/>
      <c r="AX576" s="381"/>
      <c r="AY576" s="381"/>
      <c r="AZ576" s="383"/>
      <c r="BA576" s="381"/>
      <c r="BB576" s="381"/>
      <c r="BC576" s="285"/>
      <c r="BD576" s="285"/>
      <c r="BE576" s="285">
        <v>0</v>
      </c>
      <c r="BF576" s="285">
        <v>1071746.02</v>
      </c>
      <c r="BG576" s="285">
        <v>1071746.02</v>
      </c>
      <c r="BH576" s="299"/>
      <c r="BI576" s="285"/>
    </row>
    <row r="577" spans="1:61" s="94" customFormat="1" ht="45" hidden="1" x14ac:dyDescent="0.25">
      <c r="A577" s="449">
        <v>574</v>
      </c>
      <c r="B577" s="429" t="s">
        <v>3277</v>
      </c>
      <c r="C577" s="429" t="s">
        <v>299</v>
      </c>
      <c r="D577" s="378">
        <v>6</v>
      </c>
      <c r="E577" s="378"/>
      <c r="F577" s="378"/>
      <c r="G577" s="378"/>
      <c r="H577" s="378"/>
      <c r="I577" s="378"/>
      <c r="J577" s="368"/>
      <c r="K577" s="380"/>
      <c r="L577" s="381"/>
      <c r="M577" s="381"/>
      <c r="N577" s="381"/>
      <c r="O577" s="382"/>
      <c r="P577" s="381"/>
      <c r="Q577" s="381"/>
      <c r="R577" s="383"/>
      <c r="S577" s="381"/>
      <c r="T577" s="381"/>
      <c r="U577" s="381"/>
      <c r="V577" s="381"/>
      <c r="W577" s="381"/>
      <c r="X577" s="381"/>
      <c r="Y577" s="381"/>
      <c r="Z577" s="381"/>
      <c r="AA577" s="381"/>
      <c r="AB577" s="381"/>
      <c r="AC577" s="381"/>
      <c r="AD577" s="381"/>
      <c r="AE577" s="381"/>
      <c r="AF577" s="384"/>
      <c r="AG577" s="384"/>
      <c r="AH577" s="381"/>
      <c r="AI577" s="381"/>
      <c r="AJ577" s="381"/>
      <c r="AK577" s="381"/>
      <c r="AL577" s="381"/>
      <c r="AM577" s="381"/>
      <c r="AN577" s="381"/>
      <c r="AO577" s="381"/>
      <c r="AP577" s="381"/>
      <c r="AQ577" s="381"/>
      <c r="AR577" s="381"/>
      <c r="AS577" s="381"/>
      <c r="AT577" s="381"/>
      <c r="AU577" s="381"/>
      <c r="AV577" s="381"/>
      <c r="AW577" s="381"/>
      <c r="AX577" s="381"/>
      <c r="AY577" s="381"/>
      <c r="AZ577" s="383"/>
      <c r="BA577" s="381"/>
      <c r="BB577" s="381"/>
      <c r="BC577" s="285"/>
      <c r="BD577" s="285"/>
      <c r="BE577" s="285"/>
      <c r="BF577" s="285"/>
      <c r="BG577" s="285"/>
      <c r="BH577" s="299"/>
      <c r="BI577" s="285"/>
    </row>
    <row r="578" spans="1:61" s="94" customFormat="1" ht="45" hidden="1" x14ac:dyDescent="0.25">
      <c r="A578" s="450">
        <v>575</v>
      </c>
      <c r="B578" s="429" t="s">
        <v>2789</v>
      </c>
      <c r="C578" s="429" t="s">
        <v>3278</v>
      </c>
      <c r="D578" s="378">
        <v>16</v>
      </c>
      <c r="E578" s="378"/>
      <c r="F578" s="378"/>
      <c r="G578" s="378"/>
      <c r="H578" s="378"/>
      <c r="I578" s="378"/>
      <c r="J578" s="368"/>
      <c r="K578" s="380"/>
      <c r="L578" s="381"/>
      <c r="M578" s="381"/>
      <c r="N578" s="381"/>
      <c r="O578" s="382"/>
      <c r="P578" s="381"/>
      <c r="Q578" s="381"/>
      <c r="R578" s="383"/>
      <c r="S578" s="381"/>
      <c r="T578" s="381"/>
      <c r="U578" s="381"/>
      <c r="V578" s="381"/>
      <c r="W578" s="381"/>
      <c r="X578" s="381"/>
      <c r="Y578" s="381"/>
      <c r="Z578" s="381"/>
      <c r="AA578" s="381"/>
      <c r="AB578" s="381"/>
      <c r="AC578" s="381"/>
      <c r="AD578" s="381"/>
      <c r="AE578" s="381"/>
      <c r="AF578" s="384"/>
      <c r="AG578" s="384"/>
      <c r="AH578" s="381"/>
      <c r="AI578" s="381"/>
      <c r="AJ578" s="381"/>
      <c r="AK578" s="381"/>
      <c r="AL578" s="381"/>
      <c r="AM578" s="381"/>
      <c r="AN578" s="381"/>
      <c r="AO578" s="381"/>
      <c r="AP578" s="381"/>
      <c r="AQ578" s="381"/>
      <c r="AR578" s="381"/>
      <c r="AS578" s="381"/>
      <c r="AT578" s="381"/>
      <c r="AU578" s="381"/>
      <c r="AV578" s="381"/>
      <c r="AW578" s="381"/>
      <c r="AX578" s="381"/>
      <c r="AY578" s="381"/>
      <c r="AZ578" s="383"/>
      <c r="BA578" s="381"/>
      <c r="BB578" s="381"/>
      <c r="BC578" s="285">
        <v>1011010</v>
      </c>
      <c r="BD578" s="285"/>
      <c r="BE578" s="285">
        <v>1011010</v>
      </c>
      <c r="BF578" s="285">
        <v>0</v>
      </c>
      <c r="BG578" s="285"/>
      <c r="BH578" s="299"/>
      <c r="BI578" s="285"/>
    </row>
    <row r="579" spans="1:61" s="94" customFormat="1" ht="60" hidden="1" x14ac:dyDescent="0.25">
      <c r="A579" s="450">
        <v>576</v>
      </c>
      <c r="B579" s="429" t="s">
        <v>3279</v>
      </c>
      <c r="C579" s="429" t="s">
        <v>3280</v>
      </c>
      <c r="D579" s="378">
        <v>53</v>
      </c>
      <c r="E579" s="378"/>
      <c r="F579" s="378"/>
      <c r="G579" s="378"/>
      <c r="H579" s="378"/>
      <c r="I579" s="378"/>
      <c r="J579" s="368"/>
      <c r="K579" s="380"/>
      <c r="L579" s="381"/>
      <c r="M579" s="381"/>
      <c r="N579" s="381"/>
      <c r="O579" s="382"/>
      <c r="P579" s="381"/>
      <c r="Q579" s="381"/>
      <c r="R579" s="383"/>
      <c r="S579" s="381"/>
      <c r="T579" s="381"/>
      <c r="U579" s="381"/>
      <c r="V579" s="381"/>
      <c r="W579" s="381"/>
      <c r="X579" s="381"/>
      <c r="Y579" s="381"/>
      <c r="Z579" s="381"/>
      <c r="AA579" s="381"/>
      <c r="AB579" s="381"/>
      <c r="AC579" s="381"/>
      <c r="AD579" s="381"/>
      <c r="AE579" s="381"/>
      <c r="AF579" s="384"/>
      <c r="AG579" s="384"/>
      <c r="AH579" s="381"/>
      <c r="AI579" s="381"/>
      <c r="AJ579" s="381"/>
      <c r="AK579" s="381"/>
      <c r="AL579" s="381"/>
      <c r="AM579" s="381"/>
      <c r="AN579" s="381"/>
      <c r="AO579" s="381"/>
      <c r="AP579" s="381"/>
      <c r="AQ579" s="381"/>
      <c r="AR579" s="381"/>
      <c r="AS579" s="381"/>
      <c r="AT579" s="381"/>
      <c r="AU579" s="381"/>
      <c r="AV579" s="381"/>
      <c r="AW579" s="381"/>
      <c r="AX579" s="381"/>
      <c r="AY579" s="381"/>
      <c r="AZ579" s="383"/>
      <c r="BA579" s="381"/>
      <c r="BB579" s="381"/>
      <c r="BC579" s="285"/>
      <c r="BD579" s="285"/>
      <c r="BE579" s="285"/>
      <c r="BF579" s="285"/>
      <c r="BG579" s="285"/>
      <c r="BH579" s="299"/>
      <c r="BI579" s="285"/>
    </row>
    <row r="580" spans="1:61" s="94" customFormat="1" ht="60" hidden="1" x14ac:dyDescent="0.25">
      <c r="A580" s="449">
        <v>577</v>
      </c>
      <c r="B580" s="429" t="s">
        <v>3279</v>
      </c>
      <c r="C580" s="429" t="s">
        <v>3280</v>
      </c>
      <c r="D580" s="378">
        <v>51</v>
      </c>
      <c r="E580" s="378"/>
      <c r="F580" s="378"/>
      <c r="G580" s="378"/>
      <c r="H580" s="378"/>
      <c r="I580" s="378"/>
      <c r="J580" s="368"/>
      <c r="K580" s="380"/>
      <c r="L580" s="381"/>
      <c r="M580" s="381"/>
      <c r="N580" s="381"/>
      <c r="O580" s="382"/>
      <c r="P580" s="381"/>
      <c r="Q580" s="381"/>
      <c r="R580" s="383"/>
      <c r="S580" s="381"/>
      <c r="T580" s="381"/>
      <c r="U580" s="381"/>
      <c r="V580" s="381"/>
      <c r="W580" s="381"/>
      <c r="X580" s="381"/>
      <c r="Y580" s="381"/>
      <c r="Z580" s="381"/>
      <c r="AA580" s="381"/>
      <c r="AB580" s="381"/>
      <c r="AC580" s="381"/>
      <c r="AD580" s="381"/>
      <c r="AE580" s="381"/>
      <c r="AF580" s="384"/>
      <c r="AG580" s="384"/>
      <c r="AH580" s="381"/>
      <c r="AI580" s="381"/>
      <c r="AJ580" s="381"/>
      <c r="AK580" s="381"/>
      <c r="AL580" s="381"/>
      <c r="AM580" s="381"/>
      <c r="AN580" s="381"/>
      <c r="AO580" s="381"/>
      <c r="AP580" s="381"/>
      <c r="AQ580" s="381"/>
      <c r="AR580" s="381"/>
      <c r="AS580" s="381"/>
      <c r="AT580" s="381"/>
      <c r="AU580" s="381"/>
      <c r="AV580" s="381"/>
      <c r="AW580" s="381"/>
      <c r="AX580" s="381"/>
      <c r="AY580" s="381"/>
      <c r="AZ580" s="383"/>
      <c r="BA580" s="381"/>
      <c r="BB580" s="381"/>
      <c r="BC580" s="285"/>
      <c r="BD580" s="285"/>
      <c r="BE580" s="285"/>
      <c r="BF580" s="285"/>
      <c r="BG580" s="285"/>
      <c r="BH580" s="299"/>
      <c r="BI580" s="285"/>
    </row>
    <row r="581" spans="1:61" s="94" customFormat="1" ht="30" hidden="1" x14ac:dyDescent="0.25">
      <c r="A581" s="450">
        <v>578</v>
      </c>
      <c r="B581" s="429" t="s">
        <v>2970</v>
      </c>
      <c r="C581" s="445" t="s">
        <v>287</v>
      </c>
      <c r="D581" s="378">
        <v>82</v>
      </c>
      <c r="E581" s="378"/>
      <c r="F581" s="378"/>
      <c r="G581" s="378"/>
      <c r="H581" s="378"/>
      <c r="I581" s="378"/>
      <c r="J581" s="368"/>
      <c r="K581" s="380"/>
      <c r="L581" s="381"/>
      <c r="M581" s="381"/>
      <c r="N581" s="381"/>
      <c r="O581" s="382"/>
      <c r="P581" s="381"/>
      <c r="Q581" s="381"/>
      <c r="R581" s="383"/>
      <c r="S581" s="381"/>
      <c r="T581" s="381"/>
      <c r="U581" s="381"/>
      <c r="V581" s="381"/>
      <c r="W581" s="381"/>
      <c r="X581" s="381"/>
      <c r="Y581" s="381"/>
      <c r="Z581" s="381"/>
      <c r="AA581" s="381"/>
      <c r="AB581" s="381"/>
      <c r="AC581" s="381"/>
      <c r="AD581" s="381"/>
      <c r="AE581" s="381"/>
      <c r="AF581" s="384"/>
      <c r="AG581" s="384"/>
      <c r="AH581" s="381"/>
      <c r="AI581" s="381"/>
      <c r="AJ581" s="381"/>
      <c r="AK581" s="381"/>
      <c r="AL581" s="381"/>
      <c r="AM581" s="381"/>
      <c r="AN581" s="381"/>
      <c r="AO581" s="381"/>
      <c r="AP581" s="381"/>
      <c r="AQ581" s="381"/>
      <c r="AR581" s="381"/>
      <c r="AS581" s="381"/>
      <c r="AT581" s="381"/>
      <c r="AU581" s="381"/>
      <c r="AV581" s="381"/>
      <c r="AW581" s="381"/>
      <c r="AX581" s="381"/>
      <c r="AY581" s="381"/>
      <c r="AZ581" s="383"/>
      <c r="BA581" s="381"/>
      <c r="BB581" s="381"/>
      <c r="BC581" s="285"/>
      <c r="BD581" s="285"/>
      <c r="BE581" s="285"/>
      <c r="BF581" s="285"/>
      <c r="BG581" s="285"/>
      <c r="BH581" s="299"/>
      <c r="BI581" s="285"/>
    </row>
    <row r="582" spans="1:61" s="94" customFormat="1" ht="30" hidden="1" x14ac:dyDescent="0.25">
      <c r="A582" s="377">
        <v>579</v>
      </c>
      <c r="B582" s="429" t="s">
        <v>2970</v>
      </c>
      <c r="C582" s="453" t="s">
        <v>299</v>
      </c>
      <c r="D582" s="378">
        <v>55</v>
      </c>
      <c r="E582" s="453" t="s">
        <v>3358</v>
      </c>
      <c r="F582" s="454" t="s">
        <v>3359</v>
      </c>
      <c r="G582" s="378"/>
      <c r="H582" s="378"/>
      <c r="I582" s="378"/>
      <c r="J582" s="368"/>
      <c r="K582" s="380"/>
      <c r="L582" s="381"/>
      <c r="M582" s="381"/>
      <c r="N582" s="381"/>
      <c r="O582" s="382"/>
      <c r="P582" s="381"/>
      <c r="Q582" s="381"/>
      <c r="R582" s="383"/>
      <c r="S582" s="381"/>
      <c r="T582" s="381"/>
      <c r="U582" s="381"/>
      <c r="V582" s="381"/>
      <c r="W582" s="381"/>
      <c r="X582" s="381"/>
      <c r="Y582" s="381"/>
      <c r="Z582" s="381"/>
      <c r="AA582" s="381"/>
      <c r="AB582" s="381"/>
      <c r="AC582" s="381"/>
      <c r="AD582" s="381"/>
      <c r="AE582" s="381"/>
      <c r="AF582" s="384"/>
      <c r="AG582" s="384"/>
      <c r="AH582" s="381"/>
      <c r="AI582" s="381"/>
      <c r="AJ582" s="381"/>
      <c r="AK582" s="381"/>
      <c r="AL582" s="381"/>
      <c r="AM582" s="381"/>
      <c r="AN582" s="381"/>
      <c r="AO582" s="381"/>
      <c r="AP582" s="381"/>
      <c r="AQ582" s="381"/>
      <c r="AR582" s="381"/>
      <c r="AS582" s="381"/>
      <c r="AT582" s="381"/>
      <c r="AU582" s="381"/>
      <c r="AV582" s="381"/>
      <c r="AW582" s="381"/>
      <c r="AX582" s="381"/>
      <c r="AY582" s="381"/>
      <c r="AZ582" s="383"/>
      <c r="BA582" s="381"/>
      <c r="BB582" s="381"/>
      <c r="BC582" s="285"/>
      <c r="BD582" s="285"/>
      <c r="BE582" s="285"/>
      <c r="BF582" s="285"/>
      <c r="BG582" s="285"/>
      <c r="BH582" s="299"/>
      <c r="BI582" s="285"/>
    </row>
    <row r="583" spans="1:61" s="94" customFormat="1" x14ac:dyDescent="0.25">
      <c r="A583" s="377"/>
      <c r="B583" s="378"/>
      <c r="C583" s="378"/>
      <c r="D583" s="378"/>
      <c r="E583" s="378"/>
      <c r="F583" s="378"/>
      <c r="G583" s="378"/>
      <c r="H583" s="378"/>
      <c r="I583" s="378"/>
      <c r="J583" s="368"/>
      <c r="K583" s="380"/>
      <c r="L583" s="381"/>
      <c r="M583" s="381"/>
      <c r="N583" s="381"/>
      <c r="O583" s="382"/>
      <c r="P583" s="381"/>
      <c r="Q583" s="381"/>
      <c r="R583" s="383"/>
      <c r="S583" s="381"/>
      <c r="T583" s="381"/>
      <c r="U583" s="381"/>
      <c r="V583" s="381"/>
      <c r="W583" s="381"/>
      <c r="X583" s="381"/>
      <c r="Y583" s="381"/>
      <c r="Z583" s="381"/>
      <c r="AA583" s="381"/>
      <c r="AB583" s="381"/>
      <c r="AC583" s="381"/>
      <c r="AD583" s="381"/>
      <c r="AE583" s="381"/>
      <c r="AF583" s="384"/>
      <c r="AG583" s="384"/>
      <c r="AH583" s="381"/>
      <c r="AI583" s="381"/>
      <c r="AJ583" s="381"/>
      <c r="AK583" s="381"/>
      <c r="AL583" s="381"/>
      <c r="AM583" s="381"/>
      <c r="AN583" s="381"/>
      <c r="AO583" s="381"/>
      <c r="AP583" s="381"/>
      <c r="AQ583" s="381"/>
      <c r="AR583" s="381"/>
      <c r="AS583" s="381"/>
      <c r="AT583" s="381"/>
      <c r="AU583" s="381"/>
      <c r="AV583" s="381"/>
      <c r="AW583" s="381"/>
      <c r="AX583" s="381"/>
      <c r="AY583" s="381"/>
      <c r="AZ583" s="456"/>
      <c r="BA583" s="381"/>
      <c r="BB583" s="381"/>
      <c r="BC583" s="285"/>
      <c r="BD583" s="285"/>
      <c r="BE583" s="285"/>
      <c r="BF583" s="285"/>
      <c r="BG583" s="285"/>
      <c r="BH583" s="299"/>
      <c r="BI583" s="285"/>
    </row>
    <row r="584" spans="1:61" s="94" customFormat="1" x14ac:dyDescent="0.25">
      <c r="A584" s="377"/>
      <c r="B584" s="378"/>
      <c r="C584" s="378"/>
      <c r="D584" s="378"/>
      <c r="E584" s="378"/>
      <c r="F584" s="378"/>
      <c r="G584" s="378"/>
      <c r="H584" s="378"/>
      <c r="I584" s="378"/>
      <c r="J584" s="368"/>
      <c r="K584" s="380"/>
      <c r="L584" s="381"/>
      <c r="M584" s="381"/>
      <c r="N584" s="381"/>
      <c r="O584" s="382"/>
      <c r="P584" s="381"/>
      <c r="Q584" s="381"/>
      <c r="R584" s="383"/>
      <c r="S584" s="381"/>
      <c r="T584" s="381"/>
      <c r="U584" s="381"/>
      <c r="V584" s="381"/>
      <c r="W584" s="381"/>
      <c r="X584" s="381"/>
      <c r="Y584" s="381"/>
      <c r="Z584" s="381"/>
      <c r="AA584" s="381"/>
      <c r="AB584" s="381"/>
      <c r="AC584" s="381"/>
      <c r="AD584" s="381"/>
      <c r="AE584" s="381"/>
      <c r="AF584" s="384"/>
      <c r="AG584" s="384"/>
      <c r="AH584" s="381"/>
      <c r="AI584" s="381"/>
      <c r="AJ584" s="381"/>
      <c r="AK584" s="381"/>
      <c r="AL584" s="381"/>
      <c r="AM584" s="381"/>
      <c r="AN584" s="381"/>
      <c r="AO584" s="381"/>
      <c r="AP584" s="381"/>
      <c r="AQ584" s="381"/>
      <c r="AR584" s="381"/>
      <c r="AS584" s="381"/>
      <c r="AT584" s="381"/>
      <c r="AU584" s="381"/>
      <c r="AV584" s="381"/>
      <c r="AW584" s="381"/>
      <c r="AX584" s="381"/>
      <c r="AY584" s="381"/>
      <c r="AZ584" s="383"/>
      <c r="BA584" s="381"/>
      <c r="BB584" s="381"/>
      <c r="BG584" s="285"/>
      <c r="BH584" s="299"/>
      <c r="BI584" s="285"/>
    </row>
    <row r="585" spans="1:61" s="94" customFormat="1" x14ac:dyDescent="0.25">
      <c r="A585" s="377"/>
      <c r="B585" s="378"/>
      <c r="C585" s="378"/>
      <c r="D585" s="378"/>
      <c r="E585" s="378"/>
      <c r="F585" s="378"/>
      <c r="G585" s="378"/>
      <c r="H585" s="378"/>
      <c r="I585" s="378"/>
      <c r="J585" s="368"/>
      <c r="K585" s="380"/>
      <c r="L585" s="381"/>
      <c r="M585" s="381"/>
      <c r="N585" s="381"/>
      <c r="O585" s="382"/>
      <c r="P585" s="381"/>
      <c r="Q585" s="381"/>
      <c r="R585" s="383"/>
      <c r="S585" s="381"/>
      <c r="T585" s="381"/>
      <c r="U585" s="381"/>
      <c r="V585" s="381"/>
      <c r="W585" s="381"/>
      <c r="X585" s="381"/>
      <c r="Y585" s="381"/>
      <c r="Z585" s="381"/>
      <c r="AA585" s="381"/>
      <c r="AB585" s="381"/>
      <c r="AC585" s="381"/>
      <c r="AD585" s="381"/>
      <c r="AE585" s="381"/>
      <c r="AF585" s="384"/>
      <c r="AG585" s="384"/>
      <c r="AH585" s="381"/>
      <c r="AI585" s="381"/>
      <c r="AJ585" s="381"/>
      <c r="AK585" s="381"/>
      <c r="AL585" s="381"/>
      <c r="AM585" s="381"/>
      <c r="AN585" s="381"/>
      <c r="AO585" s="381"/>
      <c r="AP585" s="381"/>
      <c r="AQ585" s="381"/>
      <c r="AR585" s="381"/>
      <c r="AS585" s="381"/>
      <c r="AT585" s="381"/>
      <c r="AU585" s="381"/>
      <c r="AV585" s="381"/>
      <c r="AW585" s="381"/>
      <c r="AX585" s="381"/>
      <c r="AY585" s="381"/>
      <c r="AZ585" s="383"/>
      <c r="BA585" s="381"/>
      <c r="BB585" s="381"/>
      <c r="BE585" s="285"/>
      <c r="BG585" s="285"/>
      <c r="BH585" s="299"/>
      <c r="BI585" s="285"/>
    </row>
    <row r="586" spans="1:61" s="94" customFormat="1" x14ac:dyDescent="0.25">
      <c r="A586" s="377"/>
      <c r="B586" s="378"/>
      <c r="C586" s="378"/>
      <c r="D586" s="378"/>
      <c r="E586" s="378"/>
      <c r="F586" s="378"/>
      <c r="G586" s="378"/>
      <c r="H586" s="378"/>
      <c r="I586" s="378"/>
      <c r="J586" s="368"/>
      <c r="K586" s="380"/>
      <c r="L586" s="381"/>
      <c r="M586" s="381"/>
      <c r="N586" s="381"/>
      <c r="O586" s="382"/>
      <c r="P586" s="381"/>
      <c r="Q586" s="381"/>
      <c r="R586" s="383"/>
      <c r="S586" s="381"/>
      <c r="T586" s="381"/>
      <c r="U586" s="381"/>
      <c r="V586" s="381"/>
      <c r="W586" s="381"/>
      <c r="X586" s="381"/>
      <c r="Y586" s="381"/>
      <c r="Z586" s="381"/>
      <c r="AA586" s="381"/>
      <c r="AB586" s="381"/>
      <c r="AC586" s="381"/>
      <c r="AD586" s="381"/>
      <c r="AE586" s="381"/>
      <c r="AF586" s="384"/>
      <c r="AG586" s="384"/>
      <c r="AH586" s="381"/>
      <c r="AI586" s="381"/>
      <c r="AJ586" s="381"/>
      <c r="AK586" s="381"/>
      <c r="AL586" s="381"/>
      <c r="AM586" s="381"/>
      <c r="AN586" s="381"/>
      <c r="AO586" s="381"/>
      <c r="AP586" s="381"/>
      <c r="AQ586" s="381"/>
      <c r="AR586" s="381"/>
      <c r="AS586" s="381"/>
      <c r="AT586" s="381"/>
      <c r="AU586" s="381"/>
      <c r="AV586" s="381"/>
      <c r="AW586" s="381"/>
      <c r="AX586" s="381"/>
      <c r="AY586" s="381"/>
      <c r="AZ586" s="383"/>
      <c r="BA586" s="381"/>
      <c r="BB586" s="381"/>
      <c r="BG586" s="285"/>
      <c r="BH586" s="299"/>
      <c r="BI586" s="285"/>
    </row>
    <row r="587" spans="1:61" s="94" customFormat="1" x14ac:dyDescent="0.25">
      <c r="A587" s="377"/>
      <c r="B587" s="378"/>
      <c r="C587" s="378"/>
      <c r="D587" s="378"/>
      <c r="E587" s="378"/>
      <c r="F587" s="378"/>
      <c r="G587" s="378"/>
      <c r="H587" s="378"/>
      <c r="I587" s="378"/>
      <c r="J587" s="368"/>
      <c r="K587" s="380"/>
      <c r="L587" s="381"/>
      <c r="M587" s="381"/>
      <c r="N587" s="381"/>
      <c r="O587" s="382"/>
      <c r="P587" s="381"/>
      <c r="Q587" s="381"/>
      <c r="R587" s="383"/>
      <c r="S587" s="381"/>
      <c r="T587" s="381"/>
      <c r="U587" s="381"/>
      <c r="V587" s="381"/>
      <c r="W587" s="381"/>
      <c r="X587" s="381"/>
      <c r="Y587" s="381"/>
      <c r="Z587" s="381"/>
      <c r="AA587" s="381"/>
      <c r="AB587" s="381"/>
      <c r="AC587" s="381"/>
      <c r="AD587" s="381"/>
      <c r="AE587" s="381"/>
      <c r="AF587" s="384"/>
      <c r="AG587" s="384"/>
      <c r="AH587" s="381"/>
      <c r="AI587" s="381"/>
      <c r="AJ587" s="381"/>
      <c r="AK587" s="381"/>
      <c r="AL587" s="381"/>
      <c r="AM587" s="381"/>
      <c r="AN587" s="381"/>
      <c r="AO587" s="381"/>
      <c r="AP587" s="381"/>
      <c r="AQ587" s="381"/>
      <c r="AR587" s="381"/>
      <c r="AS587" s="381"/>
      <c r="AT587" s="381"/>
      <c r="AU587" s="381"/>
      <c r="AV587" s="381"/>
      <c r="AW587" s="381"/>
      <c r="AX587" s="381"/>
      <c r="AY587" s="381"/>
      <c r="AZ587" s="383"/>
      <c r="BA587" s="381"/>
      <c r="BB587" s="381"/>
      <c r="BG587" s="285"/>
      <c r="BH587" s="299"/>
      <c r="BI587" s="285"/>
    </row>
    <row r="588" spans="1:61" s="94" customFormat="1" x14ac:dyDescent="0.25">
      <c r="A588" s="377"/>
      <c r="B588" s="378"/>
      <c r="C588" s="378"/>
      <c r="D588" s="378"/>
      <c r="E588" s="378"/>
      <c r="F588" s="378"/>
      <c r="G588" s="378"/>
      <c r="H588" s="378"/>
      <c r="I588" s="378"/>
      <c r="J588" s="368"/>
      <c r="K588" s="380"/>
      <c r="L588" s="381"/>
      <c r="M588" s="381"/>
      <c r="N588" s="381"/>
      <c r="O588" s="382"/>
      <c r="P588" s="381"/>
      <c r="Q588" s="381"/>
      <c r="R588" s="383"/>
      <c r="S588" s="381"/>
      <c r="T588" s="381"/>
      <c r="U588" s="381"/>
      <c r="V588" s="381"/>
      <c r="W588" s="381"/>
      <c r="X588" s="381"/>
      <c r="Y588" s="381"/>
      <c r="Z588" s="381"/>
      <c r="AA588" s="381"/>
      <c r="AB588" s="381"/>
      <c r="AC588" s="381"/>
      <c r="AD588" s="381"/>
      <c r="AE588" s="381"/>
      <c r="AF588" s="384"/>
      <c r="AG588" s="384"/>
      <c r="AH588" s="381"/>
      <c r="AI588" s="381"/>
      <c r="AJ588" s="381"/>
      <c r="AK588" s="381"/>
      <c r="AL588" s="381"/>
      <c r="AM588" s="381"/>
      <c r="AN588" s="381"/>
      <c r="AO588" s="381"/>
      <c r="AP588" s="381"/>
      <c r="AQ588" s="381"/>
      <c r="AR588" s="381"/>
      <c r="AS588" s="381"/>
      <c r="AT588" s="381"/>
      <c r="AU588" s="381"/>
      <c r="AV588" s="381"/>
      <c r="AW588" s="381"/>
      <c r="AX588" s="381"/>
      <c r="AY588" s="381"/>
      <c r="AZ588" s="383"/>
      <c r="BA588" s="381"/>
      <c r="BB588" s="381"/>
      <c r="BE588" s="285"/>
      <c r="BG588" s="285"/>
      <c r="BH588" s="299"/>
      <c r="BI588" s="285"/>
    </row>
    <row r="589" spans="1:61" s="94" customFormat="1" x14ac:dyDescent="0.25">
      <c r="A589" s="377"/>
      <c r="B589" s="378"/>
      <c r="C589" s="378"/>
      <c r="D589" s="378"/>
      <c r="E589" s="378"/>
      <c r="F589" s="378"/>
      <c r="G589" s="378"/>
      <c r="H589" s="378"/>
      <c r="I589" s="378"/>
      <c r="J589" s="368"/>
      <c r="K589" s="380"/>
      <c r="L589" s="381"/>
      <c r="M589" s="381"/>
      <c r="N589" s="381"/>
      <c r="O589" s="382"/>
      <c r="P589" s="381"/>
      <c r="Q589" s="381"/>
      <c r="R589" s="383"/>
      <c r="S589" s="381"/>
      <c r="T589" s="381"/>
      <c r="U589" s="381"/>
      <c r="V589" s="381"/>
      <c r="W589" s="381"/>
      <c r="X589" s="381"/>
      <c r="Y589" s="381"/>
      <c r="Z589" s="381"/>
      <c r="AA589" s="381"/>
      <c r="AB589" s="381"/>
      <c r="AC589" s="381"/>
      <c r="AD589" s="381"/>
      <c r="AE589" s="381"/>
      <c r="AF589" s="384"/>
      <c r="AG589" s="384"/>
      <c r="AH589" s="381"/>
      <c r="AI589" s="381"/>
      <c r="AJ589" s="381"/>
      <c r="AK589" s="381"/>
      <c r="AL589" s="381"/>
      <c r="AM589" s="381"/>
      <c r="AN589" s="381"/>
      <c r="AO589" s="381"/>
      <c r="AP589" s="381"/>
      <c r="AQ589" s="381"/>
      <c r="AR589" s="381"/>
      <c r="AS589" s="381"/>
      <c r="AT589" s="381"/>
      <c r="AU589" s="381"/>
      <c r="AV589" s="381"/>
      <c r="AW589" s="381"/>
      <c r="AX589" s="381"/>
      <c r="AY589" s="381"/>
      <c r="AZ589" s="383"/>
      <c r="BA589" s="381"/>
      <c r="BB589" s="381"/>
      <c r="BG589" s="285"/>
      <c r="BH589" s="299"/>
      <c r="BI589" s="285"/>
    </row>
    <row r="590" spans="1:61" s="94" customFormat="1" x14ac:dyDescent="0.25">
      <c r="A590" s="377"/>
      <c r="B590" s="378"/>
      <c r="C590" s="378"/>
      <c r="D590" s="378"/>
      <c r="E590" s="378"/>
      <c r="F590" s="378"/>
      <c r="G590" s="378"/>
      <c r="H590" s="378"/>
      <c r="I590" s="378"/>
      <c r="J590" s="368"/>
      <c r="K590" s="380"/>
      <c r="L590" s="381"/>
      <c r="M590" s="381"/>
      <c r="N590" s="381"/>
      <c r="O590" s="382"/>
      <c r="P590" s="381"/>
      <c r="Q590" s="381"/>
      <c r="R590" s="383"/>
      <c r="S590" s="381"/>
      <c r="T590" s="381"/>
      <c r="U590" s="381"/>
      <c r="V590" s="381"/>
      <c r="W590" s="381"/>
      <c r="X590" s="381"/>
      <c r="Y590" s="381"/>
      <c r="Z590" s="381"/>
      <c r="AA590" s="381"/>
      <c r="AB590" s="381"/>
      <c r="AC590" s="381"/>
      <c r="AD590" s="381"/>
      <c r="AE590" s="381"/>
      <c r="AF590" s="384"/>
      <c r="AG590" s="384"/>
      <c r="AH590" s="381"/>
      <c r="AI590" s="381"/>
      <c r="AJ590" s="381"/>
      <c r="AK590" s="381"/>
      <c r="AL590" s="381"/>
      <c r="AM590" s="381"/>
      <c r="AN590" s="381"/>
      <c r="AO590" s="381"/>
      <c r="AP590" s="381"/>
      <c r="AQ590" s="381"/>
      <c r="AR590" s="381"/>
      <c r="AS590" s="381"/>
      <c r="AT590" s="381"/>
      <c r="AU590" s="381"/>
      <c r="AV590" s="381"/>
      <c r="AW590" s="381"/>
      <c r="AX590" s="381"/>
      <c r="AY590" s="381"/>
      <c r="AZ590" s="383"/>
      <c r="BA590" s="381"/>
      <c r="BB590" s="381"/>
      <c r="BG590" s="285"/>
      <c r="BH590" s="299"/>
      <c r="BI590" s="285"/>
    </row>
    <row r="592" spans="1:61" x14ac:dyDescent="0.25">
      <c r="E592" s="288"/>
    </row>
    <row r="593" spans="5:53" x14ac:dyDescent="0.25">
      <c r="E593" s="288"/>
    </row>
    <row r="596" spans="5:53" x14ac:dyDescent="0.25">
      <c r="BA596" s="285"/>
    </row>
  </sheetData>
  <autoFilter ref="A3:I582">
    <filterColumn colId="4">
      <filters>
        <filter val="ООО &quot;Логус&quot;"/>
      </filters>
    </filterColumn>
  </autoFilter>
  <mergeCells count="30">
    <mergeCell ref="AE2:AG3"/>
    <mergeCell ref="AH2:AJ3"/>
    <mergeCell ref="AK2:AM3"/>
    <mergeCell ref="AN2:AP3"/>
    <mergeCell ref="AZ2:BB3"/>
    <mergeCell ref="AQ2:AS3"/>
    <mergeCell ref="AT2:AV3"/>
    <mergeCell ref="AW2:AY3"/>
    <mergeCell ref="AB2:AD3"/>
    <mergeCell ref="L1:L3"/>
    <mergeCell ref="M1:M3"/>
    <mergeCell ref="N1:N3"/>
    <mergeCell ref="O1:O3"/>
    <mergeCell ref="P1:P3"/>
    <mergeCell ref="Q1:Q3"/>
    <mergeCell ref="R1:R3"/>
    <mergeCell ref="K1:K3"/>
    <mergeCell ref="J2:J3"/>
    <mergeCell ref="S2:U3"/>
    <mergeCell ref="V2:X3"/>
    <mergeCell ref="Y2:AA3"/>
    <mergeCell ref="I1:I3"/>
    <mergeCell ref="A1:A3"/>
    <mergeCell ref="B1:B3"/>
    <mergeCell ref="C1:C3"/>
    <mergeCell ref="D1:D3"/>
    <mergeCell ref="E1:E3"/>
    <mergeCell ref="F1:F3"/>
    <mergeCell ref="G1:G3"/>
    <mergeCell ref="H1:H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80" zoomScaleNormal="80" workbookViewId="0">
      <pane ySplit="1" topLeftCell="A2" activePane="bottomLeft" state="frozen"/>
      <selection pane="bottomLeft" activeCell="A17" sqref="A17:XFD17"/>
    </sheetView>
  </sheetViews>
  <sheetFormatPr defaultRowHeight="15" x14ac:dyDescent="0.25"/>
  <cols>
    <col min="1" max="1" width="12.83203125" style="41" customWidth="1"/>
    <col min="2" max="2" width="22.83203125" style="41" customWidth="1"/>
    <col min="3" max="3" width="19" style="41" customWidth="1"/>
    <col min="4" max="4" width="20.83203125" style="42" customWidth="1"/>
    <col min="5" max="5" width="15" style="42" customWidth="1"/>
    <col min="6" max="6" width="31.6640625" style="42" customWidth="1"/>
    <col min="7" max="7" width="30.6640625" style="42" customWidth="1"/>
    <col min="8" max="8" width="34.6640625" style="42" customWidth="1"/>
    <col min="9" max="9" width="36" style="43" customWidth="1"/>
    <col min="10" max="10" width="31" style="43" customWidth="1"/>
    <col min="11" max="11" width="26.6640625" style="43" customWidth="1"/>
    <col min="12" max="16384" width="9.33203125" style="42"/>
  </cols>
  <sheetData>
    <row r="1" spans="1:13" s="6" customFormat="1" ht="102.75" customHeight="1" thickBot="1" x14ac:dyDescent="0.3">
      <c r="A1" s="88" t="s">
        <v>0</v>
      </c>
      <c r="B1" s="88" t="s">
        <v>1</v>
      </c>
      <c r="C1" s="88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88" t="s">
        <v>8</v>
      </c>
      <c r="J1" s="88" t="s">
        <v>9</v>
      </c>
      <c r="K1" s="88" t="s">
        <v>10</v>
      </c>
    </row>
    <row r="2" spans="1:13" s="6" customFormat="1" ht="45" x14ac:dyDescent="0.25">
      <c r="A2" s="7">
        <v>1</v>
      </c>
      <c r="B2" s="7"/>
      <c r="C2" s="8" t="s">
        <v>2344</v>
      </c>
      <c r="D2" s="9" t="s">
        <v>2345</v>
      </c>
      <c r="E2" s="10"/>
      <c r="F2" s="89" t="s">
        <v>14</v>
      </c>
      <c r="G2" s="11"/>
      <c r="H2" s="37" t="s">
        <v>16</v>
      </c>
      <c r="I2" s="89"/>
      <c r="J2" s="89" t="s">
        <v>2346</v>
      </c>
      <c r="K2" s="89"/>
      <c r="M2" s="6">
        <v>1</v>
      </c>
    </row>
    <row r="3" spans="1:13" s="6" customFormat="1" ht="30" x14ac:dyDescent="0.25">
      <c r="A3" s="7">
        <v>2</v>
      </c>
      <c r="B3" s="7"/>
      <c r="C3" s="8" t="s">
        <v>2221</v>
      </c>
      <c r="D3" s="14" t="s">
        <v>2347</v>
      </c>
      <c r="E3" s="8"/>
      <c r="F3" s="8"/>
      <c r="G3" s="15" t="s">
        <v>2348</v>
      </c>
      <c r="H3" s="37" t="s">
        <v>2271</v>
      </c>
      <c r="I3" s="89"/>
      <c r="J3" s="89" t="s">
        <v>2269</v>
      </c>
      <c r="K3" s="89"/>
      <c r="M3" s="6">
        <v>1</v>
      </c>
    </row>
    <row r="4" spans="1:13" s="6" customFormat="1" ht="45" x14ac:dyDescent="0.25">
      <c r="A4" s="7">
        <v>3</v>
      </c>
      <c r="B4" s="7"/>
      <c r="C4" s="8" t="s">
        <v>2221</v>
      </c>
      <c r="D4" s="17" t="s">
        <v>2349</v>
      </c>
      <c r="E4" s="18"/>
      <c r="F4" s="89" t="s">
        <v>14</v>
      </c>
      <c r="G4" s="19" t="s">
        <v>2350</v>
      </c>
      <c r="H4" s="37" t="s">
        <v>2271</v>
      </c>
      <c r="I4" s="89"/>
      <c r="J4" s="89" t="s">
        <v>2346</v>
      </c>
      <c r="K4" s="89"/>
      <c r="M4" s="6">
        <v>1</v>
      </c>
    </row>
    <row r="5" spans="1:13" s="6" customFormat="1" ht="45" x14ac:dyDescent="0.25">
      <c r="A5" s="7">
        <v>4</v>
      </c>
      <c r="B5" s="7"/>
      <c r="C5" s="8" t="s">
        <v>2221</v>
      </c>
      <c r="D5" s="283" t="s">
        <v>2351</v>
      </c>
      <c r="E5" s="18"/>
      <c r="F5" s="89" t="s">
        <v>14</v>
      </c>
      <c r="G5" s="19"/>
      <c r="H5" s="37" t="s">
        <v>2271</v>
      </c>
      <c r="I5" s="89"/>
      <c r="J5" s="89" t="s">
        <v>2346</v>
      </c>
      <c r="K5" s="89"/>
      <c r="M5" s="6">
        <v>1</v>
      </c>
    </row>
    <row r="6" spans="1:13" s="6" customFormat="1" ht="45" x14ac:dyDescent="0.25">
      <c r="A6" s="7">
        <v>5</v>
      </c>
      <c r="B6" s="16" t="s">
        <v>2352</v>
      </c>
      <c r="C6" s="16" t="s">
        <v>2221</v>
      </c>
      <c r="D6" s="20" t="s">
        <v>2353</v>
      </c>
      <c r="E6" s="88">
        <v>25</v>
      </c>
      <c r="F6" s="16" t="s">
        <v>2354</v>
      </c>
      <c r="G6" s="89" t="s">
        <v>2355</v>
      </c>
      <c r="H6" s="37" t="s">
        <v>2271</v>
      </c>
      <c r="I6" s="89"/>
      <c r="J6" s="89" t="s">
        <v>2356</v>
      </c>
      <c r="K6" s="89"/>
      <c r="M6" s="6">
        <v>1</v>
      </c>
    </row>
    <row r="7" spans="1:13" s="6" customFormat="1" ht="45" x14ac:dyDescent="0.25">
      <c r="A7" s="7">
        <v>6</v>
      </c>
      <c r="B7" s="16" t="s">
        <v>2352</v>
      </c>
      <c r="C7" s="16" t="s">
        <v>2221</v>
      </c>
      <c r="D7" s="20" t="s">
        <v>2357</v>
      </c>
      <c r="E7" s="20">
        <v>10</v>
      </c>
      <c r="F7" s="16" t="s">
        <v>2354</v>
      </c>
      <c r="G7" s="21" t="s">
        <v>2361</v>
      </c>
      <c r="H7" s="37" t="s">
        <v>2271</v>
      </c>
      <c r="I7" s="89"/>
      <c r="J7" s="89" t="s">
        <v>2356</v>
      </c>
      <c r="K7" s="89"/>
      <c r="M7" s="6">
        <v>1</v>
      </c>
    </row>
    <row r="8" spans="1:13" s="6" customFormat="1" ht="45" x14ac:dyDescent="0.25">
      <c r="A8" s="7">
        <v>7</v>
      </c>
      <c r="B8" s="16" t="s">
        <v>2352</v>
      </c>
      <c r="C8" s="16" t="s">
        <v>2221</v>
      </c>
      <c r="D8" s="20" t="s">
        <v>2358</v>
      </c>
      <c r="E8" s="20" t="s">
        <v>2359</v>
      </c>
      <c r="F8" s="16" t="s">
        <v>2354</v>
      </c>
      <c r="G8" s="21" t="s">
        <v>2362</v>
      </c>
      <c r="H8" s="37" t="s">
        <v>2271</v>
      </c>
      <c r="I8" s="89"/>
      <c r="J8" s="89" t="s">
        <v>2356</v>
      </c>
      <c r="K8" s="89"/>
      <c r="M8" s="6">
        <v>1</v>
      </c>
    </row>
    <row r="9" spans="1:13" s="6" customFormat="1" ht="45" x14ac:dyDescent="0.25">
      <c r="A9" s="7">
        <v>8</v>
      </c>
      <c r="B9" s="16" t="s">
        <v>2352</v>
      </c>
      <c r="C9" s="16" t="s">
        <v>2221</v>
      </c>
      <c r="D9" s="20" t="s">
        <v>130</v>
      </c>
      <c r="E9" s="20" t="s">
        <v>2360</v>
      </c>
      <c r="F9" s="16" t="s">
        <v>2354</v>
      </c>
      <c r="G9" s="21" t="s">
        <v>2363</v>
      </c>
      <c r="H9" s="37" t="s">
        <v>2271</v>
      </c>
      <c r="I9" s="89"/>
      <c r="J9" s="89" t="s">
        <v>2356</v>
      </c>
      <c r="K9" s="89"/>
      <c r="M9" s="6">
        <v>1</v>
      </c>
    </row>
    <row r="10" spans="1:13" s="6" customFormat="1" ht="45" x14ac:dyDescent="0.25">
      <c r="A10" s="7">
        <v>9</v>
      </c>
      <c r="B10" s="245" t="s">
        <v>2367</v>
      </c>
      <c r="C10" s="16" t="s">
        <v>2221</v>
      </c>
      <c r="D10" s="20" t="s">
        <v>2353</v>
      </c>
      <c r="E10" s="20">
        <v>25</v>
      </c>
      <c r="F10" s="16" t="s">
        <v>14</v>
      </c>
      <c r="G10" s="21" t="s">
        <v>2364</v>
      </c>
      <c r="H10" s="37" t="s">
        <v>2365</v>
      </c>
      <c r="I10" s="89"/>
      <c r="J10" s="89" t="s">
        <v>2346</v>
      </c>
      <c r="K10" s="89"/>
      <c r="M10" s="6">
        <v>1</v>
      </c>
    </row>
    <row r="11" spans="1:13" s="6" customFormat="1" ht="45" x14ac:dyDescent="0.25">
      <c r="A11" s="7">
        <v>10</v>
      </c>
      <c r="B11" s="245">
        <v>43944</v>
      </c>
      <c r="C11" s="16" t="s">
        <v>2221</v>
      </c>
      <c r="D11" s="20" t="s">
        <v>2358</v>
      </c>
      <c r="E11" s="20">
        <v>83</v>
      </c>
      <c r="F11" s="16" t="s">
        <v>14</v>
      </c>
      <c r="G11" s="21" t="s">
        <v>2366</v>
      </c>
      <c r="H11" s="8" t="s">
        <v>2365</v>
      </c>
      <c r="I11" s="89"/>
      <c r="J11" s="89" t="s">
        <v>2346</v>
      </c>
      <c r="K11" s="89"/>
      <c r="M11" s="6">
        <v>1</v>
      </c>
    </row>
    <row r="12" spans="1:13" s="6" customFormat="1" ht="45" x14ac:dyDescent="0.25">
      <c r="A12" s="7">
        <v>9</v>
      </c>
      <c r="B12" s="245">
        <v>43944</v>
      </c>
      <c r="C12" s="16" t="s">
        <v>2221</v>
      </c>
      <c r="D12" s="20" t="s">
        <v>2368</v>
      </c>
      <c r="E12" s="20">
        <v>10</v>
      </c>
      <c r="F12" s="16" t="s">
        <v>14</v>
      </c>
      <c r="G12" s="21" t="s">
        <v>2369</v>
      </c>
      <c r="H12" s="8" t="s">
        <v>2365</v>
      </c>
      <c r="I12" s="89"/>
      <c r="J12" s="89" t="s">
        <v>2346</v>
      </c>
      <c r="K12" s="89"/>
      <c r="M12" s="6">
        <v>1</v>
      </c>
    </row>
    <row r="13" spans="1:13" s="6" customFormat="1" ht="45" x14ac:dyDescent="0.25">
      <c r="A13" s="7">
        <v>10</v>
      </c>
      <c r="B13" s="245">
        <v>43944</v>
      </c>
      <c r="C13" s="16" t="s">
        <v>2221</v>
      </c>
      <c r="D13" s="20" t="s">
        <v>2370</v>
      </c>
      <c r="E13" s="20">
        <v>96</v>
      </c>
      <c r="F13" s="16" t="s">
        <v>14</v>
      </c>
      <c r="G13" s="21" t="s">
        <v>2371</v>
      </c>
      <c r="H13" s="8" t="s">
        <v>2365</v>
      </c>
      <c r="I13" s="89"/>
      <c r="J13" s="89" t="s">
        <v>2346</v>
      </c>
      <c r="K13" s="89"/>
      <c r="M13" s="6">
        <v>1</v>
      </c>
    </row>
    <row r="14" spans="1:13" s="6" customFormat="1" ht="45" x14ac:dyDescent="0.25">
      <c r="A14" s="7">
        <v>11</v>
      </c>
      <c r="B14" s="245">
        <v>43944</v>
      </c>
      <c r="C14" s="16" t="s">
        <v>2372</v>
      </c>
      <c r="D14" s="20" t="s">
        <v>1307</v>
      </c>
      <c r="E14" s="20">
        <v>6</v>
      </c>
      <c r="F14" s="16" t="s">
        <v>14</v>
      </c>
      <c r="G14" s="21" t="s">
        <v>2373</v>
      </c>
      <c r="H14" s="8" t="s">
        <v>2365</v>
      </c>
      <c r="I14" s="89"/>
      <c r="J14" s="89" t="s">
        <v>2346</v>
      </c>
      <c r="K14" s="89"/>
      <c r="M14" s="6">
        <v>1</v>
      </c>
    </row>
    <row r="15" spans="1:13" s="6" customFormat="1" ht="45" x14ac:dyDescent="0.25">
      <c r="A15" s="7">
        <v>12</v>
      </c>
      <c r="B15" s="245">
        <v>43944</v>
      </c>
      <c r="C15" s="16" t="s">
        <v>2372</v>
      </c>
      <c r="D15" s="20" t="s">
        <v>1307</v>
      </c>
      <c r="E15" s="20">
        <v>8</v>
      </c>
      <c r="F15" s="16" t="s">
        <v>14</v>
      </c>
      <c r="G15" s="21" t="s">
        <v>2373</v>
      </c>
      <c r="H15" s="20" t="s">
        <v>2365</v>
      </c>
      <c r="I15" s="89"/>
      <c r="J15" s="89" t="s">
        <v>2346</v>
      </c>
      <c r="K15" s="89"/>
      <c r="M15" s="6">
        <v>1</v>
      </c>
    </row>
    <row r="16" spans="1:13" s="6" customFormat="1" ht="45" x14ac:dyDescent="0.25">
      <c r="A16" s="7">
        <v>13</v>
      </c>
      <c r="B16" s="245">
        <v>43951</v>
      </c>
      <c r="C16" s="16" t="s">
        <v>2221</v>
      </c>
      <c r="D16" s="20" t="s">
        <v>70</v>
      </c>
      <c r="E16" s="20">
        <v>2</v>
      </c>
      <c r="F16" s="16" t="s">
        <v>14</v>
      </c>
      <c r="G16" s="21" t="s">
        <v>2374</v>
      </c>
      <c r="H16" s="20" t="s">
        <v>2365</v>
      </c>
      <c r="I16" s="89"/>
      <c r="J16" s="89" t="s">
        <v>2346</v>
      </c>
      <c r="K16" s="89"/>
      <c r="M16" s="6">
        <v>1</v>
      </c>
    </row>
    <row r="17" spans="1:13" s="6" customFormat="1" ht="45" x14ac:dyDescent="0.25">
      <c r="A17" s="7">
        <v>14</v>
      </c>
      <c r="B17" s="245">
        <v>43951</v>
      </c>
      <c r="C17" s="16" t="s">
        <v>2372</v>
      </c>
      <c r="D17" s="20" t="s">
        <v>1307</v>
      </c>
      <c r="E17" s="20">
        <v>7</v>
      </c>
      <c r="F17" s="16" t="s">
        <v>14</v>
      </c>
      <c r="G17" s="21" t="s">
        <v>2375</v>
      </c>
      <c r="H17" s="20" t="s">
        <v>2365</v>
      </c>
      <c r="I17" s="89"/>
      <c r="J17" s="89" t="s">
        <v>2346</v>
      </c>
      <c r="K17" s="89"/>
      <c r="M17" s="6">
        <v>1</v>
      </c>
    </row>
    <row r="18" spans="1:13" s="6" customFormat="1" ht="45" x14ac:dyDescent="0.25">
      <c r="A18" s="7">
        <v>15</v>
      </c>
      <c r="B18" s="245">
        <v>43951</v>
      </c>
      <c r="C18" s="16" t="s">
        <v>2376</v>
      </c>
      <c r="D18" s="20" t="s">
        <v>411</v>
      </c>
      <c r="E18" s="20" t="s">
        <v>1513</v>
      </c>
      <c r="F18" s="16" t="s">
        <v>14</v>
      </c>
      <c r="G18" s="21" t="s">
        <v>2377</v>
      </c>
      <c r="H18" s="20" t="s">
        <v>2365</v>
      </c>
      <c r="I18" s="89"/>
      <c r="J18" s="89" t="s">
        <v>2346</v>
      </c>
      <c r="K18" s="89"/>
      <c r="M18" s="6">
        <v>1</v>
      </c>
    </row>
    <row r="19" spans="1:13" s="6" customFormat="1" ht="45" x14ac:dyDescent="0.25">
      <c r="A19" s="7">
        <v>16</v>
      </c>
      <c r="B19" s="245">
        <v>43959</v>
      </c>
      <c r="C19" s="16" t="s">
        <v>2241</v>
      </c>
      <c r="D19" s="20" t="s">
        <v>2378</v>
      </c>
      <c r="E19" s="20">
        <v>52</v>
      </c>
      <c r="F19" s="16" t="s">
        <v>14</v>
      </c>
      <c r="G19" s="21" t="s">
        <v>2379</v>
      </c>
      <c r="H19" s="20" t="s">
        <v>2365</v>
      </c>
      <c r="I19" s="89"/>
      <c r="J19" s="89" t="s">
        <v>2346</v>
      </c>
      <c r="K19" s="89"/>
      <c r="M19" s="6">
        <v>1</v>
      </c>
    </row>
    <row r="20" spans="1:13" s="6" customFormat="1" ht="45" x14ac:dyDescent="0.25">
      <c r="A20" s="7">
        <v>17</v>
      </c>
      <c r="B20" s="245">
        <v>43894</v>
      </c>
      <c r="C20" s="16" t="s">
        <v>2241</v>
      </c>
      <c r="D20" s="20" t="s">
        <v>442</v>
      </c>
      <c r="E20" s="88">
        <v>38</v>
      </c>
      <c r="F20" s="16" t="s">
        <v>14</v>
      </c>
      <c r="G20" s="89" t="s">
        <v>2381</v>
      </c>
      <c r="H20" s="20" t="s">
        <v>2382</v>
      </c>
      <c r="I20" s="89"/>
      <c r="J20" s="89" t="s">
        <v>2346</v>
      </c>
      <c r="K20" s="89"/>
      <c r="L20" s="6" t="s">
        <v>86</v>
      </c>
      <c r="M20" s="6">
        <v>1</v>
      </c>
    </row>
    <row r="21" spans="1:13" s="6" customFormat="1" ht="45" x14ac:dyDescent="0.25">
      <c r="A21" s="7">
        <v>18</v>
      </c>
      <c r="B21" s="245">
        <v>43895</v>
      </c>
      <c r="C21" s="16" t="s">
        <v>2241</v>
      </c>
      <c r="D21" s="20" t="s">
        <v>2194</v>
      </c>
      <c r="E21" s="88">
        <v>37</v>
      </c>
      <c r="F21" s="16" t="s">
        <v>14</v>
      </c>
      <c r="G21" s="89" t="s">
        <v>2384</v>
      </c>
      <c r="H21" s="20" t="s">
        <v>2383</v>
      </c>
      <c r="I21" s="89"/>
      <c r="J21" s="89" t="s">
        <v>2346</v>
      </c>
      <c r="K21" s="89"/>
      <c r="M21" s="6">
        <v>1</v>
      </c>
    </row>
    <row r="22" spans="1:13" s="6" customFormat="1" ht="45" x14ac:dyDescent="0.25">
      <c r="A22" s="7">
        <v>19</v>
      </c>
      <c r="B22" s="245">
        <v>43868</v>
      </c>
      <c r="C22" s="16" t="s">
        <v>2221</v>
      </c>
      <c r="D22" s="20" t="s">
        <v>135</v>
      </c>
      <c r="E22" s="88">
        <v>93</v>
      </c>
      <c r="F22" s="16" t="s">
        <v>14</v>
      </c>
      <c r="G22" s="89" t="s">
        <v>2385</v>
      </c>
      <c r="H22" s="20" t="s">
        <v>2386</v>
      </c>
      <c r="I22" s="89"/>
      <c r="J22" s="89" t="s">
        <v>2346</v>
      </c>
      <c r="K22" s="89"/>
      <c r="M22" s="6">
        <v>1</v>
      </c>
    </row>
    <row r="23" spans="1:13" s="6" customFormat="1" ht="45" x14ac:dyDescent="0.25">
      <c r="A23" s="7">
        <v>20</v>
      </c>
      <c r="B23" s="245">
        <v>43868</v>
      </c>
      <c r="C23" s="88" t="s">
        <v>2387</v>
      </c>
      <c r="D23" s="20" t="s">
        <v>665</v>
      </c>
      <c r="E23" s="88">
        <v>3</v>
      </c>
      <c r="F23" s="16" t="s">
        <v>14</v>
      </c>
      <c r="G23" s="89"/>
      <c r="H23" s="22"/>
      <c r="I23" s="89"/>
      <c r="J23" s="89" t="s">
        <v>2346</v>
      </c>
      <c r="K23" s="89"/>
      <c r="M23" s="6">
        <v>1</v>
      </c>
    </row>
    <row r="24" spans="1:13" s="6" customFormat="1" ht="45" x14ac:dyDescent="0.25">
      <c r="A24" s="7">
        <v>21</v>
      </c>
      <c r="B24" s="245">
        <v>43865</v>
      </c>
      <c r="C24" s="88" t="s">
        <v>2221</v>
      </c>
      <c r="D24" s="20" t="s">
        <v>887</v>
      </c>
      <c r="E24" s="88">
        <v>39</v>
      </c>
      <c r="F24" s="16" t="s">
        <v>14</v>
      </c>
      <c r="G24" s="89" t="s">
        <v>2388</v>
      </c>
      <c r="H24" s="20" t="s">
        <v>2386</v>
      </c>
      <c r="I24" s="89"/>
      <c r="J24" s="89" t="s">
        <v>2346</v>
      </c>
      <c r="K24" s="89"/>
      <c r="M24" s="6">
        <v>1</v>
      </c>
    </row>
    <row r="25" spans="1:13" s="6" customFormat="1" ht="45" x14ac:dyDescent="0.25">
      <c r="A25" s="7">
        <v>22</v>
      </c>
      <c r="B25" s="245">
        <v>43903</v>
      </c>
      <c r="C25" s="88" t="s">
        <v>2221</v>
      </c>
      <c r="D25" s="20" t="s">
        <v>933</v>
      </c>
      <c r="E25" s="88">
        <v>2</v>
      </c>
      <c r="F25" s="16" t="s">
        <v>14</v>
      </c>
      <c r="G25" s="89" t="s">
        <v>2389</v>
      </c>
      <c r="H25" s="20" t="s">
        <v>2390</v>
      </c>
      <c r="I25" s="89"/>
      <c r="J25" s="89" t="s">
        <v>2346</v>
      </c>
      <c r="K25" s="89"/>
      <c r="M25" s="6">
        <v>1</v>
      </c>
    </row>
    <row r="26" spans="1:13" s="6" customFormat="1" ht="45" x14ac:dyDescent="0.25">
      <c r="A26" s="7">
        <v>25</v>
      </c>
      <c r="B26" s="245">
        <v>43951</v>
      </c>
      <c r="C26" s="88" t="s">
        <v>2221</v>
      </c>
      <c r="D26" s="20" t="s">
        <v>70</v>
      </c>
      <c r="E26" s="88">
        <v>2</v>
      </c>
      <c r="F26" s="16" t="s">
        <v>14</v>
      </c>
      <c r="G26" s="89" t="s">
        <v>2374</v>
      </c>
      <c r="H26" s="22"/>
      <c r="I26" s="89"/>
      <c r="J26" s="89" t="s">
        <v>2346</v>
      </c>
      <c r="K26" s="89"/>
      <c r="M26" s="6">
        <v>1</v>
      </c>
    </row>
    <row r="27" spans="1:13" s="6" customFormat="1" ht="30" x14ac:dyDescent="0.25">
      <c r="A27" s="7">
        <v>26</v>
      </c>
      <c r="B27" s="245">
        <v>44004</v>
      </c>
      <c r="C27" s="88" t="s">
        <v>2394</v>
      </c>
      <c r="D27" s="20" t="s">
        <v>2395</v>
      </c>
      <c r="E27" s="88">
        <v>40</v>
      </c>
      <c r="F27" s="16" t="s">
        <v>2396</v>
      </c>
      <c r="G27" s="89" t="s">
        <v>2397</v>
      </c>
      <c r="H27" s="22" t="s">
        <v>2398</v>
      </c>
      <c r="I27" s="89"/>
      <c r="J27" s="89" t="s">
        <v>2356</v>
      </c>
      <c r="K27" s="89"/>
      <c r="M27" s="6">
        <v>1</v>
      </c>
    </row>
    <row r="28" spans="1:13" s="6" customFormat="1" ht="45" x14ac:dyDescent="0.25">
      <c r="A28" s="7">
        <v>27</v>
      </c>
      <c r="B28" s="245" t="s">
        <v>2399</v>
      </c>
      <c r="C28" s="88" t="s">
        <v>2221</v>
      </c>
      <c r="D28" s="20" t="s">
        <v>2400</v>
      </c>
      <c r="E28" s="88">
        <v>10</v>
      </c>
      <c r="F28" s="88" t="s">
        <v>14</v>
      </c>
      <c r="G28" s="89" t="s">
        <v>2401</v>
      </c>
      <c r="H28" s="20" t="s">
        <v>2365</v>
      </c>
      <c r="I28" s="89"/>
      <c r="J28" s="89" t="s">
        <v>2346</v>
      </c>
      <c r="K28" s="89"/>
      <c r="M28" s="6">
        <v>1</v>
      </c>
    </row>
    <row r="29" spans="1:13" s="6" customFormat="1" ht="45" x14ac:dyDescent="0.25">
      <c r="A29" s="7">
        <v>28</v>
      </c>
      <c r="B29" s="245" t="s">
        <v>2399</v>
      </c>
      <c r="C29" s="88" t="s">
        <v>2244</v>
      </c>
      <c r="D29" s="20" t="s">
        <v>1121</v>
      </c>
      <c r="E29" s="88">
        <v>6</v>
      </c>
      <c r="F29" s="88" t="s">
        <v>14</v>
      </c>
      <c r="G29" s="89" t="s">
        <v>2402</v>
      </c>
      <c r="H29" s="20" t="s">
        <v>2365</v>
      </c>
      <c r="I29" s="89"/>
      <c r="J29" s="89" t="s">
        <v>2346</v>
      </c>
      <c r="K29" s="89"/>
      <c r="M29" s="6">
        <v>1</v>
      </c>
    </row>
    <row r="30" spans="1:13" s="6" customFormat="1" ht="45" x14ac:dyDescent="0.25">
      <c r="A30" s="7">
        <v>29</v>
      </c>
      <c r="B30" s="245" t="s">
        <v>2399</v>
      </c>
      <c r="C30" s="88" t="s">
        <v>2244</v>
      </c>
      <c r="D30" s="20" t="s">
        <v>1115</v>
      </c>
      <c r="E30" s="88">
        <v>40</v>
      </c>
      <c r="F30" s="88" t="s">
        <v>14</v>
      </c>
      <c r="G30" s="89" t="s">
        <v>2403</v>
      </c>
      <c r="H30" s="20" t="s">
        <v>2365</v>
      </c>
      <c r="I30" s="89"/>
      <c r="J30" s="89" t="s">
        <v>2346</v>
      </c>
      <c r="K30" s="89"/>
      <c r="M30" s="6">
        <v>1</v>
      </c>
    </row>
    <row r="31" spans="1:13" s="6" customFormat="1" ht="45" x14ac:dyDescent="0.25">
      <c r="A31" s="7">
        <v>30</v>
      </c>
      <c r="B31" s="245" t="s">
        <v>2399</v>
      </c>
      <c r="C31" s="88" t="s">
        <v>2244</v>
      </c>
      <c r="D31" s="20" t="s">
        <v>1121</v>
      </c>
      <c r="E31" s="88" t="s">
        <v>1268</v>
      </c>
      <c r="F31" s="88" t="s">
        <v>14</v>
      </c>
      <c r="G31" s="89" t="s">
        <v>2404</v>
      </c>
      <c r="H31" s="20" t="s">
        <v>2365</v>
      </c>
      <c r="I31" s="89"/>
      <c r="J31" s="89" t="s">
        <v>2346</v>
      </c>
      <c r="K31" s="89"/>
      <c r="M31" s="6">
        <v>1</v>
      </c>
    </row>
    <row r="32" spans="1:13" s="6" customFormat="1" ht="45" x14ac:dyDescent="0.25">
      <c r="A32" s="7">
        <v>31</v>
      </c>
      <c r="B32" s="245">
        <v>44035</v>
      </c>
      <c r="C32" s="88" t="s">
        <v>2405</v>
      </c>
      <c r="D32" s="20" t="s">
        <v>824</v>
      </c>
      <c r="E32" s="88">
        <v>4</v>
      </c>
      <c r="F32" s="88" t="s">
        <v>14</v>
      </c>
      <c r="G32" s="89" t="s">
        <v>2406</v>
      </c>
      <c r="H32" s="20" t="s">
        <v>2365</v>
      </c>
      <c r="I32" s="89"/>
      <c r="J32" s="89" t="s">
        <v>2346</v>
      </c>
      <c r="K32" s="89"/>
      <c r="M32" s="6">
        <v>1</v>
      </c>
    </row>
    <row r="33" spans="1:13" s="6" customFormat="1" ht="45" x14ac:dyDescent="0.25">
      <c r="A33" s="7">
        <v>32</v>
      </c>
      <c r="B33" s="245" t="s">
        <v>2407</v>
      </c>
      <c r="C33" s="284" t="s">
        <v>2221</v>
      </c>
      <c r="D33" s="20" t="s">
        <v>2408</v>
      </c>
      <c r="E33" s="88">
        <v>15</v>
      </c>
      <c r="F33" s="88" t="s">
        <v>14</v>
      </c>
      <c r="G33" s="89" t="s">
        <v>2409</v>
      </c>
      <c r="H33" s="20" t="s">
        <v>2365</v>
      </c>
      <c r="I33" s="89" t="s">
        <v>2410</v>
      </c>
      <c r="J33" s="89" t="s">
        <v>2411</v>
      </c>
      <c r="K33" s="89"/>
      <c r="M33" s="6">
        <v>1</v>
      </c>
    </row>
    <row r="34" spans="1:13" s="6" customFormat="1" x14ac:dyDescent="0.25">
      <c r="A34" s="7">
        <v>33</v>
      </c>
      <c r="B34" s="7"/>
      <c r="C34" s="88"/>
      <c r="D34" s="20"/>
      <c r="E34" s="88"/>
      <c r="F34" s="88"/>
      <c r="G34" s="89"/>
      <c r="H34" s="22"/>
      <c r="I34" s="89"/>
      <c r="J34" s="89"/>
      <c r="K34" s="89"/>
      <c r="M34" s="6">
        <v>1</v>
      </c>
    </row>
    <row r="35" spans="1:13" s="6" customFormat="1" x14ac:dyDescent="0.25">
      <c r="A35" s="7">
        <v>34</v>
      </c>
      <c r="B35" s="7"/>
      <c r="C35" s="88"/>
      <c r="D35" s="20"/>
      <c r="E35" s="88"/>
      <c r="F35" s="88"/>
      <c r="G35" s="89"/>
      <c r="H35" s="22"/>
      <c r="I35" s="89"/>
      <c r="J35" s="89"/>
      <c r="K35" s="89"/>
      <c r="M35" s="6">
        <v>1</v>
      </c>
    </row>
    <row r="36" spans="1:13" s="6" customFormat="1" x14ac:dyDescent="0.25">
      <c r="A36" s="7">
        <v>35</v>
      </c>
      <c r="B36" s="7"/>
      <c r="C36" s="88"/>
      <c r="D36" s="20"/>
      <c r="E36" s="88"/>
      <c r="F36" s="88"/>
      <c r="G36" s="89"/>
      <c r="H36" s="22"/>
      <c r="I36" s="89"/>
      <c r="J36" s="89"/>
      <c r="K36" s="89"/>
      <c r="M36" s="6">
        <v>1</v>
      </c>
    </row>
    <row r="37" spans="1:13" s="6" customFormat="1" x14ac:dyDescent="0.25">
      <c r="A37" s="7">
        <v>36</v>
      </c>
      <c r="B37" s="7"/>
      <c r="C37" s="88"/>
      <c r="D37" s="20"/>
      <c r="E37" s="88"/>
      <c r="F37" s="88"/>
      <c r="G37" s="89"/>
      <c r="H37" s="22"/>
      <c r="I37" s="89"/>
      <c r="J37" s="89"/>
      <c r="K37" s="89"/>
      <c r="M37" s="6">
        <v>1</v>
      </c>
    </row>
    <row r="38" spans="1:13" s="6" customFormat="1" x14ac:dyDescent="0.25">
      <c r="A38" s="7">
        <v>37</v>
      </c>
      <c r="B38" s="7"/>
      <c r="C38" s="88"/>
      <c r="D38" s="20"/>
      <c r="E38" s="88"/>
      <c r="F38" s="88"/>
      <c r="G38" s="89"/>
      <c r="H38" s="22"/>
      <c r="I38" s="89"/>
      <c r="J38" s="89"/>
      <c r="K38" s="89"/>
      <c r="M38" s="6">
        <v>1</v>
      </c>
    </row>
    <row r="39" spans="1:13" s="6" customFormat="1" x14ac:dyDescent="0.25">
      <c r="A39" s="7">
        <v>38</v>
      </c>
      <c r="B39" s="7"/>
      <c r="C39" s="88"/>
      <c r="D39" s="20"/>
      <c r="E39" s="88"/>
      <c r="F39" s="88"/>
      <c r="G39" s="89"/>
      <c r="H39" s="22"/>
      <c r="I39" s="89"/>
      <c r="J39" s="89"/>
      <c r="K39" s="89"/>
      <c r="M39" s="6">
        <v>1</v>
      </c>
    </row>
    <row r="40" spans="1:13" s="6" customFormat="1" x14ac:dyDescent="0.25">
      <c r="A40" s="7">
        <v>39</v>
      </c>
      <c r="B40" s="7"/>
      <c r="C40" s="88"/>
      <c r="D40" s="20"/>
      <c r="E40" s="88"/>
      <c r="F40" s="88"/>
      <c r="G40" s="89"/>
      <c r="H40" s="22"/>
      <c r="I40" s="89"/>
      <c r="J40" s="89"/>
      <c r="K40" s="89"/>
      <c r="M40" s="6">
        <v>1</v>
      </c>
    </row>
    <row r="41" spans="1:13" s="6" customFormat="1" x14ac:dyDescent="0.25">
      <c r="A41" s="7">
        <v>40</v>
      </c>
      <c r="B41" s="7"/>
      <c r="C41" s="88"/>
      <c r="D41" s="20"/>
      <c r="E41" s="88"/>
      <c r="F41" s="88"/>
      <c r="G41" s="89"/>
      <c r="H41" s="22"/>
      <c r="I41" s="89"/>
      <c r="J41" s="89"/>
      <c r="K41" s="89"/>
      <c r="M41" s="6">
        <v>1</v>
      </c>
    </row>
    <row r="42" spans="1:13" s="6" customFormat="1" x14ac:dyDescent="0.25">
      <c r="A42" s="7">
        <v>41</v>
      </c>
      <c r="B42" s="7"/>
      <c r="C42" s="88"/>
      <c r="D42" s="20"/>
      <c r="E42" s="88"/>
      <c r="F42" s="88"/>
      <c r="G42" s="89"/>
      <c r="H42" s="22"/>
      <c r="I42" s="89"/>
      <c r="J42" s="89"/>
      <c r="K42" s="89"/>
      <c r="M42" s="6">
        <v>1</v>
      </c>
    </row>
    <row r="43" spans="1:13" s="6" customFormat="1" x14ac:dyDescent="0.25">
      <c r="A43" s="7">
        <v>42</v>
      </c>
      <c r="B43" s="7"/>
      <c r="C43" s="88"/>
      <c r="D43" s="20"/>
      <c r="E43" s="88"/>
      <c r="F43" s="88"/>
      <c r="G43" s="89"/>
      <c r="H43" s="22"/>
      <c r="I43" s="89"/>
      <c r="J43" s="89"/>
      <c r="K43" s="89"/>
      <c r="M43" s="6">
        <v>1</v>
      </c>
    </row>
    <row r="44" spans="1:13" s="6" customFormat="1" x14ac:dyDescent="0.25">
      <c r="A44" s="7">
        <v>43</v>
      </c>
      <c r="B44" s="7"/>
      <c r="C44" s="88"/>
      <c r="D44" s="20"/>
      <c r="E44" s="88"/>
      <c r="F44" s="88"/>
      <c r="G44" s="89"/>
      <c r="H44" s="22"/>
      <c r="I44" s="89"/>
      <c r="J44" s="89"/>
      <c r="K44" s="89"/>
      <c r="M44" s="6">
        <v>1</v>
      </c>
    </row>
    <row r="45" spans="1:13" s="6" customFormat="1" x14ac:dyDescent="0.25">
      <c r="A45" s="7">
        <v>44</v>
      </c>
      <c r="B45" s="7"/>
      <c r="C45" s="88"/>
      <c r="D45" s="20"/>
      <c r="E45" s="88"/>
      <c r="F45" s="88"/>
      <c r="G45" s="89"/>
      <c r="H45" s="22"/>
      <c r="I45" s="89"/>
      <c r="J45" s="89"/>
      <c r="K45" s="89"/>
      <c r="M45" s="6">
        <v>1</v>
      </c>
    </row>
  </sheetData>
  <autoFilter ref="B1:K45">
    <sortState ref="B103:K658">
      <sortCondition ref="D1:D719"/>
    </sortState>
  </autoFilter>
  <dataConsolidate topLabels="1">
    <dataRefs count="2">
      <dataRef ref="A2:K42" sheet="об" r:id="rId1"/>
      <dataRef ref="A2:K706" sheet="РЕЕСТР уведомлений" r:id="rId2"/>
    </dataRefs>
  </dataConsolidate>
  <pageMargins left="0.23622047244094491" right="0.23622047244094491" top="0.74803149606299213" bottom="0.74803149606299213" header="0.31496062992125984" footer="0.31496062992125984"/>
  <pageSetup scale="65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22"/>
  <sheetViews>
    <sheetView tabSelected="1" zoomScale="80" zoomScaleNormal="80" workbookViewId="0">
      <pane xSplit="7" ySplit="3" topLeftCell="AG4" activePane="bottomRight" state="frozen"/>
      <selection pane="topRight" activeCell="L1" sqref="L1"/>
      <selection pane="bottomLeft" activeCell="A4" sqref="A4"/>
      <selection pane="bottomRight" activeCell="AL13" sqref="AL13"/>
    </sheetView>
  </sheetViews>
  <sheetFormatPr defaultRowHeight="15" x14ac:dyDescent="0.25"/>
  <cols>
    <col min="1" max="1" width="6.5" style="604" customWidth="1"/>
    <col min="2" max="2" width="24.83203125" style="604" customWidth="1"/>
    <col min="3" max="3" width="19.33203125" style="604" customWidth="1"/>
    <col min="4" max="4" width="8.83203125" style="292" customWidth="1"/>
    <col min="5" max="5" width="25" style="292" customWidth="1"/>
    <col min="6" max="6" width="27.33203125" style="292" customWidth="1"/>
    <col min="7" max="7" width="22.83203125" style="292" customWidth="1"/>
    <col min="8" max="58" width="9.33203125" style="292"/>
    <col min="59" max="16384" width="9.33203125" style="42"/>
  </cols>
  <sheetData>
    <row r="1" spans="1:58" ht="142.5" customHeight="1" x14ac:dyDescent="0.25">
      <c r="A1" s="533" t="s">
        <v>0</v>
      </c>
      <c r="B1" s="536" t="s">
        <v>1578</v>
      </c>
      <c r="C1" s="533" t="s">
        <v>3</v>
      </c>
      <c r="D1" s="533" t="s">
        <v>1579</v>
      </c>
      <c r="E1" s="533" t="s">
        <v>5</v>
      </c>
      <c r="F1" s="533" t="s">
        <v>6</v>
      </c>
      <c r="G1" s="533" t="s">
        <v>1580</v>
      </c>
    </row>
    <row r="2" spans="1:58" s="94" customFormat="1" ht="15.75" customHeight="1" x14ac:dyDescent="0.25">
      <c r="A2" s="534"/>
      <c r="B2" s="537"/>
      <c r="C2" s="534"/>
      <c r="D2" s="534"/>
      <c r="E2" s="534"/>
      <c r="F2" s="534"/>
      <c r="G2" s="534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</row>
    <row r="3" spans="1:58" s="94" customFormat="1" ht="15" customHeight="1" thickBot="1" x14ac:dyDescent="0.3">
      <c r="A3" s="535"/>
      <c r="B3" s="538"/>
      <c r="C3" s="535"/>
      <c r="D3" s="535"/>
      <c r="E3" s="535"/>
      <c r="F3" s="535"/>
      <c r="G3" s="535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</row>
    <row r="4" spans="1:58" s="293" customFormat="1" ht="30" customHeight="1" x14ac:dyDescent="0.25">
      <c r="A4" s="475">
        <v>575</v>
      </c>
      <c r="B4" s="539" t="s">
        <v>2789</v>
      </c>
      <c r="C4" s="539" t="s">
        <v>3278</v>
      </c>
      <c r="D4" s="540">
        <v>16</v>
      </c>
      <c r="E4" s="540"/>
      <c r="F4" s="540"/>
      <c r="G4" s="372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</row>
    <row r="5" spans="1:58" s="94" customFormat="1" ht="30" customHeight="1" x14ac:dyDescent="0.25">
      <c r="A5" s="305">
        <v>28</v>
      </c>
      <c r="B5" s="411" t="s">
        <v>1612</v>
      </c>
      <c r="C5" s="305" t="s">
        <v>2427</v>
      </c>
      <c r="D5" s="305">
        <v>13</v>
      </c>
      <c r="E5" s="305" t="s">
        <v>1614</v>
      </c>
      <c r="F5" s="305" t="s">
        <v>1652</v>
      </c>
      <c r="G5" s="305" t="s">
        <v>1601</v>
      </c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</row>
    <row r="6" spans="1:58" s="293" customFormat="1" ht="30" customHeight="1" x14ac:dyDescent="0.25">
      <c r="A6" s="450">
        <v>29</v>
      </c>
      <c r="B6" s="305" t="s">
        <v>1612</v>
      </c>
      <c r="C6" s="430" t="s">
        <v>2427</v>
      </c>
      <c r="D6" s="541">
        <v>25</v>
      </c>
      <c r="E6" s="305" t="s">
        <v>1614</v>
      </c>
      <c r="F6" s="541" t="s">
        <v>1653</v>
      </c>
      <c r="G6" s="305" t="s">
        <v>1601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</row>
    <row r="7" spans="1:58" s="293" customFormat="1" ht="30" customHeight="1" x14ac:dyDescent="0.25">
      <c r="A7" s="476">
        <v>30</v>
      </c>
      <c r="B7" s="305" t="s">
        <v>1612</v>
      </c>
      <c r="C7" s="305" t="s">
        <v>2427</v>
      </c>
      <c r="D7" s="541">
        <v>28</v>
      </c>
      <c r="E7" s="305" t="s">
        <v>1614</v>
      </c>
      <c r="F7" s="541" t="s">
        <v>1655</v>
      </c>
      <c r="G7" s="305" t="s">
        <v>1601</v>
      </c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</row>
    <row r="8" spans="1:58" s="293" customFormat="1" ht="30" customHeight="1" x14ac:dyDescent="0.25">
      <c r="A8" s="305">
        <v>31</v>
      </c>
      <c r="B8" s="305" t="s">
        <v>1612</v>
      </c>
      <c r="C8" s="542" t="s">
        <v>2427</v>
      </c>
      <c r="D8" s="541">
        <v>26</v>
      </c>
      <c r="E8" s="305" t="s">
        <v>1614</v>
      </c>
      <c r="F8" s="541" t="s">
        <v>1656</v>
      </c>
      <c r="G8" s="305" t="s">
        <v>1601</v>
      </c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</row>
    <row r="9" spans="1:58" s="293" customFormat="1" ht="30" customHeight="1" x14ac:dyDescent="0.25">
      <c r="A9" s="473">
        <v>85</v>
      </c>
      <c r="B9" s="305" t="s">
        <v>11</v>
      </c>
      <c r="C9" s="541" t="s">
        <v>2427</v>
      </c>
      <c r="D9" s="541">
        <v>10</v>
      </c>
      <c r="E9" s="305" t="s">
        <v>2087</v>
      </c>
      <c r="F9" s="543" t="s">
        <v>3017</v>
      </c>
      <c r="G9" s="305" t="s">
        <v>2766</v>
      </c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</row>
    <row r="10" spans="1:58" s="293" customFormat="1" ht="45" customHeight="1" x14ac:dyDescent="0.25">
      <c r="A10" s="450">
        <v>86</v>
      </c>
      <c r="B10" s="305" t="s">
        <v>11</v>
      </c>
      <c r="C10" s="541" t="s">
        <v>2427</v>
      </c>
      <c r="D10" s="541">
        <v>17</v>
      </c>
      <c r="E10" s="305" t="s">
        <v>2087</v>
      </c>
      <c r="F10" s="543" t="s">
        <v>3020</v>
      </c>
      <c r="G10" s="541" t="s">
        <v>2766</v>
      </c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</row>
    <row r="11" spans="1:58" s="293" customFormat="1" ht="30" customHeight="1" x14ac:dyDescent="0.25">
      <c r="A11" s="450">
        <v>87</v>
      </c>
      <c r="B11" s="544" t="s">
        <v>11</v>
      </c>
      <c r="C11" s="541" t="s">
        <v>2427</v>
      </c>
      <c r="D11" s="541">
        <v>25</v>
      </c>
      <c r="E11" s="305" t="s">
        <v>2087</v>
      </c>
      <c r="F11" s="543" t="s">
        <v>3024</v>
      </c>
      <c r="G11" s="305" t="s">
        <v>2766</v>
      </c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</row>
    <row r="12" spans="1:58" s="293" customFormat="1" ht="30" customHeight="1" x14ac:dyDescent="0.25">
      <c r="A12" s="473">
        <v>88</v>
      </c>
      <c r="B12" s="305" t="s">
        <v>11</v>
      </c>
      <c r="C12" s="541" t="s">
        <v>2427</v>
      </c>
      <c r="D12" s="541">
        <v>12</v>
      </c>
      <c r="E12" s="305" t="s">
        <v>2087</v>
      </c>
      <c r="F12" s="543" t="s">
        <v>3018</v>
      </c>
      <c r="G12" s="305" t="s">
        <v>2766</v>
      </c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</row>
    <row r="13" spans="1:58" s="293" customFormat="1" ht="30" customHeight="1" x14ac:dyDescent="0.25">
      <c r="A13" s="472">
        <v>89</v>
      </c>
      <c r="B13" s="305" t="s">
        <v>11</v>
      </c>
      <c r="C13" s="541" t="s">
        <v>2427</v>
      </c>
      <c r="D13" s="305">
        <v>24</v>
      </c>
      <c r="E13" s="305" t="s">
        <v>2087</v>
      </c>
      <c r="F13" s="543" t="s">
        <v>3023</v>
      </c>
      <c r="G13" s="305" t="s">
        <v>2766</v>
      </c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</row>
    <row r="14" spans="1:58" s="293" customFormat="1" ht="30" customHeight="1" x14ac:dyDescent="0.25">
      <c r="A14" s="450">
        <v>90</v>
      </c>
      <c r="B14" s="305" t="s">
        <v>11</v>
      </c>
      <c r="C14" s="541" t="s">
        <v>2427</v>
      </c>
      <c r="D14" s="305">
        <v>3</v>
      </c>
      <c r="E14" s="305" t="s">
        <v>2087</v>
      </c>
      <c r="F14" s="543" t="s">
        <v>3026</v>
      </c>
      <c r="G14" s="305" t="s">
        <v>2766</v>
      </c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</row>
    <row r="15" spans="1:58" s="293" customFormat="1" ht="30" customHeight="1" x14ac:dyDescent="0.25">
      <c r="A15" s="305">
        <v>91</v>
      </c>
      <c r="B15" s="305" t="s">
        <v>11</v>
      </c>
      <c r="C15" s="541" t="s">
        <v>2427</v>
      </c>
      <c r="D15" s="305">
        <v>15</v>
      </c>
      <c r="E15" s="305" t="s">
        <v>2087</v>
      </c>
      <c r="F15" s="543" t="s">
        <v>3019</v>
      </c>
      <c r="G15" s="305" t="s">
        <v>2766</v>
      </c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</row>
    <row r="16" spans="1:58" s="293" customFormat="1" ht="30" customHeight="1" x14ac:dyDescent="0.25">
      <c r="A16" s="474">
        <v>355</v>
      </c>
      <c r="B16" s="305" t="s">
        <v>11</v>
      </c>
      <c r="C16" s="541" t="s">
        <v>2427</v>
      </c>
      <c r="D16" s="305">
        <v>2</v>
      </c>
      <c r="E16" s="305" t="s">
        <v>2087</v>
      </c>
      <c r="F16" s="543" t="s">
        <v>3022</v>
      </c>
      <c r="G16" s="545" t="s">
        <v>2766</v>
      </c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</row>
    <row r="17" spans="1:58" s="293" customFormat="1" ht="30" customHeight="1" x14ac:dyDescent="0.25">
      <c r="A17" s="450">
        <v>357</v>
      </c>
      <c r="B17" s="305" t="s">
        <v>11</v>
      </c>
      <c r="C17" s="541" t="s">
        <v>2427</v>
      </c>
      <c r="D17" s="305">
        <v>1</v>
      </c>
      <c r="E17" s="305" t="s">
        <v>2087</v>
      </c>
      <c r="F17" s="543" t="s">
        <v>3016</v>
      </c>
      <c r="G17" s="305" t="s">
        <v>2766</v>
      </c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</row>
    <row r="18" spans="1:58" s="293" customFormat="1" ht="30" customHeight="1" x14ac:dyDescent="0.25">
      <c r="A18" s="472">
        <v>389</v>
      </c>
      <c r="B18" s="305" t="s">
        <v>11</v>
      </c>
      <c r="C18" s="541" t="s">
        <v>2427</v>
      </c>
      <c r="D18" s="305">
        <v>18</v>
      </c>
      <c r="E18" s="305" t="s">
        <v>2087</v>
      </c>
      <c r="F18" s="543" t="s">
        <v>3021</v>
      </c>
      <c r="G18" s="305" t="s">
        <v>2766</v>
      </c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</row>
    <row r="19" spans="1:58" s="293" customFormat="1" ht="30" customHeight="1" x14ac:dyDescent="0.25">
      <c r="A19" s="472">
        <v>390</v>
      </c>
      <c r="B19" s="305" t="s">
        <v>11</v>
      </c>
      <c r="C19" s="305" t="s">
        <v>2427</v>
      </c>
      <c r="D19" s="305">
        <v>26</v>
      </c>
      <c r="E19" s="305" t="s">
        <v>2087</v>
      </c>
      <c r="F19" s="543" t="s">
        <v>3025</v>
      </c>
      <c r="G19" s="305" t="s">
        <v>2766</v>
      </c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</row>
    <row r="20" spans="1:58" s="293" customFormat="1" ht="30" customHeight="1" x14ac:dyDescent="0.25">
      <c r="A20" s="305">
        <v>391</v>
      </c>
      <c r="B20" s="305" t="s">
        <v>11</v>
      </c>
      <c r="C20" s="305" t="s">
        <v>2427</v>
      </c>
      <c r="D20" s="305">
        <v>8</v>
      </c>
      <c r="E20" s="305" t="s">
        <v>2087</v>
      </c>
      <c r="F20" s="546" t="s">
        <v>3027</v>
      </c>
      <c r="G20" s="305" t="s">
        <v>2766</v>
      </c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</row>
    <row r="21" spans="1:58" s="293" customFormat="1" ht="30" customHeight="1" x14ac:dyDescent="0.25">
      <c r="A21" s="305">
        <v>511</v>
      </c>
      <c r="B21" s="372" t="s">
        <v>11</v>
      </c>
      <c r="C21" s="372" t="s">
        <v>2427</v>
      </c>
      <c r="D21" s="372">
        <v>22</v>
      </c>
      <c r="E21" s="547" t="s">
        <v>2556</v>
      </c>
      <c r="F21" s="548" t="s">
        <v>2557</v>
      </c>
      <c r="G21" s="372" t="s">
        <v>2518</v>
      </c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</row>
    <row r="22" spans="1:58" s="293" customFormat="1" ht="30" customHeight="1" x14ac:dyDescent="0.25">
      <c r="A22" s="474">
        <v>562</v>
      </c>
      <c r="B22" s="430" t="s">
        <v>3272</v>
      </c>
      <c r="C22" s="430" t="s">
        <v>2427</v>
      </c>
      <c r="D22" s="372">
        <v>4</v>
      </c>
      <c r="E22" s="372"/>
      <c r="F22" s="548"/>
      <c r="G22" s="372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</row>
    <row r="23" spans="1:58" s="293" customFormat="1" ht="30" customHeight="1" x14ac:dyDescent="0.25">
      <c r="A23" s="450">
        <v>563</v>
      </c>
      <c r="B23" s="430" t="s">
        <v>3272</v>
      </c>
      <c r="C23" s="430" t="s">
        <v>2427</v>
      </c>
      <c r="D23" s="372">
        <v>8</v>
      </c>
      <c r="E23" s="372"/>
      <c r="F23" s="548"/>
      <c r="G23" s="372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</row>
    <row r="24" spans="1:58" s="293" customFormat="1" ht="30" customHeight="1" x14ac:dyDescent="0.25">
      <c r="A24" s="473">
        <v>334</v>
      </c>
      <c r="B24" s="305" t="s">
        <v>11</v>
      </c>
      <c r="C24" s="541" t="s">
        <v>284</v>
      </c>
      <c r="D24" s="305">
        <v>131</v>
      </c>
      <c r="E24" s="305" t="s">
        <v>2201</v>
      </c>
      <c r="F24" s="549" t="s">
        <v>2674</v>
      </c>
      <c r="G24" s="466" t="s">
        <v>2668</v>
      </c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</row>
    <row r="25" spans="1:58" s="293" customFormat="1" ht="30" customHeight="1" x14ac:dyDescent="0.25">
      <c r="A25" s="473">
        <v>1</v>
      </c>
      <c r="B25" s="305" t="s">
        <v>11</v>
      </c>
      <c r="C25" s="541" t="s">
        <v>239</v>
      </c>
      <c r="D25" s="305">
        <v>56</v>
      </c>
      <c r="E25" s="305" t="s">
        <v>2201</v>
      </c>
      <c r="F25" s="549" t="s">
        <v>2678</v>
      </c>
      <c r="G25" s="466" t="s">
        <v>2668</v>
      </c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</row>
    <row r="26" spans="1:58" s="293" customFormat="1" ht="30" customHeight="1" x14ac:dyDescent="0.25">
      <c r="A26" s="450">
        <v>84</v>
      </c>
      <c r="B26" s="305" t="s">
        <v>11</v>
      </c>
      <c r="C26" s="541" t="s">
        <v>1719</v>
      </c>
      <c r="D26" s="305">
        <v>29</v>
      </c>
      <c r="E26" s="305" t="s">
        <v>2087</v>
      </c>
      <c r="F26" s="543" t="s">
        <v>3028</v>
      </c>
      <c r="G26" s="305" t="s">
        <v>2766</v>
      </c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</row>
    <row r="27" spans="1:58" s="290" customFormat="1" ht="45" customHeight="1" x14ac:dyDescent="0.25">
      <c r="A27" s="476">
        <v>93</v>
      </c>
      <c r="B27" s="305" t="s">
        <v>11</v>
      </c>
      <c r="C27" s="305" t="s">
        <v>956</v>
      </c>
      <c r="D27" s="305">
        <v>31</v>
      </c>
      <c r="E27" s="305" t="s">
        <v>2087</v>
      </c>
      <c r="F27" s="543" t="s">
        <v>3029</v>
      </c>
      <c r="G27" s="305" t="s">
        <v>2766</v>
      </c>
    </row>
    <row r="28" spans="1:58" s="293" customFormat="1" ht="30" customHeight="1" x14ac:dyDescent="0.25">
      <c r="A28" s="305">
        <v>400</v>
      </c>
      <c r="B28" s="305" t="s">
        <v>11</v>
      </c>
      <c r="C28" s="305" t="s">
        <v>2471</v>
      </c>
      <c r="D28" s="450">
        <v>16</v>
      </c>
      <c r="E28" s="305" t="s">
        <v>2492</v>
      </c>
      <c r="F28" s="550" t="s">
        <v>2862</v>
      </c>
      <c r="G28" s="411" t="s">
        <v>2668</v>
      </c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</row>
    <row r="29" spans="1:58" s="293" customFormat="1" ht="30" customHeight="1" x14ac:dyDescent="0.25">
      <c r="A29" s="473">
        <v>472</v>
      </c>
      <c r="B29" s="372" t="s">
        <v>11</v>
      </c>
      <c r="C29" s="372" t="s">
        <v>2436</v>
      </c>
      <c r="D29" s="372" t="s">
        <v>2437</v>
      </c>
      <c r="E29" s="430" t="s">
        <v>2462</v>
      </c>
      <c r="F29" s="543" t="s">
        <v>3000</v>
      </c>
      <c r="G29" s="430" t="s">
        <v>2668</v>
      </c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</row>
    <row r="30" spans="1:58" s="293" customFormat="1" ht="45" customHeight="1" x14ac:dyDescent="0.25">
      <c r="A30" s="472">
        <v>473</v>
      </c>
      <c r="B30" s="372" t="s">
        <v>11</v>
      </c>
      <c r="C30" s="372" t="s">
        <v>2436</v>
      </c>
      <c r="D30" s="372">
        <v>21</v>
      </c>
      <c r="E30" s="430" t="s">
        <v>2511</v>
      </c>
      <c r="F30" s="548" t="s">
        <v>2512</v>
      </c>
      <c r="G30" s="430" t="s">
        <v>2714</v>
      </c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</row>
    <row r="31" spans="1:58" s="293" customFormat="1" ht="45" customHeight="1" x14ac:dyDescent="0.25">
      <c r="A31" s="450">
        <v>512</v>
      </c>
      <c r="B31" s="372" t="s">
        <v>11</v>
      </c>
      <c r="C31" s="372" t="s">
        <v>2436</v>
      </c>
      <c r="D31" s="372" t="s">
        <v>1773</v>
      </c>
      <c r="E31" s="372" t="s">
        <v>2559</v>
      </c>
      <c r="F31" s="548" t="s">
        <v>2560</v>
      </c>
      <c r="G31" s="372" t="s">
        <v>2518</v>
      </c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</row>
    <row r="32" spans="1:58" s="293" customFormat="1" ht="45" customHeight="1" x14ac:dyDescent="0.25">
      <c r="A32" s="450">
        <v>420</v>
      </c>
      <c r="B32" s="372" t="s">
        <v>11</v>
      </c>
      <c r="C32" s="372" t="s">
        <v>2468</v>
      </c>
      <c r="D32" s="372">
        <v>8</v>
      </c>
      <c r="E32" s="372" t="s">
        <v>2567</v>
      </c>
      <c r="F32" s="548"/>
      <c r="G32" s="372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</row>
    <row r="33" spans="1:58" s="293" customFormat="1" ht="45" customHeight="1" x14ac:dyDescent="0.25">
      <c r="A33" s="476">
        <v>504</v>
      </c>
      <c r="B33" s="372" t="s">
        <v>11</v>
      </c>
      <c r="C33" s="372" t="s">
        <v>2468</v>
      </c>
      <c r="D33" s="372">
        <v>16</v>
      </c>
      <c r="E33" s="430" t="s">
        <v>2469</v>
      </c>
      <c r="F33" s="548" t="s">
        <v>2554</v>
      </c>
      <c r="G33" s="430" t="s">
        <v>2668</v>
      </c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</row>
    <row r="34" spans="1:58" s="293" customFormat="1" ht="30" customHeight="1" x14ac:dyDescent="0.25">
      <c r="A34" s="450">
        <v>513</v>
      </c>
      <c r="B34" s="372" t="s">
        <v>11</v>
      </c>
      <c r="C34" s="372" t="s">
        <v>2468</v>
      </c>
      <c r="D34" s="372">
        <v>6</v>
      </c>
      <c r="E34" s="372" t="s">
        <v>2562</v>
      </c>
      <c r="F34" s="548" t="s">
        <v>2563</v>
      </c>
      <c r="G34" s="372" t="s">
        <v>16</v>
      </c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</row>
    <row r="35" spans="1:58" s="293" customFormat="1" ht="30" customHeight="1" thickBot="1" x14ac:dyDescent="0.3">
      <c r="A35" s="305">
        <v>514</v>
      </c>
      <c r="B35" s="372" t="s">
        <v>11</v>
      </c>
      <c r="C35" s="430" t="s">
        <v>2468</v>
      </c>
      <c r="D35" s="372">
        <v>5</v>
      </c>
      <c r="E35" s="430" t="s">
        <v>2565</v>
      </c>
      <c r="F35" s="548" t="s">
        <v>2566</v>
      </c>
      <c r="G35" s="430" t="s">
        <v>2668</v>
      </c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</row>
    <row r="36" spans="1:58" s="293" customFormat="1" ht="30" customHeight="1" x14ac:dyDescent="0.25">
      <c r="A36" s="475">
        <v>554</v>
      </c>
      <c r="B36" s="430" t="s">
        <v>2970</v>
      </c>
      <c r="C36" s="430" t="s">
        <v>2468</v>
      </c>
      <c r="D36" s="372">
        <v>18</v>
      </c>
      <c r="E36" s="430" t="s">
        <v>2973</v>
      </c>
      <c r="F36" s="543" t="s">
        <v>2971</v>
      </c>
      <c r="G36" s="430" t="s">
        <v>2668</v>
      </c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</row>
    <row r="37" spans="1:58" s="94" customFormat="1" ht="45" customHeight="1" x14ac:dyDescent="0.25">
      <c r="A37" s="450">
        <v>401</v>
      </c>
      <c r="B37" s="305" t="s">
        <v>11</v>
      </c>
      <c r="C37" s="551" t="s">
        <v>2038</v>
      </c>
      <c r="D37" s="450">
        <v>50</v>
      </c>
      <c r="E37" s="305" t="s">
        <v>2492</v>
      </c>
      <c r="F37" s="550" t="s">
        <v>2860</v>
      </c>
      <c r="G37" s="411" t="s">
        <v>2668</v>
      </c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</row>
    <row r="38" spans="1:58" s="94" customFormat="1" ht="45" customHeight="1" x14ac:dyDescent="0.25">
      <c r="A38" s="472">
        <v>515</v>
      </c>
      <c r="B38" s="372" t="s">
        <v>11</v>
      </c>
      <c r="C38" s="372" t="s">
        <v>2038</v>
      </c>
      <c r="D38" s="372">
        <v>91</v>
      </c>
      <c r="E38" s="372" t="s">
        <v>2568</v>
      </c>
      <c r="F38" s="548" t="s">
        <v>2569</v>
      </c>
      <c r="G38" s="372" t="s">
        <v>16</v>
      </c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</row>
    <row r="39" spans="1:58" s="94" customFormat="1" ht="45" customHeight="1" x14ac:dyDescent="0.25">
      <c r="A39" s="473">
        <v>304</v>
      </c>
      <c r="B39" s="305" t="s">
        <v>11</v>
      </c>
      <c r="C39" s="305" t="s">
        <v>2415</v>
      </c>
      <c r="D39" s="305">
        <v>20</v>
      </c>
      <c r="E39" s="305" t="s">
        <v>2205</v>
      </c>
      <c r="F39" s="549" t="s">
        <v>2707</v>
      </c>
      <c r="G39" s="305" t="s">
        <v>2685</v>
      </c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</row>
    <row r="40" spans="1:58" s="94" customFormat="1" ht="45" customHeight="1" x14ac:dyDescent="0.25">
      <c r="A40" s="450">
        <v>2</v>
      </c>
      <c r="B40" s="305" t="s">
        <v>11</v>
      </c>
      <c r="C40" s="305" t="s">
        <v>48</v>
      </c>
      <c r="D40" s="450">
        <v>1</v>
      </c>
      <c r="E40" s="552" t="s">
        <v>2096</v>
      </c>
      <c r="F40" s="541"/>
      <c r="G40" s="305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</row>
    <row r="41" spans="1:58" s="94" customFormat="1" ht="45" customHeight="1" x14ac:dyDescent="0.25">
      <c r="A41" s="450">
        <v>3</v>
      </c>
      <c r="B41" s="305" t="s">
        <v>11</v>
      </c>
      <c r="C41" s="305" t="s">
        <v>48</v>
      </c>
      <c r="D41" s="305">
        <v>15</v>
      </c>
      <c r="E41" s="552" t="s">
        <v>2497</v>
      </c>
      <c r="F41" s="553" t="s">
        <v>3367</v>
      </c>
      <c r="G41" s="554" t="s">
        <v>2917</v>
      </c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</row>
    <row r="42" spans="1:58" s="94" customFormat="1" ht="45" customHeight="1" x14ac:dyDescent="0.25">
      <c r="A42" s="474">
        <v>4</v>
      </c>
      <c r="B42" s="305" t="s">
        <v>11</v>
      </c>
      <c r="C42" s="305" t="s">
        <v>48</v>
      </c>
      <c r="D42" s="305">
        <v>13</v>
      </c>
      <c r="E42" s="552" t="s">
        <v>2497</v>
      </c>
      <c r="F42" s="550" t="s">
        <v>2932</v>
      </c>
      <c r="G42" s="554" t="s">
        <v>2917</v>
      </c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</row>
    <row r="43" spans="1:58" s="94" customFormat="1" ht="45" customHeight="1" x14ac:dyDescent="0.25">
      <c r="A43" s="305">
        <v>328</v>
      </c>
      <c r="B43" s="305" t="s">
        <v>11</v>
      </c>
      <c r="C43" s="305" t="s">
        <v>48</v>
      </c>
      <c r="D43" s="305">
        <v>19</v>
      </c>
      <c r="E43" s="305" t="s">
        <v>2200</v>
      </c>
      <c r="F43" s="550" t="s">
        <v>2743</v>
      </c>
      <c r="G43" s="411" t="s">
        <v>2668</v>
      </c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</row>
    <row r="44" spans="1:58" s="94" customFormat="1" ht="45" customHeight="1" x14ac:dyDescent="0.25">
      <c r="A44" s="472">
        <v>332</v>
      </c>
      <c r="B44" s="305" t="s">
        <v>11</v>
      </c>
      <c r="C44" s="305" t="s">
        <v>48</v>
      </c>
      <c r="D44" s="305">
        <v>6</v>
      </c>
      <c r="E44" s="411" t="s">
        <v>2200</v>
      </c>
      <c r="F44" s="550" t="s">
        <v>2740</v>
      </c>
      <c r="G44" s="411" t="s">
        <v>2668</v>
      </c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</row>
    <row r="45" spans="1:58" s="94" customFormat="1" ht="45" customHeight="1" x14ac:dyDescent="0.25">
      <c r="A45" s="472">
        <v>333</v>
      </c>
      <c r="B45" s="305" t="s">
        <v>11</v>
      </c>
      <c r="C45" s="305" t="s">
        <v>48</v>
      </c>
      <c r="D45" s="305">
        <v>11</v>
      </c>
      <c r="E45" s="305" t="s">
        <v>2200</v>
      </c>
      <c r="F45" s="550" t="s">
        <v>2759</v>
      </c>
      <c r="G45" s="411" t="s">
        <v>2668</v>
      </c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</row>
    <row r="46" spans="1:58" s="94" customFormat="1" ht="45" customHeight="1" x14ac:dyDescent="0.25">
      <c r="A46" s="450">
        <v>516</v>
      </c>
      <c r="B46" s="372" t="s">
        <v>11</v>
      </c>
      <c r="C46" s="372" t="s">
        <v>2572</v>
      </c>
      <c r="D46" s="372">
        <v>8</v>
      </c>
      <c r="E46" s="372" t="s">
        <v>2571</v>
      </c>
      <c r="F46" s="548" t="s">
        <v>2573</v>
      </c>
      <c r="G46" s="372" t="s">
        <v>2574</v>
      </c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</row>
    <row r="47" spans="1:58" s="94" customFormat="1" ht="45" customHeight="1" x14ac:dyDescent="0.25">
      <c r="A47" s="305">
        <v>517</v>
      </c>
      <c r="B47" s="372" t="s">
        <v>11</v>
      </c>
      <c r="C47" s="372" t="s">
        <v>2572</v>
      </c>
      <c r="D47" s="372">
        <v>6</v>
      </c>
      <c r="E47" s="372" t="s">
        <v>2571</v>
      </c>
      <c r="F47" s="548" t="s">
        <v>2576</v>
      </c>
      <c r="G47" s="372" t="s">
        <v>2574</v>
      </c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</row>
    <row r="48" spans="1:58" s="94" customFormat="1" ht="45" customHeight="1" x14ac:dyDescent="0.25">
      <c r="A48" s="476">
        <v>359</v>
      </c>
      <c r="B48" s="305" t="s">
        <v>11</v>
      </c>
      <c r="C48" s="305" t="s">
        <v>682</v>
      </c>
      <c r="D48" s="305">
        <v>26</v>
      </c>
      <c r="E48" s="305" t="s">
        <v>2087</v>
      </c>
      <c r="F48" s="543" t="s">
        <v>3030</v>
      </c>
      <c r="G48" s="305" t="s">
        <v>2766</v>
      </c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</row>
    <row r="49" spans="1:58" s="94" customFormat="1" ht="45" customHeight="1" x14ac:dyDescent="0.25">
      <c r="A49" s="450">
        <v>5</v>
      </c>
      <c r="B49" s="305" t="s">
        <v>11</v>
      </c>
      <c r="C49" s="305" t="s">
        <v>259</v>
      </c>
      <c r="D49" s="305">
        <v>26</v>
      </c>
      <c r="E49" s="305" t="s">
        <v>2497</v>
      </c>
      <c r="F49" s="550" t="s">
        <v>2920</v>
      </c>
      <c r="G49" s="411" t="s">
        <v>2917</v>
      </c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</row>
    <row r="50" spans="1:58" s="94" customFormat="1" ht="45" customHeight="1" x14ac:dyDescent="0.25">
      <c r="A50" s="472">
        <v>539</v>
      </c>
      <c r="B50" s="372" t="s">
        <v>11</v>
      </c>
      <c r="C50" s="372" t="s">
        <v>259</v>
      </c>
      <c r="D50" s="372">
        <v>19</v>
      </c>
      <c r="E50" s="372" t="s">
        <v>2612</v>
      </c>
      <c r="F50" s="548" t="s">
        <v>2631</v>
      </c>
      <c r="G50" s="372" t="s">
        <v>2632</v>
      </c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</row>
    <row r="51" spans="1:58" s="94" customFormat="1" ht="45" customHeight="1" x14ac:dyDescent="0.25">
      <c r="A51" s="555"/>
      <c r="B51" s="556" t="s">
        <v>2970</v>
      </c>
      <c r="C51" s="557" t="s">
        <v>259</v>
      </c>
      <c r="D51" s="372">
        <v>19</v>
      </c>
      <c r="E51" s="557" t="s">
        <v>2087</v>
      </c>
      <c r="F51" s="558"/>
      <c r="G51" s="372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</row>
    <row r="52" spans="1:58" s="94" customFormat="1" ht="45" customHeight="1" x14ac:dyDescent="0.25">
      <c r="A52" s="559"/>
      <c r="B52" s="556" t="s">
        <v>2970</v>
      </c>
      <c r="C52" s="560" t="s">
        <v>259</v>
      </c>
      <c r="D52" s="372">
        <v>46</v>
      </c>
      <c r="E52" s="561" t="s">
        <v>2087</v>
      </c>
      <c r="F52" s="558"/>
      <c r="G52" s="372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</row>
    <row r="53" spans="1:58" s="94" customFormat="1" ht="45" customHeight="1" x14ac:dyDescent="0.25">
      <c r="A53" s="450">
        <v>546</v>
      </c>
      <c r="B53" s="430" t="s">
        <v>2960</v>
      </c>
      <c r="C53" s="372" t="s">
        <v>2647</v>
      </c>
      <c r="D53" s="372">
        <v>9</v>
      </c>
      <c r="E53" s="372" t="s">
        <v>2648</v>
      </c>
      <c r="F53" s="548" t="s">
        <v>2649</v>
      </c>
      <c r="G53" s="430" t="s">
        <v>2668</v>
      </c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</row>
    <row r="54" spans="1:58" s="94" customFormat="1" ht="45" customHeight="1" x14ac:dyDescent="0.25">
      <c r="A54" s="476">
        <v>330</v>
      </c>
      <c r="B54" s="305" t="s">
        <v>11</v>
      </c>
      <c r="C54" s="305" t="s">
        <v>113</v>
      </c>
      <c r="D54" s="305">
        <v>34</v>
      </c>
      <c r="E54" s="305" t="s">
        <v>2205</v>
      </c>
      <c r="F54" s="549" t="s">
        <v>2709</v>
      </c>
      <c r="G54" s="305" t="s">
        <v>2685</v>
      </c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</row>
    <row r="55" spans="1:58" s="94" customFormat="1" ht="45" customHeight="1" x14ac:dyDescent="0.25">
      <c r="A55" s="305">
        <v>478</v>
      </c>
      <c r="B55" s="372" t="s">
        <v>11</v>
      </c>
      <c r="C55" s="372" t="s">
        <v>113</v>
      </c>
      <c r="D55" s="372" t="s">
        <v>2441</v>
      </c>
      <c r="E55" s="430" t="s">
        <v>2447</v>
      </c>
      <c r="F55" s="543" t="s">
        <v>2992</v>
      </c>
      <c r="G55" s="430" t="s">
        <v>2714</v>
      </c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</row>
    <row r="56" spans="1:58" s="94" customFormat="1" ht="45" customHeight="1" x14ac:dyDescent="0.25">
      <c r="A56" s="473">
        <v>550</v>
      </c>
      <c r="B56" s="372" t="s">
        <v>11</v>
      </c>
      <c r="C56" s="372" t="s">
        <v>113</v>
      </c>
      <c r="D56" s="372">
        <v>108</v>
      </c>
      <c r="E56" s="372" t="s">
        <v>2654</v>
      </c>
      <c r="F56" s="548" t="s">
        <v>2655</v>
      </c>
      <c r="G56" s="372" t="s">
        <v>2524</v>
      </c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  <c r="AV56" s="290"/>
      <c r="AW56" s="290"/>
      <c r="AX56" s="290"/>
      <c r="AY56" s="290"/>
      <c r="AZ56" s="290"/>
      <c r="BA56" s="290"/>
      <c r="BB56" s="290"/>
      <c r="BC56" s="290"/>
      <c r="BD56" s="290"/>
      <c r="BE56" s="290"/>
      <c r="BF56" s="290"/>
    </row>
    <row r="57" spans="1:58" s="94" customFormat="1" ht="45" customHeight="1" x14ac:dyDescent="0.25">
      <c r="A57" s="555"/>
      <c r="B57" s="556" t="s">
        <v>2970</v>
      </c>
      <c r="C57" s="556" t="s">
        <v>113</v>
      </c>
      <c r="D57" s="372">
        <v>29</v>
      </c>
      <c r="E57" s="556" t="s">
        <v>2205</v>
      </c>
      <c r="F57" s="562" t="s">
        <v>3370</v>
      </c>
      <c r="G57" s="556" t="s">
        <v>2682</v>
      </c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</row>
    <row r="58" spans="1:58" s="94" customFormat="1" ht="45" customHeight="1" x14ac:dyDescent="0.25">
      <c r="A58" s="305">
        <v>505</v>
      </c>
      <c r="B58" s="372" t="s">
        <v>11</v>
      </c>
      <c r="C58" s="372" t="s">
        <v>490</v>
      </c>
      <c r="D58" s="372">
        <v>66</v>
      </c>
      <c r="E58" s="563" t="s">
        <v>2470</v>
      </c>
      <c r="F58" s="564" t="s">
        <v>2984</v>
      </c>
      <c r="G58" s="430" t="s">
        <v>2668</v>
      </c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  <c r="BB58" s="290"/>
      <c r="BC58" s="290"/>
      <c r="BD58" s="290"/>
      <c r="BE58" s="290"/>
      <c r="BF58" s="290"/>
    </row>
    <row r="59" spans="1:58" s="94" customFormat="1" ht="45" customHeight="1" x14ac:dyDescent="0.25">
      <c r="A59" s="450">
        <v>393</v>
      </c>
      <c r="B59" s="305" t="s">
        <v>11</v>
      </c>
      <c r="C59" s="305" t="s">
        <v>2203</v>
      </c>
      <c r="D59" s="305">
        <v>100</v>
      </c>
      <c r="E59" s="305" t="s">
        <v>2087</v>
      </c>
      <c r="F59" s="543" t="s">
        <v>3031</v>
      </c>
      <c r="G59" s="305" t="s">
        <v>2766</v>
      </c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</row>
    <row r="60" spans="1:58" s="94" customFormat="1" ht="45" customHeight="1" x14ac:dyDescent="0.25">
      <c r="A60" s="476">
        <v>518</v>
      </c>
      <c r="B60" s="372" t="s">
        <v>11</v>
      </c>
      <c r="C60" s="372" t="s">
        <v>606</v>
      </c>
      <c r="D60" s="372">
        <v>36</v>
      </c>
      <c r="E60" s="430" t="s">
        <v>2967</v>
      </c>
      <c r="F60" s="565" t="s">
        <v>3372</v>
      </c>
      <c r="G60" s="430" t="s">
        <v>2668</v>
      </c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</row>
    <row r="61" spans="1:58" s="94" customFormat="1" ht="45" customHeight="1" x14ac:dyDescent="0.25">
      <c r="A61" s="305">
        <v>352</v>
      </c>
      <c r="B61" s="305" t="s">
        <v>11</v>
      </c>
      <c r="C61" s="305" t="s">
        <v>933</v>
      </c>
      <c r="D61" s="305">
        <v>6</v>
      </c>
      <c r="E61" s="305" t="s">
        <v>2205</v>
      </c>
      <c r="F61" s="549" t="s">
        <v>2693</v>
      </c>
      <c r="G61" s="305" t="s">
        <v>2685</v>
      </c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</row>
    <row r="62" spans="1:58" s="94" customFormat="1" ht="45" customHeight="1" x14ac:dyDescent="0.25">
      <c r="A62" s="472">
        <v>528</v>
      </c>
      <c r="B62" s="372" t="s">
        <v>11</v>
      </c>
      <c r="C62" s="430" t="s">
        <v>299</v>
      </c>
      <c r="D62" s="372">
        <v>10</v>
      </c>
      <c r="E62" s="372" t="s">
        <v>2602</v>
      </c>
      <c r="F62" s="548"/>
      <c r="G62" s="372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</row>
    <row r="63" spans="1:58" s="94" customFormat="1" ht="45" customHeight="1" x14ac:dyDescent="0.25">
      <c r="A63" s="472">
        <v>570</v>
      </c>
      <c r="B63" s="430" t="s">
        <v>2970</v>
      </c>
      <c r="C63" s="430" t="s">
        <v>299</v>
      </c>
      <c r="D63" s="372">
        <v>6</v>
      </c>
      <c r="E63" s="566" t="s">
        <v>3368</v>
      </c>
      <c r="F63" s="548"/>
      <c r="G63" s="372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</row>
    <row r="64" spans="1:58" s="94" customFormat="1" ht="45" customHeight="1" x14ac:dyDescent="0.25">
      <c r="A64" s="450">
        <v>573</v>
      </c>
      <c r="B64" s="430" t="s">
        <v>2970</v>
      </c>
      <c r="C64" s="430" t="s">
        <v>299</v>
      </c>
      <c r="D64" s="372">
        <v>71</v>
      </c>
      <c r="E64" s="566" t="s">
        <v>3368</v>
      </c>
      <c r="F64" s="548"/>
      <c r="G64" s="372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</row>
    <row r="65" spans="1:58" s="94" customFormat="1" ht="45" customHeight="1" x14ac:dyDescent="0.25">
      <c r="A65" s="305">
        <v>574</v>
      </c>
      <c r="B65" s="430" t="s">
        <v>3277</v>
      </c>
      <c r="C65" s="430" t="s">
        <v>299</v>
      </c>
      <c r="D65" s="372">
        <v>6</v>
      </c>
      <c r="E65" s="372"/>
      <c r="F65" s="548"/>
      <c r="G65" s="372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</row>
    <row r="66" spans="1:58" s="293" customFormat="1" ht="30" customHeight="1" x14ac:dyDescent="0.25">
      <c r="A66" s="567">
        <v>579</v>
      </c>
      <c r="B66" s="430" t="s">
        <v>2970</v>
      </c>
      <c r="C66" s="561" t="s">
        <v>299</v>
      </c>
      <c r="D66" s="372">
        <v>55</v>
      </c>
      <c r="E66" s="561" t="s">
        <v>3358</v>
      </c>
      <c r="F66" s="558" t="s">
        <v>3359</v>
      </c>
      <c r="G66" s="372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</row>
    <row r="67" spans="1:58" s="293" customFormat="1" ht="30" customHeight="1" x14ac:dyDescent="0.25">
      <c r="A67" s="450">
        <v>417</v>
      </c>
      <c r="B67" s="372" t="s">
        <v>11</v>
      </c>
      <c r="C67" s="372" t="s">
        <v>135</v>
      </c>
      <c r="D67" s="372">
        <v>107</v>
      </c>
      <c r="E67" s="372" t="s">
        <v>2475</v>
      </c>
      <c r="F67" s="548"/>
      <c r="G67" s="372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</row>
    <row r="68" spans="1:58" s="293" customFormat="1" ht="30" customHeight="1" thickBot="1" x14ac:dyDescent="0.3">
      <c r="A68" s="450">
        <v>519</v>
      </c>
      <c r="B68" s="372" t="s">
        <v>11</v>
      </c>
      <c r="C68" s="372" t="s">
        <v>135</v>
      </c>
      <c r="D68" s="372">
        <v>70</v>
      </c>
      <c r="E68" s="372" t="s">
        <v>2577</v>
      </c>
      <c r="F68" s="548" t="s">
        <v>2578</v>
      </c>
      <c r="G68" s="372" t="s">
        <v>16</v>
      </c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</row>
    <row r="69" spans="1:58" s="293" customFormat="1" ht="45" customHeight="1" x14ac:dyDescent="0.25">
      <c r="A69" s="449">
        <v>571</v>
      </c>
      <c r="B69" s="430" t="s">
        <v>2970</v>
      </c>
      <c r="C69" s="430" t="s">
        <v>135</v>
      </c>
      <c r="D69" s="430" t="s">
        <v>3275</v>
      </c>
      <c r="E69" s="566" t="s">
        <v>3368</v>
      </c>
      <c r="F69" s="548"/>
      <c r="G69" s="372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</row>
    <row r="70" spans="1:58" s="293" customFormat="1" ht="30" customHeight="1" x14ac:dyDescent="0.25">
      <c r="A70" s="559"/>
      <c r="B70" s="556" t="s">
        <v>2970</v>
      </c>
      <c r="C70" s="568" t="s">
        <v>135</v>
      </c>
      <c r="D70" s="372">
        <v>58</v>
      </c>
      <c r="E70" s="569" t="s">
        <v>2232</v>
      </c>
      <c r="F70" s="558"/>
      <c r="G70" s="430" t="s">
        <v>2668</v>
      </c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</row>
    <row r="71" spans="1:58" s="293" customFormat="1" ht="30" customHeight="1" thickBot="1" x14ac:dyDescent="0.3">
      <c r="A71" s="450">
        <v>6</v>
      </c>
      <c r="B71" s="305" t="s">
        <v>11</v>
      </c>
      <c r="C71" s="305" t="s">
        <v>672</v>
      </c>
      <c r="D71" s="305">
        <v>27</v>
      </c>
      <c r="E71" s="305" t="s">
        <v>2201</v>
      </c>
      <c r="F71" s="549" t="s">
        <v>2680</v>
      </c>
      <c r="G71" s="570" t="s">
        <v>2668</v>
      </c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</row>
    <row r="72" spans="1:58" s="293" customFormat="1" ht="30" customHeight="1" x14ac:dyDescent="0.25">
      <c r="A72" s="475">
        <v>491</v>
      </c>
      <c r="B72" s="372" t="s">
        <v>2458</v>
      </c>
      <c r="C72" s="372" t="s">
        <v>620</v>
      </c>
      <c r="D72" s="372">
        <v>6</v>
      </c>
      <c r="E72" s="372" t="s">
        <v>2459</v>
      </c>
      <c r="F72" s="548" t="s">
        <v>2539</v>
      </c>
      <c r="G72" s="430" t="s">
        <v>2668</v>
      </c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</row>
    <row r="73" spans="1:58" s="293" customFormat="1" ht="30" customHeight="1" x14ac:dyDescent="0.25">
      <c r="A73" s="450">
        <v>492</v>
      </c>
      <c r="B73" s="372" t="s">
        <v>2458</v>
      </c>
      <c r="C73" s="372" t="s">
        <v>620</v>
      </c>
      <c r="D73" s="372">
        <v>7</v>
      </c>
      <c r="E73" s="372" t="s">
        <v>2459</v>
      </c>
      <c r="F73" s="548" t="s">
        <v>2540</v>
      </c>
      <c r="G73" s="430" t="s">
        <v>2668</v>
      </c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</row>
    <row r="74" spans="1:58" s="293" customFormat="1" ht="30" customHeight="1" x14ac:dyDescent="0.25">
      <c r="A74" s="473">
        <v>493</v>
      </c>
      <c r="B74" s="372" t="s">
        <v>2458</v>
      </c>
      <c r="C74" s="372" t="s">
        <v>620</v>
      </c>
      <c r="D74" s="372">
        <v>9</v>
      </c>
      <c r="E74" s="372" t="s">
        <v>2459</v>
      </c>
      <c r="F74" s="548" t="s">
        <v>2541</v>
      </c>
      <c r="G74" s="430" t="s">
        <v>2668</v>
      </c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</row>
    <row r="75" spans="1:58" s="293" customFormat="1" ht="30" customHeight="1" x14ac:dyDescent="0.25">
      <c r="A75" s="472">
        <v>494</v>
      </c>
      <c r="B75" s="372" t="s">
        <v>2458</v>
      </c>
      <c r="C75" s="372" t="s">
        <v>620</v>
      </c>
      <c r="D75" s="372">
        <v>10</v>
      </c>
      <c r="E75" s="372" t="s">
        <v>2459</v>
      </c>
      <c r="F75" s="548" t="s">
        <v>2542</v>
      </c>
      <c r="G75" s="430" t="s">
        <v>2668</v>
      </c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</row>
    <row r="76" spans="1:58" s="293" customFormat="1" ht="30" customHeight="1" x14ac:dyDescent="0.25">
      <c r="A76" s="450">
        <v>495</v>
      </c>
      <c r="B76" s="372" t="s">
        <v>2458</v>
      </c>
      <c r="C76" s="372" t="s">
        <v>620</v>
      </c>
      <c r="D76" s="372">
        <v>11</v>
      </c>
      <c r="E76" s="372" t="s">
        <v>2459</v>
      </c>
      <c r="F76" s="548" t="s">
        <v>2543</v>
      </c>
      <c r="G76" s="430" t="s">
        <v>2668</v>
      </c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</row>
    <row r="77" spans="1:58" s="94" customFormat="1" ht="45" customHeight="1" x14ac:dyDescent="0.25">
      <c r="A77" s="305">
        <v>496</v>
      </c>
      <c r="B77" s="372" t="s">
        <v>2458</v>
      </c>
      <c r="C77" s="372" t="s">
        <v>620</v>
      </c>
      <c r="D77" s="372">
        <v>12</v>
      </c>
      <c r="E77" s="372" t="s">
        <v>2459</v>
      </c>
      <c r="F77" s="548" t="s">
        <v>2544</v>
      </c>
      <c r="G77" s="430" t="s">
        <v>2668</v>
      </c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</row>
    <row r="78" spans="1:58" s="94" customFormat="1" ht="45" customHeight="1" x14ac:dyDescent="0.25">
      <c r="A78" s="476">
        <v>497</v>
      </c>
      <c r="B78" s="372" t="s">
        <v>2458</v>
      </c>
      <c r="C78" s="372" t="s">
        <v>620</v>
      </c>
      <c r="D78" s="372">
        <v>13</v>
      </c>
      <c r="E78" s="430" t="s">
        <v>2459</v>
      </c>
      <c r="F78" s="548" t="s">
        <v>2545</v>
      </c>
      <c r="G78" s="570" t="s">
        <v>2668</v>
      </c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</row>
    <row r="79" spans="1:58" s="94" customFormat="1" ht="45" customHeight="1" x14ac:dyDescent="0.25">
      <c r="A79" s="450">
        <v>498</v>
      </c>
      <c r="B79" s="372" t="s">
        <v>2458</v>
      </c>
      <c r="C79" s="372" t="s">
        <v>620</v>
      </c>
      <c r="D79" s="372">
        <v>16</v>
      </c>
      <c r="E79" s="372" t="s">
        <v>2459</v>
      </c>
      <c r="F79" s="548" t="s">
        <v>2546</v>
      </c>
      <c r="G79" s="430" t="s">
        <v>2668</v>
      </c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</row>
    <row r="80" spans="1:58" s="94" customFormat="1" ht="45" customHeight="1" x14ac:dyDescent="0.25">
      <c r="A80" s="472">
        <v>486</v>
      </c>
      <c r="B80" s="372" t="s">
        <v>2452</v>
      </c>
      <c r="C80" s="372" t="s">
        <v>515</v>
      </c>
      <c r="D80" s="372">
        <v>1</v>
      </c>
      <c r="E80" s="372" t="s">
        <v>2454</v>
      </c>
      <c r="F80" s="548" t="s">
        <v>2530</v>
      </c>
      <c r="G80" s="372" t="s">
        <v>2522</v>
      </c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</row>
    <row r="81" spans="1:58" s="94" customFormat="1" ht="45" customHeight="1" x14ac:dyDescent="0.25">
      <c r="A81" s="473">
        <v>487</v>
      </c>
      <c r="B81" s="372" t="s">
        <v>2452</v>
      </c>
      <c r="C81" s="372" t="s">
        <v>515</v>
      </c>
      <c r="D81" s="372">
        <v>2</v>
      </c>
      <c r="E81" s="372" t="s">
        <v>2454</v>
      </c>
      <c r="F81" s="548" t="s">
        <v>2532</v>
      </c>
      <c r="G81" s="372" t="s">
        <v>2522</v>
      </c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</row>
    <row r="82" spans="1:58" s="94" customFormat="1" ht="45" customHeight="1" x14ac:dyDescent="0.25">
      <c r="A82" s="450">
        <v>488</v>
      </c>
      <c r="B82" s="372" t="s">
        <v>2452</v>
      </c>
      <c r="C82" s="372" t="s">
        <v>515</v>
      </c>
      <c r="D82" s="372">
        <v>3</v>
      </c>
      <c r="E82" s="372" t="s">
        <v>2454</v>
      </c>
      <c r="F82" s="548" t="s">
        <v>2534</v>
      </c>
      <c r="G82" s="372" t="s">
        <v>2522</v>
      </c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</row>
    <row r="83" spans="1:58" s="293" customFormat="1" ht="45" customHeight="1" x14ac:dyDescent="0.25">
      <c r="A83" s="305">
        <v>520</v>
      </c>
      <c r="B83" s="372" t="s">
        <v>11</v>
      </c>
      <c r="C83" s="372" t="s">
        <v>2581</v>
      </c>
      <c r="D83" s="372">
        <v>45</v>
      </c>
      <c r="E83" s="372" t="s">
        <v>2580</v>
      </c>
      <c r="F83" s="548" t="s">
        <v>2582</v>
      </c>
      <c r="G83" s="372" t="s">
        <v>16</v>
      </c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</row>
    <row r="84" spans="1:58" s="293" customFormat="1" ht="45" customHeight="1" x14ac:dyDescent="0.25">
      <c r="A84" s="476">
        <v>501</v>
      </c>
      <c r="B84" s="372" t="s">
        <v>2463</v>
      </c>
      <c r="C84" s="372" t="s">
        <v>442</v>
      </c>
      <c r="D84" s="372">
        <v>5</v>
      </c>
      <c r="E84" s="372" t="s">
        <v>2464</v>
      </c>
      <c r="F84" s="548" t="s">
        <v>2549</v>
      </c>
      <c r="G84" s="372" t="s">
        <v>16</v>
      </c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</row>
    <row r="85" spans="1:58" s="293" customFormat="1" ht="30" customHeight="1" x14ac:dyDescent="0.25">
      <c r="A85" s="305">
        <v>7</v>
      </c>
      <c r="B85" s="305" t="s">
        <v>1612</v>
      </c>
      <c r="C85" s="305" t="s">
        <v>1613</v>
      </c>
      <c r="D85" s="305">
        <v>5</v>
      </c>
      <c r="E85" s="305" t="s">
        <v>1614</v>
      </c>
      <c r="F85" s="541"/>
      <c r="G85" s="305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</row>
    <row r="86" spans="1:58" s="293" customFormat="1" ht="45" customHeight="1" x14ac:dyDescent="0.25">
      <c r="A86" s="472">
        <v>434</v>
      </c>
      <c r="B86" s="446" t="s">
        <v>3282</v>
      </c>
      <c r="C86" s="446" t="s">
        <v>3283</v>
      </c>
      <c r="D86" s="372">
        <v>176</v>
      </c>
      <c r="E86" s="479" t="s">
        <v>3281</v>
      </c>
      <c r="F86" s="571" t="s">
        <v>3284</v>
      </c>
      <c r="G86" s="446" t="s">
        <v>2668</v>
      </c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</row>
    <row r="87" spans="1:58" s="293" customFormat="1" ht="45" customHeight="1" x14ac:dyDescent="0.25">
      <c r="A87" s="472">
        <v>435</v>
      </c>
      <c r="B87" s="446" t="s">
        <v>3282</v>
      </c>
      <c r="C87" s="446" t="s">
        <v>3283</v>
      </c>
      <c r="D87" s="372">
        <v>171</v>
      </c>
      <c r="E87" s="446" t="s">
        <v>3281</v>
      </c>
      <c r="F87" s="571" t="s">
        <v>3286</v>
      </c>
      <c r="G87" s="446" t="s">
        <v>2668</v>
      </c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</row>
    <row r="88" spans="1:58" s="293" customFormat="1" ht="45" customHeight="1" x14ac:dyDescent="0.25">
      <c r="A88" s="450">
        <v>438</v>
      </c>
      <c r="B88" s="446" t="s">
        <v>3282</v>
      </c>
      <c r="C88" s="446" t="s">
        <v>3283</v>
      </c>
      <c r="D88" s="372">
        <v>170</v>
      </c>
      <c r="E88" s="446" t="s">
        <v>3281</v>
      </c>
      <c r="F88" s="571" t="s">
        <v>3293</v>
      </c>
      <c r="G88" s="446" t="s">
        <v>2668</v>
      </c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</row>
    <row r="89" spans="1:58" s="293" customFormat="1" ht="45" customHeight="1" x14ac:dyDescent="0.25">
      <c r="A89" s="305">
        <v>439</v>
      </c>
      <c r="B89" s="446" t="s">
        <v>3282</v>
      </c>
      <c r="C89" s="446" t="s">
        <v>3283</v>
      </c>
      <c r="D89" s="372">
        <v>7</v>
      </c>
      <c r="E89" s="446" t="s">
        <v>3281</v>
      </c>
      <c r="F89" s="571" t="s">
        <v>3295</v>
      </c>
      <c r="G89" s="446" t="s">
        <v>2668</v>
      </c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</row>
    <row r="90" spans="1:58" s="293" customFormat="1" ht="45" customHeight="1" x14ac:dyDescent="0.25">
      <c r="A90" s="476">
        <v>440</v>
      </c>
      <c r="B90" s="446" t="s">
        <v>3282</v>
      </c>
      <c r="C90" s="446" t="s">
        <v>3283</v>
      </c>
      <c r="D90" s="372">
        <v>174</v>
      </c>
      <c r="E90" s="446" t="s">
        <v>3281</v>
      </c>
      <c r="F90" s="571" t="s">
        <v>3297</v>
      </c>
      <c r="G90" s="446" t="s">
        <v>2668</v>
      </c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</row>
    <row r="91" spans="1:58" s="293" customFormat="1" ht="45" customHeight="1" x14ac:dyDescent="0.25">
      <c r="A91" s="450">
        <v>441</v>
      </c>
      <c r="B91" s="446" t="s">
        <v>3282</v>
      </c>
      <c r="C91" s="446" t="s">
        <v>3283</v>
      </c>
      <c r="D91" s="372">
        <v>172</v>
      </c>
      <c r="E91" s="446" t="s">
        <v>3281</v>
      </c>
      <c r="F91" s="571" t="s">
        <v>3299</v>
      </c>
      <c r="G91" s="446" t="s">
        <v>2668</v>
      </c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</row>
    <row r="92" spans="1:58" s="293" customFormat="1" ht="45" customHeight="1" x14ac:dyDescent="0.25">
      <c r="A92" s="473">
        <v>442</v>
      </c>
      <c r="B92" s="446" t="s">
        <v>3282</v>
      </c>
      <c r="C92" s="446" t="s">
        <v>3283</v>
      </c>
      <c r="D92" s="372">
        <v>4</v>
      </c>
      <c r="E92" s="446" t="s">
        <v>3281</v>
      </c>
      <c r="F92" s="571" t="s">
        <v>3301</v>
      </c>
      <c r="G92" s="446" t="s">
        <v>2668</v>
      </c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</row>
    <row r="93" spans="1:58" s="293" customFormat="1" ht="45" customHeight="1" x14ac:dyDescent="0.25">
      <c r="A93" s="472">
        <v>443</v>
      </c>
      <c r="B93" s="446" t="s">
        <v>3282</v>
      </c>
      <c r="C93" s="446" t="s">
        <v>3283</v>
      </c>
      <c r="D93" s="372">
        <v>166</v>
      </c>
      <c r="E93" s="446" t="s">
        <v>3281</v>
      </c>
      <c r="F93" s="571" t="s">
        <v>3303</v>
      </c>
      <c r="G93" s="446" t="s">
        <v>2668</v>
      </c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</row>
    <row r="94" spans="1:58" s="293" customFormat="1" ht="45" customHeight="1" x14ac:dyDescent="0.25">
      <c r="A94" s="450">
        <v>444</v>
      </c>
      <c r="B94" s="446" t="s">
        <v>3282</v>
      </c>
      <c r="C94" s="446" t="s">
        <v>3283</v>
      </c>
      <c r="D94" s="372">
        <v>179</v>
      </c>
      <c r="E94" s="446" t="s">
        <v>3281</v>
      </c>
      <c r="F94" s="571" t="s">
        <v>3305</v>
      </c>
      <c r="G94" s="446" t="s">
        <v>2668</v>
      </c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</row>
    <row r="95" spans="1:58" s="293" customFormat="1" ht="45" customHeight="1" x14ac:dyDescent="0.25">
      <c r="A95" s="450">
        <v>447</v>
      </c>
      <c r="B95" s="477" t="s">
        <v>3282</v>
      </c>
      <c r="C95" s="446" t="s">
        <v>3283</v>
      </c>
      <c r="D95" s="372">
        <v>168</v>
      </c>
      <c r="E95" s="446" t="s">
        <v>3281</v>
      </c>
      <c r="F95" s="572" t="s">
        <v>3311</v>
      </c>
      <c r="G95" s="446" t="s">
        <v>2668</v>
      </c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</row>
    <row r="96" spans="1:58" s="293" customFormat="1" ht="45" customHeight="1" x14ac:dyDescent="0.25">
      <c r="A96" s="305">
        <v>448</v>
      </c>
      <c r="B96" s="446" t="s">
        <v>3282</v>
      </c>
      <c r="C96" s="446" t="s">
        <v>3283</v>
      </c>
      <c r="D96" s="372">
        <v>173</v>
      </c>
      <c r="E96" s="446" t="s">
        <v>3281</v>
      </c>
      <c r="F96" s="571" t="s">
        <v>3313</v>
      </c>
      <c r="G96" s="446" t="s">
        <v>2668</v>
      </c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</row>
    <row r="97" spans="1:58" s="293" customFormat="1" ht="30" customHeight="1" x14ac:dyDescent="0.25">
      <c r="A97" s="450">
        <v>449</v>
      </c>
      <c r="B97" s="446" t="s">
        <v>3282</v>
      </c>
      <c r="C97" s="446" t="s">
        <v>3283</v>
      </c>
      <c r="D97" s="372">
        <v>182</v>
      </c>
      <c r="E97" s="446" t="s">
        <v>3281</v>
      </c>
      <c r="F97" s="571" t="s">
        <v>3315</v>
      </c>
      <c r="G97" s="446" t="s">
        <v>2668</v>
      </c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</row>
    <row r="98" spans="1:58" s="293" customFormat="1" ht="30" customHeight="1" x14ac:dyDescent="0.25">
      <c r="A98" s="450">
        <v>450</v>
      </c>
      <c r="B98" s="446" t="s">
        <v>3282</v>
      </c>
      <c r="C98" s="446" t="s">
        <v>3283</v>
      </c>
      <c r="D98" s="372">
        <v>180</v>
      </c>
      <c r="E98" s="446" t="s">
        <v>3281</v>
      </c>
      <c r="F98" s="571" t="s">
        <v>3317</v>
      </c>
      <c r="G98" s="446" t="s">
        <v>2668</v>
      </c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</row>
    <row r="99" spans="1:58" s="293" customFormat="1" ht="30" customHeight="1" x14ac:dyDescent="0.25">
      <c r="A99" s="450">
        <v>453</v>
      </c>
      <c r="B99" s="446" t="s">
        <v>3282</v>
      </c>
      <c r="C99" s="446" t="s">
        <v>3283</v>
      </c>
      <c r="D99" s="372">
        <v>6</v>
      </c>
      <c r="E99" s="446" t="s">
        <v>3281</v>
      </c>
      <c r="F99" s="571" t="s">
        <v>3323</v>
      </c>
      <c r="G99" s="446" t="s">
        <v>2668</v>
      </c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</row>
    <row r="100" spans="1:58" s="94" customFormat="1" ht="45" customHeight="1" x14ac:dyDescent="0.25">
      <c r="A100" s="450">
        <v>455</v>
      </c>
      <c r="B100" s="446" t="s">
        <v>3282</v>
      </c>
      <c r="C100" s="446" t="s">
        <v>3283</v>
      </c>
      <c r="D100" s="372">
        <v>181</v>
      </c>
      <c r="E100" s="446" t="s">
        <v>3281</v>
      </c>
      <c r="F100" s="571" t="s">
        <v>3327</v>
      </c>
      <c r="G100" s="446" t="s">
        <v>2668</v>
      </c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</row>
    <row r="101" spans="1:58" s="94" customFormat="1" ht="30" customHeight="1" x14ac:dyDescent="0.25">
      <c r="A101" s="450">
        <v>456</v>
      </c>
      <c r="B101" s="446" t="s">
        <v>3282</v>
      </c>
      <c r="C101" s="446" t="s">
        <v>3283</v>
      </c>
      <c r="D101" s="372">
        <v>167</v>
      </c>
      <c r="E101" s="446" t="s">
        <v>3281</v>
      </c>
      <c r="F101" s="571" t="s">
        <v>3329</v>
      </c>
      <c r="G101" s="446" t="s">
        <v>2668</v>
      </c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</row>
    <row r="102" spans="1:58" s="94" customFormat="1" ht="30" customHeight="1" x14ac:dyDescent="0.25">
      <c r="A102" s="305">
        <v>457</v>
      </c>
      <c r="B102" s="446" t="s">
        <v>3282</v>
      </c>
      <c r="C102" s="446" t="s">
        <v>3283</v>
      </c>
      <c r="D102" s="372">
        <v>175</v>
      </c>
      <c r="E102" s="446" t="s">
        <v>3281</v>
      </c>
      <c r="F102" s="571" t="s">
        <v>3331</v>
      </c>
      <c r="G102" s="446" t="s">
        <v>2668</v>
      </c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  <c r="AV102" s="290"/>
      <c r="AW102" s="290"/>
      <c r="AX102" s="290"/>
      <c r="AY102" s="290"/>
      <c r="AZ102" s="290"/>
      <c r="BA102" s="290"/>
      <c r="BB102" s="290"/>
      <c r="BC102" s="290"/>
      <c r="BD102" s="290"/>
      <c r="BE102" s="290"/>
      <c r="BF102" s="290"/>
    </row>
    <row r="103" spans="1:58" s="94" customFormat="1" ht="30" customHeight="1" x14ac:dyDescent="0.25">
      <c r="A103" s="450">
        <v>459</v>
      </c>
      <c r="B103" s="446" t="s">
        <v>3282</v>
      </c>
      <c r="C103" s="446" t="s">
        <v>3283</v>
      </c>
      <c r="D103" s="372">
        <v>169</v>
      </c>
      <c r="E103" s="446" t="s">
        <v>3281</v>
      </c>
      <c r="F103" s="571" t="s">
        <v>3335</v>
      </c>
      <c r="G103" s="446" t="s">
        <v>2668</v>
      </c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</row>
    <row r="104" spans="1:58" s="94" customFormat="1" ht="30" customHeight="1" x14ac:dyDescent="0.25">
      <c r="A104" s="305">
        <v>460</v>
      </c>
      <c r="B104" s="446" t="s">
        <v>3282</v>
      </c>
      <c r="C104" s="446" t="s">
        <v>3283</v>
      </c>
      <c r="D104" s="372">
        <v>2</v>
      </c>
      <c r="E104" s="446" t="s">
        <v>3281</v>
      </c>
      <c r="F104" s="571" t="s">
        <v>3337</v>
      </c>
      <c r="G104" s="446" t="s">
        <v>2668</v>
      </c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  <c r="AV104" s="290"/>
      <c r="AW104" s="290"/>
      <c r="AX104" s="290"/>
      <c r="AY104" s="290"/>
      <c r="AZ104" s="290"/>
      <c r="BA104" s="290"/>
      <c r="BB104" s="290"/>
      <c r="BC104" s="290"/>
      <c r="BD104" s="290"/>
      <c r="BE104" s="290"/>
      <c r="BF104" s="290"/>
    </row>
    <row r="105" spans="1:58" s="94" customFormat="1" ht="30" customHeight="1" x14ac:dyDescent="0.25">
      <c r="A105" s="450">
        <v>461</v>
      </c>
      <c r="B105" s="446" t="s">
        <v>3282</v>
      </c>
      <c r="C105" s="446" t="s">
        <v>3283</v>
      </c>
      <c r="D105" s="372">
        <v>5</v>
      </c>
      <c r="E105" s="446" t="s">
        <v>3281</v>
      </c>
      <c r="F105" s="571" t="s">
        <v>3339</v>
      </c>
      <c r="G105" s="446" t="s">
        <v>2668</v>
      </c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</row>
    <row r="106" spans="1:58" s="94" customFormat="1" ht="30" customHeight="1" x14ac:dyDescent="0.25">
      <c r="A106" s="450">
        <v>462</v>
      </c>
      <c r="B106" s="446" t="s">
        <v>3282</v>
      </c>
      <c r="C106" s="446" t="s">
        <v>3283</v>
      </c>
      <c r="D106" s="372">
        <v>3</v>
      </c>
      <c r="E106" s="477" t="s">
        <v>3281</v>
      </c>
      <c r="F106" s="571" t="s">
        <v>3341</v>
      </c>
      <c r="G106" s="446" t="s">
        <v>2668</v>
      </c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</row>
    <row r="107" spans="1:58" s="94" customFormat="1" ht="30" customHeight="1" x14ac:dyDescent="0.25">
      <c r="A107" s="450">
        <v>464</v>
      </c>
      <c r="B107" s="446" t="s">
        <v>3282</v>
      </c>
      <c r="C107" s="446" t="s">
        <v>3283</v>
      </c>
      <c r="D107" s="372">
        <v>177</v>
      </c>
      <c r="E107" s="446" t="s">
        <v>3281</v>
      </c>
      <c r="F107" s="571" t="s">
        <v>3345</v>
      </c>
      <c r="G107" s="446" t="s">
        <v>2668</v>
      </c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</row>
    <row r="108" spans="1:58" s="94" customFormat="1" ht="30" customHeight="1" x14ac:dyDescent="0.25">
      <c r="A108" s="305">
        <v>466</v>
      </c>
      <c r="B108" s="446" t="s">
        <v>3282</v>
      </c>
      <c r="C108" s="446" t="s">
        <v>3283</v>
      </c>
      <c r="D108" s="372">
        <v>8</v>
      </c>
      <c r="E108" s="446" t="s">
        <v>3281</v>
      </c>
      <c r="F108" s="571" t="s">
        <v>3349</v>
      </c>
      <c r="G108" s="446" t="s">
        <v>2668</v>
      </c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</row>
    <row r="109" spans="1:58" s="94" customFormat="1" ht="30" customHeight="1" x14ac:dyDescent="0.25">
      <c r="A109" s="450">
        <v>467</v>
      </c>
      <c r="B109" s="446" t="s">
        <v>3282</v>
      </c>
      <c r="C109" s="446" t="s">
        <v>3283</v>
      </c>
      <c r="D109" s="372">
        <v>9</v>
      </c>
      <c r="E109" s="446" t="s">
        <v>3281</v>
      </c>
      <c r="F109" s="571" t="s">
        <v>3351</v>
      </c>
      <c r="G109" s="446" t="s">
        <v>2668</v>
      </c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</row>
    <row r="110" spans="1:58" s="290" customFormat="1" ht="30" customHeight="1" x14ac:dyDescent="0.25">
      <c r="A110" s="450">
        <v>8</v>
      </c>
      <c r="B110" s="305" t="s">
        <v>11</v>
      </c>
      <c r="C110" s="305" t="s">
        <v>57</v>
      </c>
      <c r="D110" s="305">
        <v>16</v>
      </c>
      <c r="E110" s="552" t="s">
        <v>2200</v>
      </c>
      <c r="F110" s="550" t="s">
        <v>2751</v>
      </c>
      <c r="G110" s="573" t="s">
        <v>2668</v>
      </c>
    </row>
    <row r="111" spans="1:58" s="290" customFormat="1" ht="30" customHeight="1" x14ac:dyDescent="0.25">
      <c r="A111" s="450">
        <v>9</v>
      </c>
      <c r="B111" s="305" t="s">
        <v>11</v>
      </c>
      <c r="C111" s="305" t="s">
        <v>57</v>
      </c>
      <c r="D111" s="305">
        <v>10</v>
      </c>
      <c r="E111" s="305" t="s">
        <v>2200</v>
      </c>
      <c r="F111" s="550" t="s">
        <v>2755</v>
      </c>
      <c r="G111" s="411" t="s">
        <v>2668</v>
      </c>
    </row>
    <row r="112" spans="1:58" s="290" customFormat="1" ht="30" customHeight="1" x14ac:dyDescent="0.25">
      <c r="A112" s="450">
        <v>353</v>
      </c>
      <c r="B112" s="305" t="s">
        <v>11</v>
      </c>
      <c r="C112" s="305" t="s">
        <v>57</v>
      </c>
      <c r="D112" s="305">
        <v>25</v>
      </c>
      <c r="E112" s="305" t="s">
        <v>2200</v>
      </c>
      <c r="F112" s="550" t="s">
        <v>2738</v>
      </c>
      <c r="G112" s="411" t="s">
        <v>2668</v>
      </c>
    </row>
    <row r="113" spans="1:58" s="290" customFormat="1" ht="30" customHeight="1" x14ac:dyDescent="0.25">
      <c r="A113" s="450">
        <v>470</v>
      </c>
      <c r="B113" s="372" t="s">
        <v>11</v>
      </c>
      <c r="C113" s="372" t="s">
        <v>57</v>
      </c>
      <c r="D113" s="372">
        <v>23</v>
      </c>
      <c r="E113" s="372" t="s">
        <v>2472</v>
      </c>
      <c r="F113" s="548" t="s">
        <v>2508</v>
      </c>
      <c r="G113" s="372" t="s">
        <v>16</v>
      </c>
    </row>
    <row r="114" spans="1:58" s="290" customFormat="1" ht="30" customHeight="1" x14ac:dyDescent="0.25">
      <c r="A114" s="305">
        <v>367</v>
      </c>
      <c r="B114" s="305" t="s">
        <v>2093</v>
      </c>
      <c r="C114" s="305" t="s">
        <v>2095</v>
      </c>
      <c r="D114" s="305">
        <v>14</v>
      </c>
      <c r="E114" s="552" t="s">
        <v>2505</v>
      </c>
      <c r="F114" s="550" t="s">
        <v>2837</v>
      </c>
      <c r="G114" s="411" t="s">
        <v>2766</v>
      </c>
    </row>
    <row r="115" spans="1:58" s="290" customFormat="1" ht="30" customHeight="1" x14ac:dyDescent="0.25">
      <c r="A115" s="450">
        <v>368</v>
      </c>
      <c r="B115" s="305" t="s">
        <v>2093</v>
      </c>
      <c r="C115" s="305" t="s">
        <v>2095</v>
      </c>
      <c r="D115" s="305">
        <v>16</v>
      </c>
      <c r="E115" s="411" t="s">
        <v>2505</v>
      </c>
      <c r="F115" s="550" t="s">
        <v>2835</v>
      </c>
      <c r="G115" s="430" t="s">
        <v>2766</v>
      </c>
    </row>
    <row r="116" spans="1:58" s="290" customFormat="1" ht="30" customHeight="1" x14ac:dyDescent="0.25">
      <c r="A116" s="305">
        <v>346</v>
      </c>
      <c r="B116" s="305" t="s">
        <v>11</v>
      </c>
      <c r="C116" s="305" t="s">
        <v>586</v>
      </c>
      <c r="D116" s="305">
        <v>4</v>
      </c>
      <c r="E116" s="552" t="s">
        <v>2501</v>
      </c>
      <c r="F116" s="541"/>
      <c r="G116" s="305"/>
    </row>
    <row r="117" spans="1:58" s="94" customFormat="1" ht="30" customHeight="1" x14ac:dyDescent="0.25">
      <c r="A117" s="305">
        <v>10</v>
      </c>
      <c r="B117" s="305" t="s">
        <v>11</v>
      </c>
      <c r="C117" s="450" t="s">
        <v>54</v>
      </c>
      <c r="D117" s="450" t="s">
        <v>1622</v>
      </c>
      <c r="E117" s="305" t="s">
        <v>2207</v>
      </c>
      <c r="F117" s="543" t="s">
        <v>2943</v>
      </c>
      <c r="G117" s="411" t="s">
        <v>2668</v>
      </c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</row>
    <row r="118" spans="1:58" s="94" customFormat="1" ht="30" customHeight="1" x14ac:dyDescent="0.25">
      <c r="A118" s="450">
        <v>11</v>
      </c>
      <c r="B118" s="305" t="s">
        <v>11</v>
      </c>
      <c r="C118" s="450" t="s">
        <v>54</v>
      </c>
      <c r="D118" s="450">
        <v>104</v>
      </c>
      <c r="E118" s="305" t="s">
        <v>2492</v>
      </c>
      <c r="F118" s="550" t="s">
        <v>2866</v>
      </c>
      <c r="G118" s="411" t="s">
        <v>2668</v>
      </c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</row>
    <row r="119" spans="1:58" s="94" customFormat="1" ht="30" customHeight="1" x14ac:dyDescent="0.25">
      <c r="A119" s="450">
        <v>12</v>
      </c>
      <c r="B119" s="305" t="s">
        <v>11</v>
      </c>
      <c r="C119" s="305" t="s">
        <v>54</v>
      </c>
      <c r="D119" s="305">
        <v>50</v>
      </c>
      <c r="E119" s="305" t="s">
        <v>2207</v>
      </c>
      <c r="F119" s="543" t="s">
        <v>2947</v>
      </c>
      <c r="G119" s="411" t="s">
        <v>2668</v>
      </c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</row>
    <row r="120" spans="1:58" s="94" customFormat="1" ht="30" customHeight="1" x14ac:dyDescent="0.25">
      <c r="A120" s="450">
        <v>308</v>
      </c>
      <c r="B120" s="305" t="s">
        <v>1175</v>
      </c>
      <c r="C120" s="305" t="s">
        <v>54</v>
      </c>
      <c r="D120" s="305">
        <v>60</v>
      </c>
      <c r="E120" s="411" t="s">
        <v>3360</v>
      </c>
      <c r="F120" s="550" t="s">
        <v>2783</v>
      </c>
      <c r="G120" s="411" t="s">
        <v>2766</v>
      </c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</row>
    <row r="121" spans="1:58" s="94" customFormat="1" ht="30" customHeight="1" x14ac:dyDescent="0.25">
      <c r="A121" s="450">
        <v>309</v>
      </c>
      <c r="B121" s="305" t="s">
        <v>1175</v>
      </c>
      <c r="C121" s="305" t="s">
        <v>54</v>
      </c>
      <c r="D121" s="305">
        <v>63</v>
      </c>
      <c r="E121" s="552" t="s">
        <v>3360</v>
      </c>
      <c r="F121" s="550" t="s">
        <v>2784</v>
      </c>
      <c r="G121" s="411" t="s">
        <v>2766</v>
      </c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</row>
    <row r="122" spans="1:58" s="94" customFormat="1" ht="30" customHeight="1" x14ac:dyDescent="0.25">
      <c r="A122" s="305">
        <v>310</v>
      </c>
      <c r="B122" s="305" t="s">
        <v>1175</v>
      </c>
      <c r="C122" s="305" t="s">
        <v>54</v>
      </c>
      <c r="D122" s="305">
        <v>69</v>
      </c>
      <c r="E122" s="552" t="s">
        <v>3360</v>
      </c>
      <c r="F122" s="550" t="s">
        <v>2787</v>
      </c>
      <c r="G122" s="411" t="s">
        <v>2766</v>
      </c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</row>
    <row r="123" spans="1:58" s="94" customFormat="1" ht="30" customHeight="1" x14ac:dyDescent="0.25">
      <c r="A123" s="450">
        <v>315</v>
      </c>
      <c r="B123" s="305" t="s">
        <v>1175</v>
      </c>
      <c r="C123" s="305" t="s">
        <v>54</v>
      </c>
      <c r="D123" s="305">
        <v>38</v>
      </c>
      <c r="E123" s="552" t="s">
        <v>3360</v>
      </c>
      <c r="F123" s="550" t="s">
        <v>2786</v>
      </c>
      <c r="G123" s="411" t="s">
        <v>2766</v>
      </c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</row>
    <row r="124" spans="1:58" s="94" customFormat="1" ht="30" customHeight="1" x14ac:dyDescent="0.25">
      <c r="A124" s="450">
        <v>318</v>
      </c>
      <c r="B124" s="305" t="s">
        <v>1175</v>
      </c>
      <c r="C124" s="305" t="s">
        <v>54</v>
      </c>
      <c r="D124" s="305">
        <v>36</v>
      </c>
      <c r="E124" s="574" t="s">
        <v>3360</v>
      </c>
      <c r="F124" s="550" t="s">
        <v>2782</v>
      </c>
      <c r="G124" s="411" t="s">
        <v>2766</v>
      </c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</row>
    <row r="125" spans="1:58" s="94" customFormat="1" ht="30" customHeight="1" x14ac:dyDescent="0.25">
      <c r="A125" s="305">
        <v>337</v>
      </c>
      <c r="B125" s="305" t="s">
        <v>1175</v>
      </c>
      <c r="C125" s="305" t="s">
        <v>54</v>
      </c>
      <c r="D125" s="305">
        <v>71</v>
      </c>
      <c r="E125" s="552" t="s">
        <v>3360</v>
      </c>
      <c r="F125" s="550" t="s">
        <v>2788</v>
      </c>
      <c r="G125" s="411" t="s">
        <v>2766</v>
      </c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</row>
    <row r="126" spans="1:58" s="94" customFormat="1" ht="30" customHeight="1" x14ac:dyDescent="0.25">
      <c r="A126" s="450">
        <v>348</v>
      </c>
      <c r="B126" s="305" t="s">
        <v>1175</v>
      </c>
      <c r="C126" s="305" t="s">
        <v>54</v>
      </c>
      <c r="D126" s="305">
        <v>58</v>
      </c>
      <c r="E126" s="574" t="s">
        <v>3360</v>
      </c>
      <c r="F126" s="550" t="s">
        <v>2785</v>
      </c>
      <c r="G126" s="411" t="s">
        <v>2766</v>
      </c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  <c r="AE126" s="290"/>
      <c r="AF126" s="290"/>
      <c r="AG126" s="290"/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  <c r="AS126" s="290"/>
      <c r="AT126" s="290"/>
      <c r="AU126" s="290"/>
      <c r="AV126" s="290"/>
      <c r="AW126" s="290"/>
      <c r="AX126" s="290"/>
      <c r="AY126" s="290"/>
      <c r="AZ126" s="290"/>
      <c r="BA126" s="290"/>
      <c r="BB126" s="290"/>
      <c r="BC126" s="290"/>
      <c r="BD126" s="290"/>
      <c r="BE126" s="290"/>
      <c r="BF126" s="290"/>
    </row>
    <row r="127" spans="1:58" s="94" customFormat="1" ht="30" customHeight="1" x14ac:dyDescent="0.25">
      <c r="A127" s="450">
        <v>416</v>
      </c>
      <c r="B127" s="372" t="s">
        <v>1175</v>
      </c>
      <c r="C127" s="575" t="s">
        <v>54</v>
      </c>
      <c r="D127" s="372" t="s">
        <v>2428</v>
      </c>
      <c r="E127" s="372" t="s">
        <v>3360</v>
      </c>
      <c r="F127" s="550" t="s">
        <v>2769</v>
      </c>
      <c r="G127" s="411" t="s">
        <v>2766</v>
      </c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0"/>
      <c r="AL127" s="290"/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90"/>
    </row>
    <row r="128" spans="1:58" s="94" customFormat="1" ht="30" customHeight="1" x14ac:dyDescent="0.25">
      <c r="A128" s="450">
        <v>506</v>
      </c>
      <c r="B128" s="372" t="s">
        <v>11</v>
      </c>
      <c r="C128" s="372" t="s">
        <v>54</v>
      </c>
      <c r="D128" s="372">
        <v>72</v>
      </c>
      <c r="E128" s="372" t="s">
        <v>2474</v>
      </c>
      <c r="F128" s="548"/>
      <c r="G128" s="372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</row>
    <row r="129" spans="1:58" s="94" customFormat="1" ht="30" customHeight="1" x14ac:dyDescent="0.25">
      <c r="A129" s="450">
        <v>507</v>
      </c>
      <c r="B129" s="372" t="s">
        <v>11</v>
      </c>
      <c r="C129" s="372" t="s">
        <v>54</v>
      </c>
      <c r="D129" s="372">
        <v>74</v>
      </c>
      <c r="E129" s="372" t="s">
        <v>2474</v>
      </c>
      <c r="F129" s="548"/>
      <c r="G129" s="372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</row>
    <row r="130" spans="1:58" s="94" customFormat="1" ht="30" customHeight="1" x14ac:dyDescent="0.25">
      <c r="A130" s="450">
        <v>432</v>
      </c>
      <c r="B130" s="411" t="s">
        <v>11</v>
      </c>
      <c r="C130" s="411" t="s">
        <v>2898</v>
      </c>
      <c r="D130" s="372">
        <v>68</v>
      </c>
      <c r="E130" s="411" t="s">
        <v>2899</v>
      </c>
      <c r="F130" s="550" t="s">
        <v>2900</v>
      </c>
      <c r="G130" s="411" t="s">
        <v>2668</v>
      </c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</row>
    <row r="131" spans="1:58" s="94" customFormat="1" ht="30" customHeight="1" x14ac:dyDescent="0.25">
      <c r="A131" s="450">
        <v>371</v>
      </c>
      <c r="B131" s="305" t="s">
        <v>11</v>
      </c>
      <c r="C131" s="305" t="s">
        <v>436</v>
      </c>
      <c r="D131" s="305">
        <v>9</v>
      </c>
      <c r="E131" s="576" t="s">
        <v>2201</v>
      </c>
      <c r="F131" s="549" t="s">
        <v>2667</v>
      </c>
      <c r="G131" s="466" t="s">
        <v>2668</v>
      </c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</row>
    <row r="132" spans="1:58" s="94" customFormat="1" ht="30" customHeight="1" x14ac:dyDescent="0.25">
      <c r="A132" s="305">
        <v>13</v>
      </c>
      <c r="B132" s="305" t="s">
        <v>11</v>
      </c>
      <c r="C132" s="305" t="s">
        <v>272</v>
      </c>
      <c r="D132" s="305">
        <v>11</v>
      </c>
      <c r="E132" s="552" t="s">
        <v>2497</v>
      </c>
      <c r="F132" s="577" t="s">
        <v>3398</v>
      </c>
      <c r="G132" s="578" t="s">
        <v>2668</v>
      </c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</row>
    <row r="133" spans="1:58" s="94" customFormat="1" ht="30" customHeight="1" x14ac:dyDescent="0.25">
      <c r="A133" s="450">
        <v>306</v>
      </c>
      <c r="B133" s="305" t="s">
        <v>11</v>
      </c>
      <c r="C133" s="305" t="s">
        <v>272</v>
      </c>
      <c r="D133" s="305">
        <v>37</v>
      </c>
      <c r="E133" s="305" t="s">
        <v>2205</v>
      </c>
      <c r="F133" s="549" t="s">
        <v>2697</v>
      </c>
      <c r="G133" s="305" t="s">
        <v>2685</v>
      </c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</row>
    <row r="134" spans="1:58" s="94" customFormat="1" ht="30" customHeight="1" x14ac:dyDescent="0.25">
      <c r="A134" s="450">
        <v>369</v>
      </c>
      <c r="B134" s="305" t="s">
        <v>11</v>
      </c>
      <c r="C134" s="305" t="s">
        <v>272</v>
      </c>
      <c r="D134" s="305">
        <v>8</v>
      </c>
      <c r="E134" s="305" t="s">
        <v>2205</v>
      </c>
      <c r="F134" s="549" t="s">
        <v>2705</v>
      </c>
      <c r="G134" s="305" t="s">
        <v>2685</v>
      </c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</row>
    <row r="135" spans="1:58" s="94" customFormat="1" ht="30" customHeight="1" x14ac:dyDescent="0.25">
      <c r="A135" s="450">
        <v>383</v>
      </c>
      <c r="B135" s="305" t="s">
        <v>11</v>
      </c>
      <c r="C135" s="450" t="s">
        <v>272</v>
      </c>
      <c r="D135" s="450">
        <v>27</v>
      </c>
      <c r="E135" s="579" t="s">
        <v>2500</v>
      </c>
      <c r="F135" s="550" t="s">
        <v>2893</v>
      </c>
      <c r="G135" s="411" t="s">
        <v>2714</v>
      </c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s="94" customFormat="1" ht="30" customHeight="1" x14ac:dyDescent="0.25">
      <c r="A136" s="450">
        <v>14</v>
      </c>
      <c r="B136" s="305" t="s">
        <v>11</v>
      </c>
      <c r="C136" s="305" t="s">
        <v>182</v>
      </c>
      <c r="D136" s="305">
        <v>12</v>
      </c>
      <c r="E136" s="305" t="s">
        <v>2200</v>
      </c>
      <c r="F136" s="550" t="s">
        <v>2753</v>
      </c>
      <c r="G136" s="411" t="s">
        <v>2668</v>
      </c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</row>
    <row r="137" spans="1:58" s="94" customFormat="1" ht="30" customHeight="1" x14ac:dyDescent="0.25">
      <c r="A137" s="450">
        <v>15</v>
      </c>
      <c r="B137" s="305" t="s">
        <v>11</v>
      </c>
      <c r="C137" s="305" t="s">
        <v>182</v>
      </c>
      <c r="D137" s="305">
        <v>18</v>
      </c>
      <c r="E137" s="430" t="s">
        <v>2497</v>
      </c>
      <c r="F137" s="550" t="s">
        <v>2935</v>
      </c>
      <c r="G137" s="411" t="s">
        <v>2917</v>
      </c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</row>
    <row r="138" spans="1:58" s="290" customFormat="1" ht="30" customHeight="1" x14ac:dyDescent="0.25">
      <c r="A138" s="305">
        <v>16</v>
      </c>
      <c r="B138" s="305" t="s">
        <v>11</v>
      </c>
      <c r="C138" s="305" t="s">
        <v>182</v>
      </c>
      <c r="D138" s="305">
        <v>16</v>
      </c>
      <c r="E138" s="552" t="s">
        <v>2497</v>
      </c>
      <c r="F138" s="550" t="s">
        <v>2933</v>
      </c>
      <c r="G138" s="411" t="s">
        <v>2917</v>
      </c>
    </row>
    <row r="139" spans="1:58" s="290" customFormat="1" ht="30" customHeight="1" x14ac:dyDescent="0.25">
      <c r="A139" s="305">
        <v>544</v>
      </c>
      <c r="B139" s="372" t="s">
        <v>11</v>
      </c>
      <c r="C139" s="372" t="s">
        <v>182</v>
      </c>
      <c r="D139" s="372">
        <v>22</v>
      </c>
      <c r="E139" s="372" t="s">
        <v>2643</v>
      </c>
      <c r="F139" s="548" t="s">
        <v>2644</v>
      </c>
      <c r="G139" s="372" t="s">
        <v>2522</v>
      </c>
    </row>
    <row r="140" spans="1:58" s="290" customFormat="1" ht="30" customHeight="1" x14ac:dyDescent="0.25">
      <c r="A140" s="450">
        <v>414</v>
      </c>
      <c r="B140" s="305" t="s">
        <v>11</v>
      </c>
      <c r="C140" s="305" t="s">
        <v>649</v>
      </c>
      <c r="D140" s="305">
        <v>40</v>
      </c>
      <c r="E140" s="305" t="s">
        <v>2205</v>
      </c>
      <c r="F140" s="549" t="s">
        <v>2681</v>
      </c>
      <c r="G140" s="466" t="s">
        <v>2682</v>
      </c>
    </row>
    <row r="141" spans="1:58" s="290" customFormat="1" ht="30" customHeight="1" x14ac:dyDescent="0.25">
      <c r="A141" s="450">
        <v>419</v>
      </c>
      <c r="B141" s="411" t="s">
        <v>11</v>
      </c>
      <c r="C141" s="372" t="s">
        <v>649</v>
      </c>
      <c r="D141" s="372">
        <v>36</v>
      </c>
      <c r="E141" s="556" t="s">
        <v>2205</v>
      </c>
      <c r="F141" s="549" t="s">
        <v>2684</v>
      </c>
      <c r="G141" s="556" t="s">
        <v>2682</v>
      </c>
    </row>
    <row r="142" spans="1:58" s="94" customFormat="1" ht="30" customHeight="1" x14ac:dyDescent="0.25">
      <c r="A142" s="559"/>
      <c r="B142" s="556" t="s">
        <v>2970</v>
      </c>
      <c r="C142" s="556" t="s">
        <v>649</v>
      </c>
      <c r="D142" s="372">
        <v>38</v>
      </c>
      <c r="E142" s="556" t="s">
        <v>2205</v>
      </c>
      <c r="F142" s="562" t="s">
        <v>3371</v>
      </c>
      <c r="G142" s="556" t="s">
        <v>2682</v>
      </c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</row>
    <row r="143" spans="1:58" s="94" customFormat="1" ht="30" customHeight="1" x14ac:dyDescent="0.25">
      <c r="A143" s="305">
        <v>409</v>
      </c>
      <c r="B143" s="305" t="s">
        <v>11</v>
      </c>
      <c r="C143" s="305" t="s">
        <v>2202</v>
      </c>
      <c r="D143" s="305">
        <v>44</v>
      </c>
      <c r="E143" s="305" t="s">
        <v>2087</v>
      </c>
      <c r="F143" s="543" t="s">
        <v>3032</v>
      </c>
      <c r="G143" s="340" t="s">
        <v>2766</v>
      </c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</row>
    <row r="144" spans="1:58" s="94" customFormat="1" ht="30" customHeight="1" x14ac:dyDescent="0.25">
      <c r="A144" s="305">
        <v>358</v>
      </c>
      <c r="B144" s="305" t="s">
        <v>11</v>
      </c>
      <c r="C144" s="305" t="s">
        <v>2088</v>
      </c>
      <c r="D144" s="305">
        <v>46</v>
      </c>
      <c r="E144" s="305" t="s">
        <v>2087</v>
      </c>
      <c r="F144" s="543" t="s">
        <v>3033</v>
      </c>
      <c r="G144" s="305" t="s">
        <v>2766</v>
      </c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</row>
    <row r="145" spans="1:58" s="94" customFormat="1" ht="30" customHeight="1" x14ac:dyDescent="0.25">
      <c r="A145" s="305">
        <v>316</v>
      </c>
      <c r="B145" s="305" t="s">
        <v>1175</v>
      </c>
      <c r="C145" s="305" t="s">
        <v>417</v>
      </c>
      <c r="D145" s="305">
        <v>18</v>
      </c>
      <c r="E145" s="574" t="s">
        <v>3360</v>
      </c>
      <c r="F145" s="550" t="s">
        <v>2781</v>
      </c>
      <c r="G145" s="411" t="s">
        <v>2766</v>
      </c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</row>
    <row r="146" spans="1:58" s="94" customFormat="1" ht="30" customHeight="1" x14ac:dyDescent="0.25">
      <c r="A146" s="450">
        <v>335</v>
      </c>
      <c r="B146" s="305" t="s">
        <v>11</v>
      </c>
      <c r="C146" s="305" t="s">
        <v>2050</v>
      </c>
      <c r="D146" s="305">
        <v>27</v>
      </c>
      <c r="E146" s="576" t="s">
        <v>2201</v>
      </c>
      <c r="F146" s="549" t="s">
        <v>2670</v>
      </c>
      <c r="G146" s="466" t="s">
        <v>2668</v>
      </c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</row>
    <row r="147" spans="1:58" s="94" customFormat="1" ht="30" customHeight="1" x14ac:dyDescent="0.25">
      <c r="A147" s="450">
        <v>549</v>
      </c>
      <c r="B147" s="430" t="s">
        <v>2960</v>
      </c>
      <c r="C147" s="372" t="s">
        <v>1161</v>
      </c>
      <c r="D147" s="372">
        <v>3</v>
      </c>
      <c r="E147" s="430" t="s">
        <v>2648</v>
      </c>
      <c r="F147" s="548" t="s">
        <v>2653</v>
      </c>
      <c r="G147" s="430" t="s">
        <v>2668</v>
      </c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  <c r="AE147" s="290"/>
      <c r="AF147" s="290"/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</row>
    <row r="148" spans="1:58" s="293" customFormat="1" ht="30" customHeight="1" x14ac:dyDescent="0.25">
      <c r="A148" s="450">
        <v>345</v>
      </c>
      <c r="B148" s="305" t="s">
        <v>11</v>
      </c>
      <c r="C148" s="305" t="s">
        <v>527</v>
      </c>
      <c r="D148" s="305">
        <v>22</v>
      </c>
      <c r="E148" s="552" t="s">
        <v>2501</v>
      </c>
      <c r="F148" s="541"/>
      <c r="G148" s="305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</row>
    <row r="149" spans="1:58" s="94" customFormat="1" ht="30" customHeight="1" x14ac:dyDescent="0.25">
      <c r="A149" s="450">
        <v>311</v>
      </c>
      <c r="B149" s="305" t="s">
        <v>1175</v>
      </c>
      <c r="C149" s="305" t="s">
        <v>230</v>
      </c>
      <c r="D149" s="305">
        <v>39</v>
      </c>
      <c r="E149" s="552" t="s">
        <v>3360</v>
      </c>
      <c r="F149" s="550" t="s">
        <v>2776</v>
      </c>
      <c r="G149" s="411" t="s">
        <v>2766</v>
      </c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  <c r="AE149" s="290"/>
      <c r="AF149" s="290"/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</row>
    <row r="150" spans="1:58" s="94" customFormat="1" ht="30" customHeight="1" x14ac:dyDescent="0.25">
      <c r="A150" s="450">
        <v>312</v>
      </c>
      <c r="B150" s="305" t="s">
        <v>1175</v>
      </c>
      <c r="C150" s="305" t="s">
        <v>230</v>
      </c>
      <c r="D150" s="305">
        <v>40</v>
      </c>
      <c r="E150" s="574" t="s">
        <v>3360</v>
      </c>
      <c r="F150" s="550" t="s">
        <v>2775</v>
      </c>
      <c r="G150" s="411" t="s">
        <v>2766</v>
      </c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</row>
    <row r="151" spans="1:58" s="94" customFormat="1" ht="30" customHeight="1" x14ac:dyDescent="0.25">
      <c r="A151" s="450">
        <v>317</v>
      </c>
      <c r="B151" s="305" t="s">
        <v>1175</v>
      </c>
      <c r="C151" s="305" t="s">
        <v>230</v>
      </c>
      <c r="D151" s="305">
        <v>34</v>
      </c>
      <c r="E151" s="552" t="s">
        <v>3360</v>
      </c>
      <c r="F151" s="550" t="s">
        <v>2778</v>
      </c>
      <c r="G151" s="411" t="s">
        <v>2766</v>
      </c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</row>
    <row r="152" spans="1:58" s="94" customFormat="1" ht="30" customHeight="1" x14ac:dyDescent="0.25">
      <c r="A152" s="305">
        <v>319</v>
      </c>
      <c r="B152" s="305" t="s">
        <v>1175</v>
      </c>
      <c r="C152" s="305" t="s">
        <v>230</v>
      </c>
      <c r="D152" s="305">
        <v>35</v>
      </c>
      <c r="E152" s="574" t="s">
        <v>3360</v>
      </c>
      <c r="F152" s="550" t="s">
        <v>2777</v>
      </c>
      <c r="G152" s="411" t="s">
        <v>2766</v>
      </c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</row>
    <row r="153" spans="1:58" s="94" customFormat="1" ht="30" customHeight="1" x14ac:dyDescent="0.25">
      <c r="A153" s="450">
        <v>320</v>
      </c>
      <c r="B153" s="305" t="s">
        <v>1175</v>
      </c>
      <c r="C153" s="305" t="s">
        <v>230</v>
      </c>
      <c r="D153" s="305">
        <v>41</v>
      </c>
      <c r="E153" s="574" t="s">
        <v>3360</v>
      </c>
      <c r="F153" s="550" t="s">
        <v>2774</v>
      </c>
      <c r="G153" s="411" t="s">
        <v>2766</v>
      </c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</row>
    <row r="154" spans="1:58" s="94" customFormat="1" ht="30" customHeight="1" x14ac:dyDescent="0.25">
      <c r="A154" s="450">
        <v>336</v>
      </c>
      <c r="B154" s="305" t="s">
        <v>1175</v>
      </c>
      <c r="C154" s="305" t="s">
        <v>230</v>
      </c>
      <c r="D154" s="305">
        <v>32</v>
      </c>
      <c r="E154" s="574" t="s">
        <v>3360</v>
      </c>
      <c r="F154" s="550" t="s">
        <v>2767</v>
      </c>
      <c r="G154" s="411" t="s">
        <v>2766</v>
      </c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</row>
    <row r="155" spans="1:58" s="94" customFormat="1" ht="30" customHeight="1" x14ac:dyDescent="0.25">
      <c r="A155" s="450">
        <v>339</v>
      </c>
      <c r="B155" s="305" t="s">
        <v>1175</v>
      </c>
      <c r="C155" s="305" t="s">
        <v>230</v>
      </c>
      <c r="D155" s="305">
        <v>38</v>
      </c>
      <c r="E155" s="574" t="s">
        <v>3360</v>
      </c>
      <c r="F155" s="550" t="s">
        <v>2768</v>
      </c>
      <c r="G155" s="411" t="s">
        <v>2766</v>
      </c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</row>
    <row r="156" spans="1:58" s="94" customFormat="1" ht="30" customHeight="1" x14ac:dyDescent="0.25">
      <c r="A156" s="450">
        <v>341</v>
      </c>
      <c r="B156" s="305" t="s">
        <v>1175</v>
      </c>
      <c r="C156" s="305" t="s">
        <v>230</v>
      </c>
      <c r="D156" s="305" t="s">
        <v>2056</v>
      </c>
      <c r="E156" s="552" t="s">
        <v>3360</v>
      </c>
      <c r="F156" s="550" t="s">
        <v>2770</v>
      </c>
      <c r="G156" s="411" t="s">
        <v>2766</v>
      </c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</row>
    <row r="157" spans="1:58" s="94" customFormat="1" ht="30" customHeight="1" x14ac:dyDescent="0.25">
      <c r="A157" s="450">
        <v>347</v>
      </c>
      <c r="B157" s="305" t="s">
        <v>1175</v>
      </c>
      <c r="C157" s="305" t="s">
        <v>230</v>
      </c>
      <c r="D157" s="305">
        <v>36</v>
      </c>
      <c r="E157" s="552" t="s">
        <v>3360</v>
      </c>
      <c r="F157" s="550" t="s">
        <v>2779</v>
      </c>
      <c r="G157" s="411" t="s">
        <v>2766</v>
      </c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</row>
    <row r="158" spans="1:58" s="94" customFormat="1" ht="30" customHeight="1" x14ac:dyDescent="0.25">
      <c r="A158" s="450">
        <v>545</v>
      </c>
      <c r="B158" s="430" t="s">
        <v>2646</v>
      </c>
      <c r="C158" s="372" t="s">
        <v>230</v>
      </c>
      <c r="D158" s="372">
        <v>4</v>
      </c>
      <c r="E158" s="372"/>
      <c r="F158" s="548"/>
      <c r="G158" s="372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</row>
    <row r="159" spans="1:58" s="94" customFormat="1" ht="30" customHeight="1" x14ac:dyDescent="0.25">
      <c r="A159" s="450">
        <v>558</v>
      </c>
      <c r="B159" s="430" t="s">
        <v>3269</v>
      </c>
      <c r="C159" s="430" t="s">
        <v>230</v>
      </c>
      <c r="D159" s="372">
        <v>57</v>
      </c>
      <c r="E159" s="430" t="s">
        <v>3270</v>
      </c>
      <c r="F159" s="548"/>
      <c r="G159" s="372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</row>
    <row r="160" spans="1:58" s="94" customFormat="1" ht="30" customHeight="1" x14ac:dyDescent="0.25">
      <c r="A160" s="450">
        <v>521</v>
      </c>
      <c r="B160" s="372" t="s">
        <v>2584</v>
      </c>
      <c r="C160" s="372" t="s">
        <v>2585</v>
      </c>
      <c r="D160" s="372" t="s">
        <v>1765</v>
      </c>
      <c r="E160" s="372" t="s">
        <v>2586</v>
      </c>
      <c r="F160" s="548" t="s">
        <v>2587</v>
      </c>
      <c r="G160" s="372" t="s">
        <v>16</v>
      </c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</row>
    <row r="161" spans="1:58" s="94" customFormat="1" ht="30" customHeight="1" x14ac:dyDescent="0.25">
      <c r="A161" s="450">
        <v>17</v>
      </c>
      <c r="B161" s="305" t="s">
        <v>11</v>
      </c>
      <c r="C161" s="305" t="s">
        <v>119</v>
      </c>
      <c r="D161" s="305">
        <v>2</v>
      </c>
      <c r="E161" s="547" t="s">
        <v>1619</v>
      </c>
      <c r="F161" s="550" t="s">
        <v>2727</v>
      </c>
      <c r="G161" s="466" t="s">
        <v>2714</v>
      </c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  <c r="AE161" s="290"/>
      <c r="AF161" s="290"/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</row>
    <row r="162" spans="1:58" s="94" customFormat="1" ht="30" customHeight="1" x14ac:dyDescent="0.25">
      <c r="A162" s="450">
        <v>18</v>
      </c>
      <c r="B162" s="305" t="s">
        <v>11</v>
      </c>
      <c r="C162" s="305" t="s">
        <v>119</v>
      </c>
      <c r="D162" s="305">
        <v>4</v>
      </c>
      <c r="E162" s="305" t="s">
        <v>1619</v>
      </c>
      <c r="F162" s="550" t="s">
        <v>2731</v>
      </c>
      <c r="G162" s="466" t="s">
        <v>2714</v>
      </c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</row>
    <row r="163" spans="1:58" s="94" customFormat="1" ht="30" customHeight="1" x14ac:dyDescent="0.25">
      <c r="A163" s="450">
        <v>326</v>
      </c>
      <c r="B163" s="305" t="s">
        <v>11</v>
      </c>
      <c r="C163" s="305" t="s">
        <v>119</v>
      </c>
      <c r="D163" s="305">
        <v>82</v>
      </c>
      <c r="E163" s="576" t="s">
        <v>2207</v>
      </c>
      <c r="F163" s="543" t="s">
        <v>2942</v>
      </c>
      <c r="G163" s="411" t="s">
        <v>2668</v>
      </c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</row>
    <row r="164" spans="1:58" s="94" customFormat="1" ht="30" customHeight="1" x14ac:dyDescent="0.25">
      <c r="A164" s="450">
        <v>522</v>
      </c>
      <c r="B164" s="372" t="s">
        <v>11</v>
      </c>
      <c r="C164" s="372" t="s">
        <v>119</v>
      </c>
      <c r="D164" s="372">
        <v>53</v>
      </c>
      <c r="E164" s="372" t="s">
        <v>2588</v>
      </c>
      <c r="F164" s="580" t="s">
        <v>2589</v>
      </c>
      <c r="G164" s="372" t="s">
        <v>16</v>
      </c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</row>
    <row r="165" spans="1:58" s="94" customFormat="1" ht="30" customHeight="1" x14ac:dyDescent="0.25">
      <c r="A165" s="305">
        <v>403</v>
      </c>
      <c r="B165" s="305" t="s">
        <v>11</v>
      </c>
      <c r="C165" s="450" t="s">
        <v>2320</v>
      </c>
      <c r="D165" s="450">
        <v>22</v>
      </c>
      <c r="E165" s="305" t="s">
        <v>2319</v>
      </c>
      <c r="F165" s="564" t="s">
        <v>3374</v>
      </c>
      <c r="G165" s="581" t="s">
        <v>2668</v>
      </c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  <c r="AE165" s="290"/>
      <c r="AF165" s="290"/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</row>
    <row r="166" spans="1:58" s="94" customFormat="1" ht="30" customHeight="1" x14ac:dyDescent="0.25">
      <c r="A166" s="305">
        <v>412</v>
      </c>
      <c r="B166" s="305" t="s">
        <v>11</v>
      </c>
      <c r="C166" s="305" t="s">
        <v>2414</v>
      </c>
      <c r="D166" s="305">
        <v>10</v>
      </c>
      <c r="E166" s="411" t="s">
        <v>2904</v>
      </c>
      <c r="F166" s="550" t="s">
        <v>2909</v>
      </c>
      <c r="G166" s="411" t="s">
        <v>2668</v>
      </c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  <c r="AE166" s="290"/>
      <c r="AF166" s="290"/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</row>
    <row r="167" spans="1:58" s="94" customFormat="1" ht="30" customHeight="1" x14ac:dyDescent="0.25">
      <c r="A167" s="450">
        <v>503</v>
      </c>
      <c r="B167" s="372" t="s">
        <v>11</v>
      </c>
      <c r="C167" s="372" t="s">
        <v>121</v>
      </c>
      <c r="D167" s="372">
        <v>83</v>
      </c>
      <c r="E167" s="372" t="s">
        <v>2467</v>
      </c>
      <c r="F167" s="548" t="s">
        <v>2552</v>
      </c>
      <c r="G167" s="570" t="s">
        <v>2668</v>
      </c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</row>
    <row r="168" spans="1:58" s="94" customFormat="1" ht="30" customHeight="1" x14ac:dyDescent="0.25">
      <c r="A168" s="305">
        <v>523</v>
      </c>
      <c r="B168" s="372" t="s">
        <v>11</v>
      </c>
      <c r="C168" s="372" t="s">
        <v>121</v>
      </c>
      <c r="D168" s="372" t="s">
        <v>2592</v>
      </c>
      <c r="E168" s="372" t="s">
        <v>2591</v>
      </c>
      <c r="F168" s="548"/>
      <c r="G168" s="372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  <c r="AA168" s="290"/>
      <c r="AB168" s="290"/>
      <c r="AC168" s="290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90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</row>
    <row r="169" spans="1:58" s="94" customFormat="1" ht="30" customHeight="1" x14ac:dyDescent="0.25">
      <c r="A169" s="305">
        <v>565</v>
      </c>
      <c r="B169" s="430" t="s">
        <v>3269</v>
      </c>
      <c r="C169" s="430" t="s">
        <v>121</v>
      </c>
      <c r="D169" s="372">
        <v>26</v>
      </c>
      <c r="E169" s="372"/>
      <c r="F169" s="548"/>
      <c r="G169" s="372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  <c r="AE169" s="290"/>
      <c r="AF169" s="290"/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</row>
    <row r="170" spans="1:58" s="94" customFormat="1" ht="30" customHeight="1" x14ac:dyDescent="0.25">
      <c r="A170" s="305">
        <v>19</v>
      </c>
      <c r="B170" s="305" t="s">
        <v>11</v>
      </c>
      <c r="C170" s="411" t="s">
        <v>345</v>
      </c>
      <c r="D170" s="305">
        <v>18</v>
      </c>
      <c r="E170" s="305" t="s">
        <v>2200</v>
      </c>
      <c r="F170" s="550" t="s">
        <v>2749</v>
      </c>
      <c r="G170" s="411" t="s">
        <v>2668</v>
      </c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  <c r="AE170" s="290"/>
      <c r="AF170" s="290"/>
      <c r="AG170" s="290"/>
      <c r="AH170" s="290"/>
      <c r="AI170" s="290"/>
      <c r="AJ170" s="290"/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0"/>
      <c r="BB170" s="290"/>
      <c r="BC170" s="290"/>
      <c r="BD170" s="290"/>
      <c r="BE170" s="290"/>
      <c r="BF170" s="290"/>
    </row>
    <row r="171" spans="1:58" s="94" customFormat="1" ht="30" customHeight="1" x14ac:dyDescent="0.25">
      <c r="A171" s="305">
        <v>397</v>
      </c>
      <c r="B171" s="305" t="s">
        <v>11</v>
      </c>
      <c r="C171" s="411" t="s">
        <v>345</v>
      </c>
      <c r="D171" s="450">
        <v>15</v>
      </c>
      <c r="E171" s="576" t="s">
        <v>2506</v>
      </c>
      <c r="F171" s="550" t="s">
        <v>2938</v>
      </c>
      <c r="G171" s="579" t="s">
        <v>2668</v>
      </c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0"/>
      <c r="BC171" s="290"/>
      <c r="BD171" s="290"/>
      <c r="BE171" s="290"/>
      <c r="BF171" s="290"/>
    </row>
    <row r="172" spans="1:58" s="94" customFormat="1" ht="30" customHeight="1" x14ac:dyDescent="0.25">
      <c r="A172" s="450">
        <v>398</v>
      </c>
      <c r="B172" s="305" t="s">
        <v>11</v>
      </c>
      <c r="C172" s="411" t="s">
        <v>345</v>
      </c>
      <c r="D172" s="450">
        <v>17</v>
      </c>
      <c r="E172" s="552" t="s">
        <v>2506</v>
      </c>
      <c r="F172" s="550" t="s">
        <v>2936</v>
      </c>
      <c r="G172" s="579" t="s">
        <v>2668</v>
      </c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  <c r="AE172" s="290"/>
      <c r="AF172" s="290"/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</row>
    <row r="173" spans="1:58" s="94" customFormat="1" ht="30" customHeight="1" x14ac:dyDescent="0.25">
      <c r="A173" s="450">
        <v>20</v>
      </c>
      <c r="B173" s="305" t="s">
        <v>11</v>
      </c>
      <c r="C173" s="305" t="s">
        <v>80</v>
      </c>
      <c r="D173" s="305">
        <v>29</v>
      </c>
      <c r="E173" s="466" t="s">
        <v>2201</v>
      </c>
      <c r="F173" s="549" t="s">
        <v>2669</v>
      </c>
      <c r="G173" s="466" t="s">
        <v>2668</v>
      </c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  <c r="AE173" s="290"/>
      <c r="AF173" s="290"/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</row>
    <row r="174" spans="1:58" s="94" customFormat="1" ht="30" customHeight="1" x14ac:dyDescent="0.25">
      <c r="A174" s="450">
        <v>21</v>
      </c>
      <c r="B174" s="305" t="s">
        <v>11</v>
      </c>
      <c r="C174" s="430" t="s">
        <v>275</v>
      </c>
      <c r="D174" s="305">
        <v>30</v>
      </c>
      <c r="E174" s="305" t="s">
        <v>2200</v>
      </c>
      <c r="F174" s="550" t="s">
        <v>2747</v>
      </c>
      <c r="G174" s="411" t="s">
        <v>2668</v>
      </c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  <c r="AE174" s="290"/>
      <c r="AF174" s="290"/>
      <c r="AG174" s="290"/>
      <c r="AH174" s="290"/>
      <c r="AI174" s="290"/>
      <c r="AJ174" s="290"/>
      <c r="AK174" s="290"/>
      <c r="AL174" s="290"/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0"/>
      <c r="AX174" s="290"/>
      <c r="AY174" s="290"/>
      <c r="AZ174" s="290"/>
      <c r="BA174" s="290"/>
      <c r="BB174" s="290"/>
      <c r="BC174" s="290"/>
      <c r="BD174" s="290"/>
      <c r="BE174" s="290"/>
      <c r="BF174" s="290"/>
    </row>
    <row r="175" spans="1:58" s="94" customFormat="1" ht="30" customHeight="1" x14ac:dyDescent="0.25">
      <c r="A175" s="305">
        <v>22</v>
      </c>
      <c r="B175" s="305" t="s">
        <v>11</v>
      </c>
      <c r="C175" s="430" t="s">
        <v>275</v>
      </c>
      <c r="D175" s="305">
        <v>10</v>
      </c>
      <c r="E175" s="305" t="s">
        <v>1619</v>
      </c>
      <c r="F175" s="550" t="s">
        <v>2724</v>
      </c>
      <c r="G175" s="466" t="s">
        <v>2714</v>
      </c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0"/>
      <c r="AH175" s="290"/>
      <c r="AI175" s="290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290"/>
      <c r="BE175" s="290"/>
      <c r="BF175" s="290"/>
    </row>
    <row r="176" spans="1:58" s="94" customFormat="1" ht="30" customHeight="1" x14ac:dyDescent="0.25">
      <c r="A176" s="450">
        <v>23</v>
      </c>
      <c r="B176" s="305" t="s">
        <v>11</v>
      </c>
      <c r="C176" s="430" t="s">
        <v>275</v>
      </c>
      <c r="D176" s="305">
        <v>4</v>
      </c>
      <c r="E176" s="305" t="s">
        <v>2200</v>
      </c>
      <c r="F176" s="550" t="s">
        <v>2735</v>
      </c>
      <c r="G176" s="411" t="s">
        <v>2668</v>
      </c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</row>
    <row r="177" spans="1:58" s="94" customFormat="1" ht="30" customHeight="1" x14ac:dyDescent="0.25">
      <c r="A177" s="450">
        <v>321</v>
      </c>
      <c r="B177" s="305" t="s">
        <v>11</v>
      </c>
      <c r="C177" s="430" t="s">
        <v>275</v>
      </c>
      <c r="D177" s="305">
        <v>26</v>
      </c>
      <c r="E177" s="552" t="s">
        <v>2497</v>
      </c>
      <c r="F177" s="550" t="s">
        <v>2928</v>
      </c>
      <c r="G177" s="411" t="s">
        <v>2917</v>
      </c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0"/>
      <c r="AH177" s="290"/>
      <c r="AI177" s="290"/>
      <c r="AJ177" s="290"/>
      <c r="AK177" s="290"/>
      <c r="AL177" s="290"/>
      <c r="AM177" s="290"/>
      <c r="AN177" s="290"/>
      <c r="AO177" s="290"/>
      <c r="AP177" s="290"/>
      <c r="AQ177" s="290"/>
      <c r="AR177" s="290"/>
      <c r="AS177" s="290"/>
      <c r="AT177" s="290"/>
      <c r="AU177" s="290"/>
      <c r="AV177" s="290"/>
      <c r="AW177" s="290"/>
      <c r="AX177" s="290"/>
      <c r="AY177" s="290"/>
      <c r="AZ177" s="290"/>
      <c r="BA177" s="290"/>
      <c r="BB177" s="290"/>
      <c r="BC177" s="290"/>
      <c r="BD177" s="290"/>
      <c r="BE177" s="290"/>
      <c r="BF177" s="290"/>
    </row>
    <row r="178" spans="1:58" s="94" customFormat="1" ht="30" customHeight="1" x14ac:dyDescent="0.25">
      <c r="A178" s="450">
        <v>323</v>
      </c>
      <c r="B178" s="305" t="s">
        <v>11</v>
      </c>
      <c r="C178" s="430" t="s">
        <v>275</v>
      </c>
      <c r="D178" s="305">
        <v>28</v>
      </c>
      <c r="E178" s="305" t="s">
        <v>2497</v>
      </c>
      <c r="F178" s="550" t="s">
        <v>2926</v>
      </c>
      <c r="G178" s="411" t="s">
        <v>2917</v>
      </c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</row>
    <row r="179" spans="1:58" s="94" customFormat="1" ht="30" customHeight="1" x14ac:dyDescent="0.25">
      <c r="A179" s="305">
        <v>388</v>
      </c>
      <c r="B179" s="305" t="s">
        <v>11</v>
      </c>
      <c r="C179" s="305" t="s">
        <v>1575</v>
      </c>
      <c r="D179" s="305">
        <v>12</v>
      </c>
      <c r="E179" s="305" t="s">
        <v>2087</v>
      </c>
      <c r="F179" s="546" t="s">
        <v>3035</v>
      </c>
      <c r="G179" s="305" t="s">
        <v>2766</v>
      </c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</row>
    <row r="180" spans="1:58" s="94" customFormat="1" ht="30" customHeight="1" x14ac:dyDescent="0.25">
      <c r="A180" s="450">
        <v>524</v>
      </c>
      <c r="B180" s="372" t="s">
        <v>11</v>
      </c>
      <c r="C180" s="372" t="s">
        <v>1575</v>
      </c>
      <c r="D180" s="372">
        <v>31</v>
      </c>
      <c r="E180" s="372" t="s">
        <v>2593</v>
      </c>
      <c r="F180" s="548" t="s">
        <v>2594</v>
      </c>
      <c r="G180" s="372" t="s">
        <v>1640</v>
      </c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0"/>
      <c r="AO180" s="290"/>
      <c r="AP180" s="290"/>
      <c r="AQ180" s="290"/>
      <c r="AR180" s="290"/>
      <c r="AS180" s="290"/>
      <c r="AT180" s="290"/>
      <c r="AU180" s="290"/>
      <c r="AV180" s="290"/>
      <c r="AW180" s="290"/>
      <c r="AX180" s="290"/>
      <c r="AY180" s="290"/>
      <c r="AZ180" s="290"/>
      <c r="BA180" s="290"/>
      <c r="BB180" s="290"/>
      <c r="BC180" s="290"/>
      <c r="BD180" s="290"/>
      <c r="BE180" s="290"/>
      <c r="BF180" s="290"/>
    </row>
    <row r="181" spans="1:58" s="94" customFormat="1" ht="30" customHeight="1" x14ac:dyDescent="0.25">
      <c r="A181" s="450">
        <v>525</v>
      </c>
      <c r="B181" s="372" t="s">
        <v>11</v>
      </c>
      <c r="C181" s="372" t="s">
        <v>251</v>
      </c>
      <c r="D181" s="372">
        <v>19</v>
      </c>
      <c r="E181" s="372" t="s">
        <v>2596</v>
      </c>
      <c r="F181" s="548" t="s">
        <v>2597</v>
      </c>
      <c r="G181" s="372" t="s">
        <v>16</v>
      </c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0"/>
      <c r="AL181" s="290"/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0"/>
      <c r="AX181" s="290"/>
      <c r="AY181" s="290"/>
      <c r="AZ181" s="290"/>
      <c r="BA181" s="290"/>
      <c r="BB181" s="290"/>
      <c r="BC181" s="290"/>
      <c r="BD181" s="290"/>
      <c r="BE181" s="290"/>
      <c r="BF181" s="290"/>
    </row>
    <row r="182" spans="1:58" s="94" customFormat="1" ht="30" customHeight="1" x14ac:dyDescent="0.25">
      <c r="A182" s="305">
        <v>526</v>
      </c>
      <c r="B182" s="372" t="s">
        <v>11</v>
      </c>
      <c r="C182" s="372" t="s">
        <v>251</v>
      </c>
      <c r="D182" s="372">
        <v>17</v>
      </c>
      <c r="E182" s="372" t="s">
        <v>2596</v>
      </c>
      <c r="F182" s="548" t="s">
        <v>2597</v>
      </c>
      <c r="G182" s="372" t="s">
        <v>16</v>
      </c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0"/>
      <c r="AL182" s="290"/>
      <c r="AM182" s="290"/>
      <c r="AN182" s="290"/>
      <c r="AO182" s="290"/>
      <c r="AP182" s="290"/>
      <c r="AQ182" s="290"/>
      <c r="AR182" s="290"/>
      <c r="AS182" s="290"/>
      <c r="AT182" s="290"/>
      <c r="AU182" s="290"/>
      <c r="AV182" s="290"/>
      <c r="AW182" s="290"/>
      <c r="AX182" s="290"/>
      <c r="AY182" s="290"/>
      <c r="AZ182" s="290"/>
      <c r="BA182" s="290"/>
      <c r="BB182" s="290"/>
      <c r="BC182" s="290"/>
      <c r="BD182" s="290"/>
      <c r="BE182" s="290"/>
      <c r="BF182" s="290"/>
    </row>
    <row r="183" spans="1:58" s="94" customFormat="1" ht="30" customHeight="1" x14ac:dyDescent="0.25">
      <c r="A183" s="450">
        <v>305</v>
      </c>
      <c r="B183" s="305" t="s">
        <v>11</v>
      </c>
      <c r="C183" s="305" t="s">
        <v>42</v>
      </c>
      <c r="D183" s="305">
        <v>27</v>
      </c>
      <c r="E183" s="305" t="s">
        <v>2205</v>
      </c>
      <c r="F183" s="549" t="s">
        <v>2711</v>
      </c>
      <c r="G183" s="305" t="s">
        <v>2685</v>
      </c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</row>
    <row r="184" spans="1:58" s="94" customFormat="1" ht="30" customHeight="1" x14ac:dyDescent="0.25">
      <c r="A184" s="450">
        <v>527</v>
      </c>
      <c r="B184" s="372" t="s">
        <v>11</v>
      </c>
      <c r="C184" s="372" t="s">
        <v>42</v>
      </c>
      <c r="D184" s="372">
        <v>34</v>
      </c>
      <c r="E184" s="372" t="s">
        <v>2599</v>
      </c>
      <c r="F184" s="548" t="s">
        <v>2600</v>
      </c>
      <c r="G184" s="582" t="s">
        <v>2616</v>
      </c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0"/>
      <c r="AL184" s="290"/>
      <c r="AM184" s="290"/>
      <c r="AN184" s="290"/>
      <c r="AO184" s="290"/>
      <c r="AP184" s="290"/>
      <c r="AQ184" s="290"/>
      <c r="AR184" s="290"/>
      <c r="AS184" s="290"/>
      <c r="AT184" s="290"/>
      <c r="AU184" s="290"/>
      <c r="AV184" s="290"/>
      <c r="AW184" s="290"/>
      <c r="AX184" s="290"/>
      <c r="AY184" s="290"/>
      <c r="AZ184" s="290"/>
      <c r="BA184" s="290"/>
      <c r="BB184" s="290"/>
      <c r="BC184" s="290"/>
      <c r="BD184" s="290"/>
      <c r="BE184" s="290"/>
      <c r="BF184" s="290"/>
    </row>
    <row r="185" spans="1:58" s="94" customFormat="1" ht="30" customHeight="1" x14ac:dyDescent="0.25">
      <c r="A185" s="450">
        <v>365</v>
      </c>
      <c r="B185" s="305" t="s">
        <v>2093</v>
      </c>
      <c r="C185" s="305" t="s">
        <v>937</v>
      </c>
      <c r="D185" s="305">
        <v>11</v>
      </c>
      <c r="E185" s="552" t="s">
        <v>2505</v>
      </c>
      <c r="F185" s="550" t="s">
        <v>2832</v>
      </c>
      <c r="G185" s="411" t="s">
        <v>2766</v>
      </c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0"/>
      <c r="AL185" s="290"/>
      <c r="AM185" s="290"/>
      <c r="AN185" s="290"/>
      <c r="AO185" s="290"/>
      <c r="AP185" s="290"/>
      <c r="AQ185" s="290"/>
      <c r="AR185" s="290"/>
      <c r="AS185" s="290"/>
      <c r="AT185" s="290"/>
      <c r="AU185" s="290"/>
      <c r="AV185" s="290"/>
      <c r="AW185" s="290"/>
      <c r="AX185" s="290"/>
      <c r="AY185" s="290"/>
      <c r="AZ185" s="290"/>
      <c r="BA185" s="290"/>
      <c r="BB185" s="290"/>
      <c r="BC185" s="290"/>
      <c r="BD185" s="290"/>
      <c r="BE185" s="290"/>
      <c r="BF185" s="290"/>
    </row>
    <row r="186" spans="1:58" s="94" customFormat="1" ht="30" customHeight="1" x14ac:dyDescent="0.25">
      <c r="A186" s="450">
        <v>366</v>
      </c>
      <c r="B186" s="305" t="s">
        <v>2093</v>
      </c>
      <c r="C186" s="305" t="s">
        <v>937</v>
      </c>
      <c r="D186" s="305">
        <v>9</v>
      </c>
      <c r="E186" s="552" t="s">
        <v>2505</v>
      </c>
      <c r="F186" s="550" t="s">
        <v>2834</v>
      </c>
      <c r="G186" s="411" t="s">
        <v>2766</v>
      </c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0"/>
      <c r="AL186" s="290"/>
      <c r="AM186" s="290"/>
      <c r="AN186" s="290"/>
      <c r="AO186" s="290"/>
      <c r="AP186" s="290"/>
      <c r="AQ186" s="290"/>
      <c r="AR186" s="290"/>
      <c r="AS186" s="290"/>
      <c r="AT186" s="290"/>
      <c r="AU186" s="290"/>
      <c r="AV186" s="290"/>
      <c r="AW186" s="290"/>
      <c r="AX186" s="290"/>
      <c r="AY186" s="290"/>
      <c r="AZ186" s="290"/>
      <c r="BA186" s="290"/>
      <c r="BB186" s="290"/>
      <c r="BC186" s="290"/>
      <c r="BD186" s="290"/>
      <c r="BE186" s="290"/>
      <c r="BF186" s="290"/>
    </row>
    <row r="187" spans="1:58" s="94" customFormat="1" ht="30" customHeight="1" x14ac:dyDescent="0.25">
      <c r="A187" s="450">
        <v>551</v>
      </c>
      <c r="B187" s="430" t="s">
        <v>1143</v>
      </c>
      <c r="C187" s="372" t="s">
        <v>937</v>
      </c>
      <c r="D187" s="372" t="s">
        <v>2656</v>
      </c>
      <c r="E187" s="430" t="s">
        <v>3006</v>
      </c>
      <c r="F187" s="543" t="s">
        <v>2657</v>
      </c>
      <c r="G187" s="430" t="s">
        <v>2668</v>
      </c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  <c r="AL187" s="290"/>
      <c r="AM187" s="290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  <c r="AX187" s="290"/>
      <c r="AY187" s="290"/>
      <c r="AZ187" s="290"/>
      <c r="BA187" s="290"/>
      <c r="BB187" s="290"/>
      <c r="BC187" s="290"/>
      <c r="BD187" s="290"/>
      <c r="BE187" s="290"/>
      <c r="BF187" s="290"/>
    </row>
    <row r="188" spans="1:58" s="94" customFormat="1" ht="30" customHeight="1" x14ac:dyDescent="0.25">
      <c r="A188" s="450">
        <v>362</v>
      </c>
      <c r="B188" s="411" t="s">
        <v>2093</v>
      </c>
      <c r="C188" s="305" t="s">
        <v>263</v>
      </c>
      <c r="D188" s="305">
        <v>33</v>
      </c>
      <c r="E188" s="552" t="s">
        <v>2505</v>
      </c>
      <c r="F188" s="550" t="s">
        <v>2840</v>
      </c>
      <c r="G188" s="411" t="s">
        <v>2766</v>
      </c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290"/>
      <c r="AR188" s="290"/>
      <c r="AS188" s="290"/>
      <c r="AT188" s="290"/>
      <c r="AU188" s="290"/>
      <c r="AV188" s="290"/>
      <c r="AW188" s="290"/>
      <c r="AX188" s="290"/>
      <c r="AY188" s="290"/>
      <c r="AZ188" s="290"/>
      <c r="BA188" s="290"/>
      <c r="BB188" s="290"/>
      <c r="BC188" s="290"/>
      <c r="BD188" s="290"/>
      <c r="BE188" s="290"/>
      <c r="BF188" s="290"/>
    </row>
    <row r="189" spans="1:58" s="94" customFormat="1" ht="30" customHeight="1" x14ac:dyDescent="0.25">
      <c r="A189" s="450">
        <v>363</v>
      </c>
      <c r="B189" s="305" t="s">
        <v>2093</v>
      </c>
      <c r="C189" s="305" t="s">
        <v>263</v>
      </c>
      <c r="D189" s="305">
        <v>35</v>
      </c>
      <c r="E189" s="552" t="s">
        <v>2505</v>
      </c>
      <c r="F189" s="550" t="s">
        <v>2839</v>
      </c>
      <c r="G189" s="411" t="s">
        <v>2766</v>
      </c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</row>
    <row r="190" spans="1:58" s="94" customFormat="1" ht="30" customHeight="1" x14ac:dyDescent="0.25">
      <c r="A190" s="305">
        <v>364</v>
      </c>
      <c r="B190" s="305" t="s">
        <v>2093</v>
      </c>
      <c r="C190" s="305" t="s">
        <v>263</v>
      </c>
      <c r="D190" s="305">
        <v>37</v>
      </c>
      <c r="E190" s="552" t="s">
        <v>2505</v>
      </c>
      <c r="F190" s="550" t="s">
        <v>2838</v>
      </c>
      <c r="G190" s="411" t="s">
        <v>2766</v>
      </c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290"/>
      <c r="AR190" s="290"/>
      <c r="AS190" s="290"/>
      <c r="AT190" s="290"/>
      <c r="AU190" s="290"/>
      <c r="AV190" s="290"/>
      <c r="AW190" s="290"/>
      <c r="AX190" s="290"/>
      <c r="AY190" s="290"/>
      <c r="AZ190" s="290"/>
      <c r="BA190" s="290"/>
      <c r="BB190" s="290"/>
      <c r="BC190" s="290"/>
      <c r="BD190" s="290"/>
      <c r="BE190" s="290"/>
      <c r="BF190" s="290"/>
    </row>
    <row r="191" spans="1:58" s="94" customFormat="1" ht="30" customHeight="1" x14ac:dyDescent="0.25">
      <c r="A191" s="450">
        <v>428</v>
      </c>
      <c r="B191" s="411" t="s">
        <v>11</v>
      </c>
      <c r="C191" s="411" t="s">
        <v>263</v>
      </c>
      <c r="D191" s="372">
        <v>43</v>
      </c>
      <c r="E191" s="568" t="s">
        <v>2232</v>
      </c>
      <c r="F191" s="550" t="s">
        <v>2887</v>
      </c>
      <c r="G191" s="411" t="s">
        <v>2668</v>
      </c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0"/>
      <c r="AL191" s="290"/>
      <c r="AM191" s="290"/>
      <c r="AN191" s="290"/>
      <c r="AO191" s="290"/>
      <c r="AP191" s="290"/>
      <c r="AQ191" s="290"/>
      <c r="AR191" s="290"/>
      <c r="AS191" s="290"/>
      <c r="AT191" s="290"/>
      <c r="AU191" s="290"/>
      <c r="AV191" s="290"/>
      <c r="AW191" s="290"/>
      <c r="AX191" s="290"/>
      <c r="AY191" s="290"/>
      <c r="AZ191" s="290"/>
      <c r="BA191" s="290"/>
      <c r="BB191" s="290"/>
      <c r="BC191" s="290"/>
      <c r="BD191" s="290"/>
      <c r="BE191" s="290"/>
      <c r="BF191" s="290"/>
    </row>
    <row r="192" spans="1:58" s="94" customFormat="1" ht="30" customHeight="1" x14ac:dyDescent="0.25">
      <c r="A192" s="305">
        <v>430</v>
      </c>
      <c r="B192" s="411" t="s">
        <v>11</v>
      </c>
      <c r="C192" s="411" t="s">
        <v>263</v>
      </c>
      <c r="D192" s="372">
        <v>55</v>
      </c>
      <c r="E192" s="411" t="s">
        <v>2642</v>
      </c>
      <c r="F192" s="550" t="s">
        <v>2895</v>
      </c>
      <c r="G192" s="411" t="s">
        <v>2668</v>
      </c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0"/>
      <c r="AL192" s="290"/>
      <c r="AM192" s="290"/>
      <c r="AN192" s="290"/>
      <c r="AO192" s="290"/>
      <c r="AP192" s="290"/>
      <c r="AQ192" s="290"/>
      <c r="AR192" s="290"/>
      <c r="AS192" s="290"/>
      <c r="AT192" s="290"/>
      <c r="AU192" s="290"/>
      <c r="AV192" s="290"/>
      <c r="AW192" s="290"/>
      <c r="AX192" s="290"/>
      <c r="AY192" s="290"/>
      <c r="AZ192" s="290"/>
      <c r="BA192" s="290"/>
      <c r="BB192" s="290"/>
      <c r="BC192" s="290"/>
      <c r="BD192" s="290"/>
      <c r="BE192" s="290"/>
      <c r="BF192" s="290"/>
    </row>
    <row r="193" spans="1:58" s="94" customFormat="1" ht="30" customHeight="1" x14ac:dyDescent="0.25">
      <c r="A193" s="305">
        <v>25</v>
      </c>
      <c r="B193" s="411" t="s">
        <v>2847</v>
      </c>
      <c r="C193" s="305" t="s">
        <v>1644</v>
      </c>
      <c r="D193" s="305">
        <v>2</v>
      </c>
      <c r="E193" s="305" t="s">
        <v>1645</v>
      </c>
      <c r="F193" s="541"/>
      <c r="G193" s="305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  <c r="AD193" s="290"/>
      <c r="AE193" s="290"/>
      <c r="AF193" s="290"/>
      <c r="AG193" s="290"/>
      <c r="AH193" s="290"/>
      <c r="AI193" s="290"/>
      <c r="AJ193" s="290"/>
      <c r="AK193" s="290"/>
      <c r="AL193" s="290"/>
      <c r="AM193" s="290"/>
      <c r="AN193" s="290"/>
      <c r="AO193" s="290"/>
      <c r="AP193" s="290"/>
      <c r="AQ193" s="290"/>
      <c r="AR193" s="290"/>
      <c r="AS193" s="290"/>
      <c r="AT193" s="290"/>
      <c r="AU193" s="290"/>
      <c r="AV193" s="290"/>
      <c r="AW193" s="290"/>
      <c r="AX193" s="290"/>
      <c r="AY193" s="290"/>
      <c r="AZ193" s="290"/>
      <c r="BA193" s="290"/>
      <c r="BB193" s="290"/>
      <c r="BC193" s="290"/>
      <c r="BD193" s="290"/>
      <c r="BE193" s="290"/>
      <c r="BF193" s="290"/>
    </row>
    <row r="194" spans="1:58" s="94" customFormat="1" ht="30" customHeight="1" x14ac:dyDescent="0.25">
      <c r="A194" s="450">
        <v>26</v>
      </c>
      <c r="B194" s="305" t="s">
        <v>11</v>
      </c>
      <c r="C194" s="305" t="s">
        <v>287</v>
      </c>
      <c r="D194" s="305">
        <v>79</v>
      </c>
      <c r="E194" s="305" t="s">
        <v>1619</v>
      </c>
      <c r="F194" s="550" t="s">
        <v>2725</v>
      </c>
      <c r="G194" s="466" t="s">
        <v>2714</v>
      </c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</row>
    <row r="195" spans="1:58" s="94" customFormat="1" ht="30" customHeight="1" x14ac:dyDescent="0.25">
      <c r="A195" s="305">
        <v>382</v>
      </c>
      <c r="B195" s="305" t="s">
        <v>11</v>
      </c>
      <c r="C195" s="583" t="s">
        <v>287</v>
      </c>
      <c r="D195" s="584">
        <v>24</v>
      </c>
      <c r="E195" s="305" t="s">
        <v>2205</v>
      </c>
      <c r="F195" s="549" t="s">
        <v>2701</v>
      </c>
      <c r="G195" s="466" t="s">
        <v>2682</v>
      </c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  <c r="AD195" s="290"/>
      <c r="AE195" s="290"/>
      <c r="AF195" s="290"/>
      <c r="AG195" s="290"/>
      <c r="AH195" s="290"/>
      <c r="AI195" s="290"/>
      <c r="AJ195" s="290"/>
      <c r="AK195" s="290"/>
      <c r="AL195" s="290"/>
      <c r="AM195" s="290"/>
      <c r="AN195" s="290"/>
      <c r="AO195" s="290"/>
      <c r="AP195" s="290"/>
      <c r="AQ195" s="290"/>
      <c r="AR195" s="290"/>
      <c r="AS195" s="290"/>
      <c r="AT195" s="290"/>
      <c r="AU195" s="290"/>
      <c r="AV195" s="290"/>
      <c r="AW195" s="290"/>
      <c r="AX195" s="290"/>
      <c r="AY195" s="290"/>
      <c r="AZ195" s="290"/>
      <c r="BA195" s="290"/>
      <c r="BB195" s="290"/>
      <c r="BC195" s="290"/>
      <c r="BD195" s="290"/>
      <c r="BE195" s="290"/>
      <c r="BF195" s="290"/>
    </row>
    <row r="196" spans="1:58" s="94" customFormat="1" ht="30" customHeight="1" x14ac:dyDescent="0.25">
      <c r="A196" s="450">
        <v>578</v>
      </c>
      <c r="B196" s="430" t="s">
        <v>2970</v>
      </c>
      <c r="C196" s="446" t="s">
        <v>287</v>
      </c>
      <c r="D196" s="372">
        <v>82</v>
      </c>
      <c r="E196" s="372"/>
      <c r="F196" s="548"/>
      <c r="G196" s="372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  <c r="AA196" s="290"/>
      <c r="AB196" s="290"/>
      <c r="AC196" s="290"/>
      <c r="AD196" s="290"/>
      <c r="AE196" s="290"/>
      <c r="AF196" s="290"/>
      <c r="AG196" s="290"/>
      <c r="AH196" s="290"/>
      <c r="AI196" s="290"/>
      <c r="AJ196" s="290"/>
      <c r="AK196" s="290"/>
      <c r="AL196" s="290"/>
      <c r="AM196" s="290"/>
      <c r="AN196" s="290"/>
      <c r="AO196" s="290"/>
      <c r="AP196" s="290"/>
      <c r="AQ196" s="290"/>
      <c r="AR196" s="290"/>
      <c r="AS196" s="290"/>
      <c r="AT196" s="290"/>
      <c r="AU196" s="290"/>
      <c r="AV196" s="290"/>
      <c r="AW196" s="290"/>
      <c r="AX196" s="290"/>
      <c r="AY196" s="290"/>
      <c r="AZ196" s="290"/>
      <c r="BA196" s="290"/>
      <c r="BB196" s="290"/>
      <c r="BC196" s="290"/>
      <c r="BD196" s="290"/>
      <c r="BE196" s="290"/>
      <c r="BF196" s="290"/>
    </row>
    <row r="197" spans="1:58" s="94" customFormat="1" ht="30" customHeight="1" x14ac:dyDescent="0.25">
      <c r="A197" s="305">
        <v>529</v>
      </c>
      <c r="B197" s="372" t="s">
        <v>11</v>
      </c>
      <c r="C197" s="372" t="s">
        <v>2603</v>
      </c>
      <c r="D197" s="372">
        <v>15</v>
      </c>
      <c r="E197" s="430" t="s">
        <v>2602</v>
      </c>
      <c r="F197" s="543" t="s">
        <v>2604</v>
      </c>
      <c r="G197" s="430" t="s">
        <v>2668</v>
      </c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290"/>
      <c r="AW197" s="290"/>
      <c r="AX197" s="290"/>
      <c r="AY197" s="290"/>
      <c r="AZ197" s="290"/>
      <c r="BA197" s="290"/>
      <c r="BB197" s="290"/>
      <c r="BC197" s="290"/>
      <c r="BD197" s="290"/>
      <c r="BE197" s="290"/>
      <c r="BF197" s="290"/>
    </row>
    <row r="198" spans="1:58" s="94" customFormat="1" ht="30" customHeight="1" x14ac:dyDescent="0.25">
      <c r="A198" s="450">
        <v>78</v>
      </c>
      <c r="B198" s="411" t="s">
        <v>2847</v>
      </c>
      <c r="C198" s="305" t="s">
        <v>1717</v>
      </c>
      <c r="D198" s="305">
        <v>3</v>
      </c>
      <c r="E198" s="305" t="s">
        <v>1645</v>
      </c>
      <c r="F198" s="541"/>
      <c r="G198" s="305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  <c r="AE198" s="290"/>
      <c r="AF198" s="290"/>
      <c r="AG198" s="290"/>
      <c r="AH198" s="290"/>
      <c r="AI198" s="290"/>
      <c r="AJ198" s="290"/>
      <c r="AK198" s="290"/>
      <c r="AL198" s="290"/>
      <c r="AM198" s="290"/>
      <c r="AN198" s="290"/>
      <c r="AO198" s="290"/>
      <c r="AP198" s="290"/>
      <c r="AQ198" s="290"/>
      <c r="AR198" s="290"/>
      <c r="AS198" s="290"/>
      <c r="AT198" s="290"/>
      <c r="AU198" s="290"/>
      <c r="AV198" s="290"/>
      <c r="AW198" s="290"/>
      <c r="AX198" s="290"/>
      <c r="AY198" s="290"/>
      <c r="AZ198" s="290"/>
      <c r="BA198" s="290"/>
      <c r="BB198" s="290"/>
      <c r="BC198" s="290"/>
      <c r="BD198" s="290"/>
      <c r="BE198" s="290"/>
      <c r="BF198" s="290"/>
    </row>
    <row r="199" spans="1:58" s="94" customFormat="1" ht="30" customHeight="1" x14ac:dyDescent="0.25">
      <c r="A199" s="305">
        <v>79</v>
      </c>
      <c r="B199" s="430" t="s">
        <v>2847</v>
      </c>
      <c r="C199" s="305" t="s">
        <v>1717</v>
      </c>
      <c r="D199" s="305">
        <v>2</v>
      </c>
      <c r="E199" s="305" t="s">
        <v>1645</v>
      </c>
      <c r="F199" s="541"/>
      <c r="G199" s="305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  <c r="AG199" s="290"/>
      <c r="AH199" s="290"/>
      <c r="AI199" s="290"/>
      <c r="AJ199" s="290"/>
      <c r="AK199" s="290"/>
      <c r="AL199" s="290"/>
      <c r="AM199" s="290"/>
      <c r="AN199" s="290"/>
      <c r="AO199" s="290"/>
      <c r="AP199" s="290"/>
      <c r="AQ199" s="290"/>
      <c r="AR199" s="290"/>
      <c r="AS199" s="290"/>
      <c r="AT199" s="290"/>
      <c r="AU199" s="290"/>
      <c r="AV199" s="290"/>
      <c r="AW199" s="290"/>
      <c r="AX199" s="290"/>
      <c r="AY199" s="290"/>
      <c r="AZ199" s="290"/>
      <c r="BA199" s="290"/>
      <c r="BB199" s="290"/>
      <c r="BC199" s="290"/>
      <c r="BD199" s="290"/>
      <c r="BE199" s="290"/>
      <c r="BF199" s="290"/>
    </row>
    <row r="200" spans="1:58" s="94" customFormat="1" ht="30" customHeight="1" x14ac:dyDescent="0.25">
      <c r="A200" s="450">
        <v>572</v>
      </c>
      <c r="B200" s="430" t="s">
        <v>3276</v>
      </c>
      <c r="C200" s="430" t="s">
        <v>101</v>
      </c>
      <c r="D200" s="372">
        <v>32</v>
      </c>
      <c r="E200" s="372"/>
      <c r="F200" s="548"/>
      <c r="G200" s="372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  <c r="AE200" s="290"/>
      <c r="AF200" s="290"/>
      <c r="AG200" s="290"/>
      <c r="AH200" s="290"/>
      <c r="AI200" s="290"/>
      <c r="AJ200" s="290"/>
      <c r="AK200" s="290"/>
      <c r="AL200" s="290"/>
      <c r="AM200" s="290"/>
      <c r="AN200" s="290"/>
      <c r="AO200" s="290"/>
      <c r="AP200" s="290"/>
      <c r="AQ200" s="290"/>
      <c r="AR200" s="290"/>
      <c r="AS200" s="290"/>
      <c r="AT200" s="290"/>
      <c r="AU200" s="290"/>
      <c r="AV200" s="290"/>
      <c r="AW200" s="290"/>
      <c r="AX200" s="290"/>
      <c r="AY200" s="290"/>
      <c r="AZ200" s="290"/>
      <c r="BA200" s="290"/>
      <c r="BB200" s="290"/>
      <c r="BC200" s="290"/>
      <c r="BD200" s="290"/>
      <c r="BE200" s="290"/>
      <c r="BF200" s="290"/>
    </row>
    <row r="201" spans="1:58" s="94" customFormat="1" ht="30" customHeight="1" x14ac:dyDescent="0.25">
      <c r="A201" s="450">
        <v>342</v>
      </c>
      <c r="B201" s="305" t="s">
        <v>11</v>
      </c>
      <c r="C201" s="305" t="s">
        <v>485</v>
      </c>
      <c r="D201" s="305">
        <v>6</v>
      </c>
      <c r="E201" s="552" t="s">
        <v>2501</v>
      </c>
      <c r="F201" s="541"/>
      <c r="G201" s="305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  <c r="AJ201" s="290"/>
      <c r="AK201" s="290"/>
      <c r="AL201" s="290"/>
      <c r="AM201" s="290"/>
      <c r="AN201" s="290"/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  <c r="BE201" s="290"/>
      <c r="BF201" s="290"/>
    </row>
    <row r="202" spans="1:58" s="94" customFormat="1" ht="30" customHeight="1" x14ac:dyDescent="0.25">
      <c r="A202" s="305">
        <v>343</v>
      </c>
      <c r="B202" s="305" t="s">
        <v>11</v>
      </c>
      <c r="C202" s="305" t="s">
        <v>485</v>
      </c>
      <c r="D202" s="305" t="s">
        <v>2052</v>
      </c>
      <c r="E202" s="552" t="s">
        <v>2501</v>
      </c>
      <c r="F202" s="541"/>
      <c r="G202" s="305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290"/>
      <c r="AK202" s="290"/>
      <c r="AL202" s="290"/>
      <c r="AM202" s="290"/>
      <c r="AN202" s="290"/>
      <c r="AO202" s="290"/>
      <c r="AP202" s="290"/>
      <c r="AQ202" s="290"/>
      <c r="AR202" s="290"/>
      <c r="AS202" s="290"/>
      <c r="AT202" s="290"/>
      <c r="AU202" s="290"/>
      <c r="AV202" s="290"/>
      <c r="AW202" s="290"/>
      <c r="AX202" s="290"/>
      <c r="AY202" s="290"/>
      <c r="AZ202" s="290"/>
      <c r="BA202" s="290"/>
      <c r="BB202" s="290"/>
      <c r="BC202" s="290"/>
      <c r="BD202" s="290"/>
      <c r="BE202" s="290"/>
      <c r="BF202" s="290"/>
    </row>
    <row r="203" spans="1:58" s="94" customFormat="1" ht="30" customHeight="1" x14ac:dyDescent="0.25">
      <c r="A203" s="450">
        <v>27</v>
      </c>
      <c r="B203" s="305" t="s">
        <v>11</v>
      </c>
      <c r="C203" s="305" t="s">
        <v>73</v>
      </c>
      <c r="D203" s="305">
        <v>1</v>
      </c>
      <c r="E203" s="305" t="s">
        <v>1619</v>
      </c>
      <c r="F203" s="549" t="s">
        <v>2718</v>
      </c>
      <c r="G203" s="466" t="s">
        <v>2714</v>
      </c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  <c r="AE203" s="290"/>
      <c r="AF203" s="290"/>
      <c r="AG203" s="290"/>
      <c r="AH203" s="290"/>
      <c r="AI203" s="290"/>
      <c r="AJ203" s="290"/>
      <c r="AK203" s="290"/>
      <c r="AL203" s="290"/>
      <c r="AM203" s="290"/>
      <c r="AN203" s="290"/>
      <c r="AO203" s="290"/>
      <c r="AP203" s="290"/>
      <c r="AQ203" s="290"/>
      <c r="AR203" s="290"/>
      <c r="AS203" s="290"/>
      <c r="AT203" s="290"/>
      <c r="AU203" s="290"/>
      <c r="AV203" s="290"/>
      <c r="AW203" s="290"/>
      <c r="AX203" s="290"/>
      <c r="AY203" s="290"/>
      <c r="AZ203" s="290"/>
      <c r="BA203" s="290"/>
      <c r="BB203" s="290"/>
      <c r="BC203" s="290"/>
      <c r="BD203" s="290"/>
      <c r="BE203" s="290"/>
      <c r="BF203" s="290"/>
    </row>
    <row r="204" spans="1:58" s="94" customFormat="1" ht="30" customHeight="1" x14ac:dyDescent="0.25">
      <c r="A204" s="450">
        <v>402</v>
      </c>
      <c r="B204" s="305" t="s">
        <v>11</v>
      </c>
      <c r="C204" s="450" t="s">
        <v>73</v>
      </c>
      <c r="D204" s="450">
        <v>33</v>
      </c>
      <c r="E204" s="305" t="s">
        <v>2319</v>
      </c>
      <c r="F204" s="564" t="s">
        <v>3375</v>
      </c>
      <c r="G204" s="581" t="s">
        <v>2668</v>
      </c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  <c r="AA204" s="290"/>
      <c r="AB204" s="290"/>
      <c r="AC204" s="290"/>
      <c r="AD204" s="290"/>
      <c r="AE204" s="290"/>
      <c r="AF204" s="290"/>
      <c r="AG204" s="290"/>
      <c r="AH204" s="290"/>
      <c r="AI204" s="290"/>
      <c r="AJ204" s="290"/>
      <c r="AK204" s="290"/>
      <c r="AL204" s="290"/>
      <c r="AM204" s="290"/>
      <c r="AN204" s="290"/>
      <c r="AO204" s="290"/>
      <c r="AP204" s="290"/>
      <c r="AQ204" s="290"/>
      <c r="AR204" s="290"/>
      <c r="AS204" s="290"/>
      <c r="AT204" s="290"/>
      <c r="AU204" s="290"/>
      <c r="AV204" s="290"/>
      <c r="AW204" s="290"/>
      <c r="AX204" s="290"/>
      <c r="AY204" s="290"/>
      <c r="AZ204" s="290"/>
      <c r="BA204" s="290"/>
      <c r="BB204" s="290"/>
      <c r="BC204" s="290"/>
      <c r="BD204" s="290"/>
      <c r="BE204" s="290"/>
      <c r="BF204" s="290"/>
    </row>
    <row r="205" spans="1:58" s="94" customFormat="1" ht="30" customHeight="1" x14ac:dyDescent="0.25">
      <c r="A205" s="450">
        <v>477</v>
      </c>
      <c r="B205" s="372" t="s">
        <v>11</v>
      </c>
      <c r="C205" s="372" t="s">
        <v>73</v>
      </c>
      <c r="D205" s="372">
        <v>35</v>
      </c>
      <c r="E205" s="372" t="s">
        <v>2446</v>
      </c>
      <c r="F205" s="585" t="s">
        <v>2517</v>
      </c>
      <c r="G205" s="372" t="s">
        <v>2518</v>
      </c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  <c r="AA205" s="290"/>
      <c r="AB205" s="290"/>
      <c r="AC205" s="290"/>
      <c r="AD205" s="290"/>
      <c r="AE205" s="290"/>
      <c r="AF205" s="290"/>
      <c r="AG205" s="290"/>
      <c r="AH205" s="290"/>
      <c r="AI205" s="290"/>
      <c r="AJ205" s="290"/>
      <c r="AK205" s="290"/>
      <c r="AL205" s="290"/>
      <c r="AM205" s="290"/>
      <c r="AN205" s="290"/>
      <c r="AO205" s="290"/>
      <c r="AP205" s="290"/>
      <c r="AQ205" s="290"/>
      <c r="AR205" s="290"/>
      <c r="AS205" s="290"/>
      <c r="AT205" s="290"/>
      <c r="AU205" s="290"/>
      <c r="AV205" s="290"/>
      <c r="AW205" s="290"/>
      <c r="AX205" s="290"/>
      <c r="AY205" s="290"/>
      <c r="AZ205" s="290"/>
      <c r="BA205" s="290"/>
      <c r="BB205" s="290"/>
      <c r="BC205" s="290"/>
      <c r="BD205" s="290"/>
      <c r="BE205" s="290"/>
      <c r="BF205" s="290"/>
    </row>
    <row r="206" spans="1:58" s="94" customFormat="1" ht="30" customHeight="1" x14ac:dyDescent="0.25">
      <c r="A206" s="305">
        <v>502</v>
      </c>
      <c r="B206" s="372" t="s">
        <v>11</v>
      </c>
      <c r="C206" s="372" t="s">
        <v>2465</v>
      </c>
      <c r="D206" s="372">
        <v>21</v>
      </c>
      <c r="E206" s="430" t="s">
        <v>2466</v>
      </c>
      <c r="F206" s="543" t="s">
        <v>2551</v>
      </c>
      <c r="G206" s="430" t="s">
        <v>2714</v>
      </c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  <c r="AA206" s="290"/>
      <c r="AB206" s="290"/>
      <c r="AC206" s="290"/>
      <c r="AD206" s="290"/>
      <c r="AE206" s="290"/>
      <c r="AF206" s="290"/>
      <c r="AG206" s="290"/>
      <c r="AH206" s="290"/>
      <c r="AI206" s="290"/>
      <c r="AJ206" s="290"/>
      <c r="AK206" s="290"/>
      <c r="AL206" s="290"/>
      <c r="AM206" s="290"/>
      <c r="AN206" s="290"/>
      <c r="AO206" s="290"/>
      <c r="AP206" s="290"/>
      <c r="AQ206" s="290"/>
      <c r="AR206" s="290"/>
      <c r="AS206" s="290"/>
      <c r="AT206" s="290"/>
      <c r="AU206" s="290"/>
      <c r="AV206" s="290"/>
      <c r="AW206" s="290"/>
      <c r="AX206" s="290"/>
      <c r="AY206" s="290"/>
      <c r="AZ206" s="290"/>
      <c r="BA206" s="290"/>
      <c r="BB206" s="290"/>
      <c r="BC206" s="290"/>
      <c r="BD206" s="290"/>
      <c r="BE206" s="290"/>
      <c r="BF206" s="290"/>
    </row>
    <row r="207" spans="1:58" s="94" customFormat="1" ht="30" customHeight="1" x14ac:dyDescent="0.25">
      <c r="A207" s="305">
        <v>136</v>
      </c>
      <c r="B207" s="305" t="s">
        <v>1748</v>
      </c>
      <c r="C207" s="430" t="s">
        <v>3058</v>
      </c>
      <c r="D207" s="464">
        <v>101</v>
      </c>
      <c r="E207" s="450" t="s">
        <v>1749</v>
      </c>
      <c r="F207" s="543" t="s">
        <v>3207</v>
      </c>
      <c r="G207" s="305" t="s">
        <v>2668</v>
      </c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  <c r="AE207" s="290"/>
      <c r="AF207" s="290"/>
      <c r="AG207" s="290"/>
      <c r="AH207" s="290"/>
      <c r="AI207" s="290"/>
      <c r="AJ207" s="290"/>
      <c r="AK207" s="290"/>
      <c r="AL207" s="290"/>
      <c r="AM207" s="290"/>
      <c r="AN207" s="290"/>
      <c r="AO207" s="290"/>
      <c r="AP207" s="290"/>
      <c r="AQ207" s="290"/>
      <c r="AR207" s="290"/>
      <c r="AS207" s="290"/>
      <c r="AT207" s="290"/>
      <c r="AU207" s="290"/>
      <c r="AV207" s="290"/>
      <c r="AW207" s="290"/>
      <c r="AX207" s="290"/>
      <c r="AY207" s="290"/>
      <c r="AZ207" s="290"/>
      <c r="BA207" s="290"/>
      <c r="BB207" s="290"/>
      <c r="BC207" s="290"/>
      <c r="BD207" s="290"/>
      <c r="BE207" s="290"/>
      <c r="BF207" s="290"/>
    </row>
    <row r="208" spans="1:58" s="94" customFormat="1" ht="30" customHeight="1" x14ac:dyDescent="0.25">
      <c r="A208" s="450">
        <v>137</v>
      </c>
      <c r="B208" s="305" t="s">
        <v>1748</v>
      </c>
      <c r="C208" s="430" t="s">
        <v>3058</v>
      </c>
      <c r="D208" s="464">
        <v>102</v>
      </c>
      <c r="E208" s="450" t="s">
        <v>1749</v>
      </c>
      <c r="F208" s="543" t="s">
        <v>3145</v>
      </c>
      <c r="G208" s="305" t="s">
        <v>2668</v>
      </c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  <c r="AE208" s="290"/>
      <c r="AF208" s="290"/>
      <c r="AG208" s="290"/>
      <c r="AH208" s="290"/>
      <c r="AI208" s="290"/>
      <c r="AJ208" s="290"/>
      <c r="AK208" s="290"/>
      <c r="AL208" s="290"/>
      <c r="AM208" s="290"/>
      <c r="AN208" s="290"/>
      <c r="AO208" s="290"/>
      <c r="AP208" s="290"/>
      <c r="AQ208" s="290"/>
      <c r="AR208" s="290"/>
      <c r="AS208" s="290"/>
      <c r="AT208" s="290"/>
      <c r="AU208" s="290"/>
      <c r="AV208" s="290"/>
      <c r="AW208" s="290"/>
      <c r="AX208" s="290"/>
      <c r="AY208" s="290"/>
      <c r="AZ208" s="290"/>
      <c r="BA208" s="290"/>
      <c r="BB208" s="290"/>
      <c r="BC208" s="290"/>
      <c r="BD208" s="290"/>
      <c r="BE208" s="290"/>
      <c r="BF208" s="290"/>
    </row>
    <row r="209" spans="1:58" s="94" customFormat="1" ht="30" customHeight="1" x14ac:dyDescent="0.25">
      <c r="A209" s="450">
        <v>138</v>
      </c>
      <c r="B209" s="305" t="s">
        <v>1748</v>
      </c>
      <c r="C209" s="430" t="s">
        <v>3058</v>
      </c>
      <c r="D209" s="464">
        <v>103</v>
      </c>
      <c r="E209" s="450" t="s">
        <v>1749</v>
      </c>
      <c r="F209" s="543" t="s">
        <v>3215</v>
      </c>
      <c r="G209" s="305" t="s">
        <v>2668</v>
      </c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  <c r="AA209" s="290"/>
      <c r="AB209" s="290"/>
      <c r="AC209" s="290"/>
      <c r="AD209" s="290"/>
      <c r="AE209" s="290"/>
      <c r="AF209" s="290"/>
      <c r="AG209" s="290"/>
      <c r="AH209" s="290"/>
      <c r="AI209" s="290"/>
      <c r="AJ209" s="290"/>
      <c r="AK209" s="290"/>
      <c r="AL209" s="290"/>
      <c r="AM209" s="290"/>
      <c r="AN209" s="290"/>
      <c r="AO209" s="290"/>
      <c r="AP209" s="290"/>
      <c r="AQ209" s="290"/>
      <c r="AR209" s="290"/>
      <c r="AS209" s="290"/>
      <c r="AT209" s="290"/>
      <c r="AU209" s="290"/>
      <c r="AV209" s="290"/>
      <c r="AW209" s="290"/>
      <c r="AX209" s="290"/>
      <c r="AY209" s="290"/>
      <c r="AZ209" s="290"/>
      <c r="BA209" s="290"/>
      <c r="BB209" s="290"/>
      <c r="BC209" s="290"/>
      <c r="BD209" s="290"/>
      <c r="BE209" s="290"/>
      <c r="BF209" s="290"/>
    </row>
    <row r="210" spans="1:58" s="94" customFormat="1" ht="30" customHeight="1" x14ac:dyDescent="0.25">
      <c r="A210" s="305">
        <v>139</v>
      </c>
      <c r="B210" s="305" t="s">
        <v>1748</v>
      </c>
      <c r="C210" s="430" t="s">
        <v>3058</v>
      </c>
      <c r="D210" s="464">
        <v>104</v>
      </c>
      <c r="E210" s="450" t="s">
        <v>1749</v>
      </c>
      <c r="F210" s="543" t="s">
        <v>3223</v>
      </c>
      <c r="G210" s="305" t="s">
        <v>2668</v>
      </c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  <c r="AE210" s="290"/>
      <c r="AF210" s="290"/>
      <c r="AG210" s="290"/>
      <c r="AH210" s="290"/>
      <c r="AI210" s="290"/>
      <c r="AJ210" s="290"/>
      <c r="AK210" s="290"/>
      <c r="AL210" s="290"/>
      <c r="AM210" s="290"/>
      <c r="AN210" s="290"/>
      <c r="AO210" s="290"/>
      <c r="AP210" s="290"/>
      <c r="AQ210" s="290"/>
      <c r="AR210" s="290"/>
      <c r="AS210" s="290"/>
      <c r="AT210" s="290"/>
      <c r="AU210" s="290"/>
      <c r="AV210" s="290"/>
      <c r="AW210" s="290"/>
      <c r="AX210" s="290"/>
      <c r="AY210" s="290"/>
      <c r="AZ210" s="290"/>
      <c r="BA210" s="290"/>
      <c r="BB210" s="290"/>
      <c r="BC210" s="290"/>
      <c r="BD210" s="290"/>
      <c r="BE210" s="290"/>
      <c r="BF210" s="290"/>
    </row>
    <row r="211" spans="1:58" s="94" customFormat="1" ht="30" customHeight="1" x14ac:dyDescent="0.25">
      <c r="A211" s="450">
        <v>140</v>
      </c>
      <c r="B211" s="305" t="s">
        <v>1748</v>
      </c>
      <c r="C211" s="430" t="s">
        <v>3058</v>
      </c>
      <c r="D211" s="464">
        <v>105</v>
      </c>
      <c r="E211" s="450" t="s">
        <v>1749</v>
      </c>
      <c r="F211" s="543" t="s">
        <v>3239</v>
      </c>
      <c r="G211" s="305" t="s">
        <v>2668</v>
      </c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  <c r="AE211" s="290"/>
      <c r="AF211" s="290"/>
      <c r="AG211" s="290"/>
      <c r="AH211" s="290"/>
      <c r="AI211" s="290"/>
      <c r="AJ211" s="290"/>
      <c r="AK211" s="290"/>
      <c r="AL211" s="290"/>
      <c r="AM211" s="290"/>
      <c r="AN211" s="290"/>
      <c r="AO211" s="290"/>
      <c r="AP211" s="290"/>
      <c r="AQ211" s="290"/>
      <c r="AR211" s="290"/>
      <c r="AS211" s="290"/>
      <c r="AT211" s="290"/>
      <c r="AU211" s="290"/>
      <c r="AV211" s="290"/>
      <c r="AW211" s="290"/>
      <c r="AX211" s="290"/>
      <c r="AY211" s="290"/>
      <c r="AZ211" s="290"/>
      <c r="BA211" s="290"/>
      <c r="BB211" s="290"/>
      <c r="BC211" s="290"/>
      <c r="BD211" s="290"/>
      <c r="BE211" s="290"/>
      <c r="BF211" s="290"/>
    </row>
    <row r="212" spans="1:58" s="94" customFormat="1" ht="30" customHeight="1" x14ac:dyDescent="0.25">
      <c r="A212" s="450">
        <v>141</v>
      </c>
      <c r="B212" s="305" t="s">
        <v>1748</v>
      </c>
      <c r="C212" s="430" t="s">
        <v>3058</v>
      </c>
      <c r="D212" s="464">
        <v>106</v>
      </c>
      <c r="E212" s="450" t="s">
        <v>1749</v>
      </c>
      <c r="F212" s="543" t="s">
        <v>3225</v>
      </c>
      <c r="G212" s="305" t="s">
        <v>2668</v>
      </c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  <c r="AA212" s="290"/>
      <c r="AB212" s="290"/>
      <c r="AC212" s="290"/>
      <c r="AD212" s="290"/>
      <c r="AE212" s="290"/>
      <c r="AF212" s="290"/>
      <c r="AG212" s="290"/>
      <c r="AH212" s="290"/>
      <c r="AI212" s="290"/>
      <c r="AJ212" s="290"/>
      <c r="AK212" s="290"/>
      <c r="AL212" s="290"/>
      <c r="AM212" s="290"/>
      <c r="AN212" s="290"/>
      <c r="AO212" s="290"/>
      <c r="AP212" s="290"/>
      <c r="AQ212" s="290"/>
      <c r="AR212" s="290"/>
      <c r="AS212" s="290"/>
      <c r="AT212" s="290"/>
      <c r="AU212" s="290"/>
      <c r="AV212" s="290"/>
      <c r="AW212" s="290"/>
      <c r="AX212" s="290"/>
      <c r="AY212" s="290"/>
      <c r="AZ212" s="290"/>
      <c r="BA212" s="290"/>
      <c r="BB212" s="290"/>
      <c r="BC212" s="290"/>
      <c r="BD212" s="290"/>
      <c r="BE212" s="290"/>
      <c r="BF212" s="290"/>
    </row>
    <row r="213" spans="1:58" s="94" customFormat="1" ht="30" customHeight="1" x14ac:dyDescent="0.25">
      <c r="A213" s="305">
        <v>142</v>
      </c>
      <c r="B213" s="305" t="s">
        <v>1748</v>
      </c>
      <c r="C213" s="430" t="s">
        <v>3058</v>
      </c>
      <c r="D213" s="464">
        <v>107</v>
      </c>
      <c r="E213" s="450" t="s">
        <v>1749</v>
      </c>
      <c r="F213" s="543" t="s">
        <v>3201</v>
      </c>
      <c r="G213" s="305" t="s">
        <v>2668</v>
      </c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  <c r="AE213" s="290"/>
      <c r="AF213" s="290"/>
      <c r="AG213" s="290"/>
      <c r="AH213" s="290"/>
      <c r="AI213" s="290"/>
      <c r="AJ213" s="290"/>
      <c r="AK213" s="290"/>
      <c r="AL213" s="290"/>
      <c r="AM213" s="290"/>
      <c r="AN213" s="290"/>
      <c r="AO213" s="290"/>
      <c r="AP213" s="290"/>
      <c r="AQ213" s="290"/>
      <c r="AR213" s="290"/>
      <c r="AS213" s="290"/>
      <c r="AT213" s="290"/>
      <c r="AU213" s="290"/>
      <c r="AV213" s="290"/>
      <c r="AW213" s="290"/>
      <c r="AX213" s="290"/>
      <c r="AY213" s="290"/>
      <c r="AZ213" s="290"/>
      <c r="BA213" s="290"/>
      <c r="BB213" s="290"/>
      <c r="BC213" s="290"/>
      <c r="BD213" s="290"/>
      <c r="BE213" s="290"/>
      <c r="BF213" s="290"/>
    </row>
    <row r="214" spans="1:58" s="94" customFormat="1" ht="30" customHeight="1" x14ac:dyDescent="0.25">
      <c r="A214" s="450">
        <v>143</v>
      </c>
      <c r="B214" s="305" t="s">
        <v>1748</v>
      </c>
      <c r="C214" s="430" t="s">
        <v>3058</v>
      </c>
      <c r="D214" s="464">
        <v>108</v>
      </c>
      <c r="E214" s="450" t="s">
        <v>1749</v>
      </c>
      <c r="F214" s="543" t="s">
        <v>3219</v>
      </c>
      <c r="G214" s="305" t="s">
        <v>2668</v>
      </c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  <c r="AE214" s="290"/>
      <c r="AF214" s="290"/>
      <c r="AG214" s="290"/>
      <c r="AH214" s="290"/>
      <c r="AI214" s="290"/>
      <c r="AJ214" s="290"/>
      <c r="AK214" s="290"/>
      <c r="AL214" s="290"/>
      <c r="AM214" s="290"/>
      <c r="AN214" s="290"/>
      <c r="AO214" s="290"/>
      <c r="AP214" s="290"/>
      <c r="AQ214" s="290"/>
      <c r="AR214" s="290"/>
      <c r="AS214" s="290"/>
      <c r="AT214" s="290"/>
      <c r="AU214" s="290"/>
      <c r="AV214" s="290"/>
      <c r="AW214" s="290"/>
      <c r="AX214" s="290"/>
      <c r="AY214" s="290"/>
      <c r="AZ214" s="290"/>
      <c r="BA214" s="290"/>
      <c r="BB214" s="290"/>
      <c r="BC214" s="290"/>
      <c r="BD214" s="290"/>
      <c r="BE214" s="290"/>
      <c r="BF214" s="290"/>
    </row>
    <row r="215" spans="1:58" s="290" customFormat="1" ht="30" customHeight="1" x14ac:dyDescent="0.25">
      <c r="A215" s="450">
        <v>144</v>
      </c>
      <c r="B215" s="305" t="s">
        <v>1748</v>
      </c>
      <c r="C215" s="430" t="s">
        <v>3058</v>
      </c>
      <c r="D215" s="464">
        <v>109</v>
      </c>
      <c r="E215" s="450" t="s">
        <v>1749</v>
      </c>
      <c r="F215" s="543" t="s">
        <v>3135</v>
      </c>
      <c r="G215" s="305" t="s">
        <v>2668</v>
      </c>
    </row>
    <row r="216" spans="1:58" s="290" customFormat="1" ht="30" customHeight="1" x14ac:dyDescent="0.25">
      <c r="A216" s="305">
        <v>145</v>
      </c>
      <c r="B216" s="305" t="s">
        <v>1748</v>
      </c>
      <c r="C216" s="430" t="s">
        <v>3058</v>
      </c>
      <c r="D216" s="464">
        <v>110</v>
      </c>
      <c r="E216" s="450" t="s">
        <v>1749</v>
      </c>
      <c r="F216" s="543" t="s">
        <v>3119</v>
      </c>
      <c r="G216" s="305" t="s">
        <v>2668</v>
      </c>
    </row>
    <row r="217" spans="1:58" s="290" customFormat="1" ht="30" customHeight="1" x14ac:dyDescent="0.25">
      <c r="A217" s="450">
        <v>146</v>
      </c>
      <c r="B217" s="305" t="s">
        <v>1748</v>
      </c>
      <c r="C217" s="430" t="s">
        <v>3058</v>
      </c>
      <c r="D217" s="464">
        <v>113</v>
      </c>
      <c r="E217" s="450" t="s">
        <v>1749</v>
      </c>
      <c r="F217" s="543" t="s">
        <v>3059</v>
      </c>
      <c r="G217" s="305" t="s">
        <v>2668</v>
      </c>
    </row>
    <row r="218" spans="1:58" s="290" customFormat="1" ht="30" customHeight="1" x14ac:dyDescent="0.25">
      <c r="A218" s="450">
        <v>147</v>
      </c>
      <c r="B218" s="305" t="s">
        <v>1748</v>
      </c>
      <c r="C218" s="430" t="s">
        <v>3058</v>
      </c>
      <c r="D218" s="464">
        <v>114</v>
      </c>
      <c r="E218" s="450" t="s">
        <v>1749</v>
      </c>
      <c r="F218" s="543" t="s">
        <v>3116</v>
      </c>
      <c r="G218" s="305" t="s">
        <v>2668</v>
      </c>
    </row>
    <row r="219" spans="1:58" s="94" customFormat="1" ht="30" customHeight="1" x14ac:dyDescent="0.25">
      <c r="A219" s="305">
        <v>148</v>
      </c>
      <c r="B219" s="305" t="s">
        <v>1748</v>
      </c>
      <c r="C219" s="430" t="s">
        <v>3058</v>
      </c>
      <c r="D219" s="464">
        <v>116</v>
      </c>
      <c r="E219" s="450" t="s">
        <v>1749</v>
      </c>
      <c r="F219" s="543" t="s">
        <v>3198</v>
      </c>
      <c r="G219" s="305" t="s">
        <v>2668</v>
      </c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  <c r="AE219" s="290"/>
      <c r="AF219" s="290"/>
      <c r="AG219" s="290"/>
      <c r="AH219" s="290"/>
      <c r="AI219" s="290"/>
      <c r="AJ219" s="290"/>
      <c r="AK219" s="290"/>
      <c r="AL219" s="290"/>
      <c r="AM219" s="290"/>
      <c r="AN219" s="290"/>
      <c r="AO219" s="290"/>
      <c r="AP219" s="290"/>
      <c r="AQ219" s="290"/>
      <c r="AR219" s="290"/>
      <c r="AS219" s="290"/>
      <c r="AT219" s="290"/>
      <c r="AU219" s="290"/>
      <c r="AV219" s="290"/>
      <c r="AW219" s="290"/>
      <c r="AX219" s="290"/>
      <c r="AY219" s="290"/>
      <c r="AZ219" s="290"/>
      <c r="BA219" s="290"/>
      <c r="BB219" s="290"/>
      <c r="BC219" s="290"/>
      <c r="BD219" s="290"/>
      <c r="BE219" s="290"/>
      <c r="BF219" s="290"/>
    </row>
    <row r="220" spans="1:58" s="94" customFormat="1" ht="30" customHeight="1" x14ac:dyDescent="0.25">
      <c r="A220" s="450">
        <v>149</v>
      </c>
      <c r="B220" s="305" t="s">
        <v>1748</v>
      </c>
      <c r="C220" s="430" t="s">
        <v>3058</v>
      </c>
      <c r="D220" s="464">
        <v>117</v>
      </c>
      <c r="E220" s="450" t="s">
        <v>1749</v>
      </c>
      <c r="F220" s="543" t="s">
        <v>3111</v>
      </c>
      <c r="G220" s="305" t="s">
        <v>2668</v>
      </c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</row>
    <row r="221" spans="1:58" s="94" customFormat="1" ht="30" customHeight="1" x14ac:dyDescent="0.25">
      <c r="A221" s="450">
        <v>150</v>
      </c>
      <c r="B221" s="305" t="s">
        <v>1748</v>
      </c>
      <c r="C221" s="430" t="s">
        <v>3058</v>
      </c>
      <c r="D221" s="464">
        <v>118</v>
      </c>
      <c r="E221" s="450" t="s">
        <v>1749</v>
      </c>
      <c r="F221" s="543" t="s">
        <v>3189</v>
      </c>
      <c r="G221" s="305" t="s">
        <v>2668</v>
      </c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  <c r="AE221" s="290"/>
      <c r="AF221" s="290"/>
      <c r="AG221" s="290"/>
      <c r="AH221" s="290"/>
      <c r="AI221" s="290"/>
      <c r="AJ221" s="290"/>
      <c r="AK221" s="290"/>
      <c r="AL221" s="290"/>
      <c r="AM221" s="290"/>
      <c r="AN221" s="290"/>
      <c r="AO221" s="290"/>
      <c r="AP221" s="290"/>
      <c r="AQ221" s="290"/>
      <c r="AR221" s="290"/>
      <c r="AS221" s="290"/>
      <c r="AT221" s="290"/>
      <c r="AU221" s="290"/>
      <c r="AV221" s="290"/>
      <c r="AW221" s="290"/>
      <c r="AX221" s="290"/>
      <c r="AY221" s="290"/>
      <c r="AZ221" s="290"/>
      <c r="BA221" s="290"/>
      <c r="BB221" s="290"/>
      <c r="BC221" s="290"/>
      <c r="BD221" s="290"/>
      <c r="BE221" s="290"/>
      <c r="BF221" s="290"/>
    </row>
    <row r="222" spans="1:58" s="94" customFormat="1" ht="30" customHeight="1" x14ac:dyDescent="0.25">
      <c r="A222" s="305">
        <v>151</v>
      </c>
      <c r="B222" s="305" t="s">
        <v>1748</v>
      </c>
      <c r="C222" s="430" t="s">
        <v>3058</v>
      </c>
      <c r="D222" s="464">
        <v>119</v>
      </c>
      <c r="E222" s="450" t="s">
        <v>1749</v>
      </c>
      <c r="F222" s="543" t="s">
        <v>3124</v>
      </c>
      <c r="G222" s="305" t="s">
        <v>2668</v>
      </c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  <c r="AL222" s="290"/>
      <c r="AM222" s="290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290"/>
      <c r="AY222" s="290"/>
      <c r="AZ222" s="290"/>
      <c r="BA222" s="290"/>
      <c r="BB222" s="290"/>
      <c r="BC222" s="290"/>
      <c r="BD222" s="290"/>
      <c r="BE222" s="290"/>
      <c r="BF222" s="290"/>
    </row>
    <row r="223" spans="1:58" s="94" customFormat="1" ht="30" customHeight="1" x14ac:dyDescent="0.25">
      <c r="A223" s="450">
        <v>152</v>
      </c>
      <c r="B223" s="305" t="s">
        <v>1748</v>
      </c>
      <c r="C223" s="430" t="s">
        <v>3058</v>
      </c>
      <c r="D223" s="464">
        <v>120</v>
      </c>
      <c r="E223" s="450" t="s">
        <v>1749</v>
      </c>
      <c r="F223" s="543" t="s">
        <v>3077</v>
      </c>
      <c r="G223" s="305" t="s">
        <v>2668</v>
      </c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290"/>
      <c r="AK223" s="290"/>
      <c r="AL223" s="290"/>
      <c r="AM223" s="290"/>
      <c r="AN223" s="290"/>
      <c r="AO223" s="290"/>
      <c r="AP223" s="290"/>
      <c r="AQ223" s="290"/>
      <c r="AR223" s="290"/>
      <c r="AS223" s="290"/>
      <c r="AT223" s="290"/>
      <c r="AU223" s="290"/>
      <c r="AV223" s="290"/>
      <c r="AW223" s="290"/>
      <c r="AX223" s="290"/>
      <c r="AY223" s="290"/>
      <c r="AZ223" s="290"/>
      <c r="BA223" s="290"/>
      <c r="BB223" s="290"/>
      <c r="BC223" s="290"/>
      <c r="BD223" s="290"/>
      <c r="BE223" s="290"/>
      <c r="BF223" s="290"/>
    </row>
    <row r="224" spans="1:58" s="94" customFormat="1" ht="30" customHeight="1" x14ac:dyDescent="0.25">
      <c r="A224" s="450">
        <v>153</v>
      </c>
      <c r="B224" s="305" t="s">
        <v>1748</v>
      </c>
      <c r="C224" s="430" t="s">
        <v>3058</v>
      </c>
      <c r="D224" s="464">
        <v>121</v>
      </c>
      <c r="E224" s="450" t="s">
        <v>1749</v>
      </c>
      <c r="F224" s="543" t="s">
        <v>3120</v>
      </c>
      <c r="G224" s="305" t="s">
        <v>2668</v>
      </c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0"/>
      <c r="AS224" s="290"/>
      <c r="AT224" s="290"/>
      <c r="AU224" s="290"/>
      <c r="AV224" s="290"/>
      <c r="AW224" s="290"/>
      <c r="AX224" s="290"/>
      <c r="AY224" s="290"/>
      <c r="AZ224" s="290"/>
      <c r="BA224" s="290"/>
      <c r="BB224" s="290"/>
      <c r="BC224" s="290"/>
      <c r="BD224" s="290"/>
      <c r="BE224" s="290"/>
      <c r="BF224" s="290"/>
    </row>
    <row r="225" spans="1:58" s="94" customFormat="1" ht="30" customHeight="1" x14ac:dyDescent="0.25">
      <c r="A225" s="305">
        <v>154</v>
      </c>
      <c r="B225" s="305" t="s">
        <v>1748</v>
      </c>
      <c r="C225" s="430" t="s">
        <v>3058</v>
      </c>
      <c r="D225" s="464">
        <v>122</v>
      </c>
      <c r="E225" s="450" t="s">
        <v>1749</v>
      </c>
      <c r="F225" s="543" t="s">
        <v>3143</v>
      </c>
      <c r="G225" s="305" t="s">
        <v>2668</v>
      </c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290"/>
      <c r="AK225" s="290"/>
      <c r="AL225" s="290"/>
      <c r="AM225" s="290"/>
      <c r="AN225" s="290"/>
      <c r="AO225" s="290"/>
      <c r="AP225" s="290"/>
      <c r="AQ225" s="290"/>
      <c r="AR225" s="290"/>
      <c r="AS225" s="290"/>
      <c r="AT225" s="290"/>
      <c r="AU225" s="290"/>
      <c r="AV225" s="290"/>
      <c r="AW225" s="290"/>
      <c r="AX225" s="290"/>
      <c r="AY225" s="290"/>
      <c r="AZ225" s="290"/>
      <c r="BA225" s="290"/>
      <c r="BB225" s="290"/>
      <c r="BC225" s="290"/>
      <c r="BD225" s="290"/>
      <c r="BE225" s="290"/>
      <c r="BF225" s="290"/>
    </row>
    <row r="226" spans="1:58" s="94" customFormat="1" ht="30" customHeight="1" x14ac:dyDescent="0.25">
      <c r="A226" s="450">
        <v>155</v>
      </c>
      <c r="B226" s="305" t="s">
        <v>1748</v>
      </c>
      <c r="C226" s="430" t="s">
        <v>3058</v>
      </c>
      <c r="D226" s="464">
        <v>123</v>
      </c>
      <c r="E226" s="450" t="s">
        <v>1749</v>
      </c>
      <c r="F226" s="543" t="s">
        <v>3245</v>
      </c>
      <c r="G226" s="305" t="s">
        <v>2668</v>
      </c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90"/>
      <c r="AK226" s="290"/>
      <c r="AL226" s="290"/>
      <c r="AM226" s="290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90"/>
      <c r="AY226" s="290"/>
      <c r="AZ226" s="290"/>
      <c r="BA226" s="290"/>
      <c r="BB226" s="290"/>
      <c r="BC226" s="290"/>
      <c r="BD226" s="290"/>
      <c r="BE226" s="290"/>
      <c r="BF226" s="290"/>
    </row>
    <row r="227" spans="1:58" s="94" customFormat="1" ht="30" customHeight="1" x14ac:dyDescent="0.25">
      <c r="A227" s="450">
        <v>156</v>
      </c>
      <c r="B227" s="305" t="s">
        <v>1748</v>
      </c>
      <c r="C227" s="430" t="s">
        <v>3058</v>
      </c>
      <c r="D227" s="464">
        <v>124</v>
      </c>
      <c r="E227" s="450" t="s">
        <v>1749</v>
      </c>
      <c r="F227" s="543" t="s">
        <v>3076</v>
      </c>
      <c r="G227" s="305" t="s">
        <v>2668</v>
      </c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  <c r="AL227" s="290"/>
      <c r="AM227" s="290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90"/>
      <c r="AY227" s="290"/>
      <c r="AZ227" s="290"/>
      <c r="BA227" s="290"/>
      <c r="BB227" s="290"/>
      <c r="BC227" s="290"/>
      <c r="BD227" s="290"/>
      <c r="BE227" s="290"/>
      <c r="BF227" s="290"/>
    </row>
    <row r="228" spans="1:58" s="94" customFormat="1" ht="30" customHeight="1" x14ac:dyDescent="0.25">
      <c r="A228" s="305">
        <v>157</v>
      </c>
      <c r="B228" s="305" t="s">
        <v>1748</v>
      </c>
      <c r="C228" s="430" t="s">
        <v>3058</v>
      </c>
      <c r="D228" s="464">
        <v>125</v>
      </c>
      <c r="E228" s="450" t="s">
        <v>1749</v>
      </c>
      <c r="F228" s="543" t="s">
        <v>3100</v>
      </c>
      <c r="G228" s="305" t="s">
        <v>2668</v>
      </c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90"/>
      <c r="AK228" s="290"/>
      <c r="AL228" s="290"/>
      <c r="AM228" s="290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90"/>
      <c r="AY228" s="290"/>
      <c r="AZ228" s="290"/>
      <c r="BA228" s="290"/>
      <c r="BB228" s="290"/>
      <c r="BC228" s="290"/>
      <c r="BD228" s="290"/>
      <c r="BE228" s="290"/>
      <c r="BF228" s="290"/>
    </row>
    <row r="229" spans="1:58" s="94" customFormat="1" ht="30" customHeight="1" x14ac:dyDescent="0.25">
      <c r="A229" s="450">
        <v>158</v>
      </c>
      <c r="B229" s="305" t="s">
        <v>1748</v>
      </c>
      <c r="C229" s="430" t="s">
        <v>3058</v>
      </c>
      <c r="D229" s="464">
        <v>126</v>
      </c>
      <c r="E229" s="450" t="s">
        <v>1749</v>
      </c>
      <c r="F229" s="543" t="s">
        <v>3197</v>
      </c>
      <c r="G229" s="305" t="s">
        <v>2668</v>
      </c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90"/>
      <c r="AY229" s="290"/>
      <c r="AZ229" s="290"/>
      <c r="BA229" s="290"/>
      <c r="BB229" s="290"/>
      <c r="BC229" s="290"/>
      <c r="BD229" s="290"/>
      <c r="BE229" s="290"/>
      <c r="BF229" s="290"/>
    </row>
    <row r="230" spans="1:58" s="94" customFormat="1" ht="30" customHeight="1" x14ac:dyDescent="0.25">
      <c r="A230" s="450">
        <v>159</v>
      </c>
      <c r="B230" s="305" t="s">
        <v>1748</v>
      </c>
      <c r="C230" s="430" t="s">
        <v>3058</v>
      </c>
      <c r="D230" s="464">
        <v>127</v>
      </c>
      <c r="E230" s="450" t="s">
        <v>1749</v>
      </c>
      <c r="F230" s="543" t="s">
        <v>3230</v>
      </c>
      <c r="G230" s="305" t="s">
        <v>2668</v>
      </c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90"/>
      <c r="AK230" s="290"/>
      <c r="AL230" s="290"/>
      <c r="AM230" s="290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90"/>
      <c r="AY230" s="290"/>
      <c r="AZ230" s="290"/>
      <c r="BA230" s="290"/>
      <c r="BB230" s="290"/>
      <c r="BC230" s="290"/>
      <c r="BD230" s="290"/>
      <c r="BE230" s="290"/>
      <c r="BF230" s="290"/>
    </row>
    <row r="231" spans="1:58" s="94" customFormat="1" ht="30" customHeight="1" x14ac:dyDescent="0.25">
      <c r="A231" s="305">
        <v>160</v>
      </c>
      <c r="B231" s="305" t="s">
        <v>1748</v>
      </c>
      <c r="C231" s="430" t="s">
        <v>3058</v>
      </c>
      <c r="D231" s="464">
        <v>134</v>
      </c>
      <c r="E231" s="450" t="s">
        <v>1749</v>
      </c>
      <c r="F231" s="543" t="s">
        <v>3236</v>
      </c>
      <c r="G231" s="305" t="s">
        <v>2668</v>
      </c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90"/>
      <c r="AK231" s="290"/>
      <c r="AL231" s="290"/>
      <c r="AM231" s="290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90"/>
      <c r="AY231" s="290"/>
      <c r="AZ231" s="290"/>
      <c r="BA231" s="290"/>
      <c r="BB231" s="290"/>
      <c r="BC231" s="290"/>
      <c r="BD231" s="290"/>
      <c r="BE231" s="290"/>
      <c r="BF231" s="290"/>
    </row>
    <row r="232" spans="1:58" s="94" customFormat="1" ht="30" customHeight="1" x14ac:dyDescent="0.25">
      <c r="A232" s="450">
        <v>161</v>
      </c>
      <c r="B232" s="305" t="s">
        <v>1748</v>
      </c>
      <c r="C232" s="430" t="s">
        <v>3058</v>
      </c>
      <c r="D232" s="464">
        <v>135</v>
      </c>
      <c r="E232" s="450" t="s">
        <v>1749</v>
      </c>
      <c r="F232" s="543" t="s">
        <v>3093</v>
      </c>
      <c r="G232" s="305" t="s">
        <v>2668</v>
      </c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90"/>
      <c r="AK232" s="290"/>
      <c r="AL232" s="290"/>
      <c r="AM232" s="290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90"/>
      <c r="AY232" s="290"/>
      <c r="AZ232" s="290"/>
      <c r="BA232" s="290"/>
      <c r="BB232" s="290"/>
      <c r="BC232" s="290"/>
      <c r="BD232" s="290"/>
      <c r="BE232" s="290"/>
      <c r="BF232" s="290"/>
    </row>
    <row r="233" spans="1:58" s="94" customFormat="1" ht="30" customHeight="1" x14ac:dyDescent="0.25">
      <c r="A233" s="450">
        <v>162</v>
      </c>
      <c r="B233" s="305" t="s">
        <v>1748</v>
      </c>
      <c r="C233" s="430" t="s">
        <v>3058</v>
      </c>
      <c r="D233" s="464">
        <v>139</v>
      </c>
      <c r="E233" s="450" t="s">
        <v>1749</v>
      </c>
      <c r="F233" s="543" t="s">
        <v>3158</v>
      </c>
      <c r="G233" s="305" t="s">
        <v>2668</v>
      </c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90"/>
      <c r="AK233" s="290"/>
      <c r="AL233" s="290"/>
      <c r="AM233" s="290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90"/>
      <c r="AY233" s="290"/>
      <c r="AZ233" s="290"/>
      <c r="BA233" s="290"/>
      <c r="BB233" s="290"/>
      <c r="BC233" s="290"/>
      <c r="BD233" s="290"/>
      <c r="BE233" s="290"/>
      <c r="BF233" s="290"/>
    </row>
    <row r="234" spans="1:58" s="94" customFormat="1" ht="30" customHeight="1" x14ac:dyDescent="0.25">
      <c r="A234" s="305">
        <v>163</v>
      </c>
      <c r="B234" s="305" t="s">
        <v>1748</v>
      </c>
      <c r="C234" s="430" t="s">
        <v>3058</v>
      </c>
      <c r="D234" s="464">
        <v>140</v>
      </c>
      <c r="E234" s="450" t="s">
        <v>1749</v>
      </c>
      <c r="F234" s="543" t="s">
        <v>3214</v>
      </c>
      <c r="G234" s="305" t="s">
        <v>2668</v>
      </c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90"/>
      <c r="AK234" s="290"/>
      <c r="AL234" s="290"/>
      <c r="AM234" s="290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90"/>
      <c r="AY234" s="290"/>
      <c r="AZ234" s="290"/>
      <c r="BA234" s="290"/>
      <c r="BB234" s="290"/>
      <c r="BC234" s="290"/>
      <c r="BD234" s="290"/>
      <c r="BE234" s="290"/>
      <c r="BF234" s="290"/>
    </row>
    <row r="235" spans="1:58" s="94" customFormat="1" ht="30" customHeight="1" x14ac:dyDescent="0.25">
      <c r="A235" s="450">
        <v>164</v>
      </c>
      <c r="B235" s="305" t="s">
        <v>1748</v>
      </c>
      <c r="C235" s="430" t="s">
        <v>3056</v>
      </c>
      <c r="D235" s="464">
        <v>201</v>
      </c>
      <c r="E235" s="450" t="s">
        <v>1749</v>
      </c>
      <c r="F235" s="543" t="s">
        <v>3232</v>
      </c>
      <c r="G235" s="305" t="s">
        <v>2668</v>
      </c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90"/>
      <c r="AK235" s="290"/>
      <c r="AL235" s="290"/>
      <c r="AM235" s="290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90"/>
      <c r="AY235" s="290"/>
      <c r="AZ235" s="290"/>
      <c r="BA235" s="290"/>
      <c r="BB235" s="290"/>
      <c r="BC235" s="290"/>
      <c r="BD235" s="290"/>
      <c r="BE235" s="290"/>
      <c r="BF235" s="290"/>
    </row>
    <row r="236" spans="1:58" s="94" customFormat="1" ht="30" customHeight="1" x14ac:dyDescent="0.25">
      <c r="A236" s="450">
        <v>165</v>
      </c>
      <c r="B236" s="305" t="s">
        <v>1748</v>
      </c>
      <c r="C236" s="430" t="s">
        <v>3056</v>
      </c>
      <c r="D236" s="464">
        <v>202</v>
      </c>
      <c r="E236" s="450" t="s">
        <v>1749</v>
      </c>
      <c r="F236" s="543" t="s">
        <v>3203</v>
      </c>
      <c r="G236" s="305" t="s">
        <v>2668</v>
      </c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90"/>
      <c r="AY236" s="290"/>
      <c r="AZ236" s="290"/>
      <c r="BA236" s="290"/>
      <c r="BB236" s="290"/>
      <c r="BC236" s="290"/>
      <c r="BD236" s="290"/>
      <c r="BE236" s="290"/>
      <c r="BF236" s="290"/>
    </row>
    <row r="237" spans="1:58" s="94" customFormat="1" ht="30" customHeight="1" x14ac:dyDescent="0.25">
      <c r="A237" s="305">
        <v>166</v>
      </c>
      <c r="B237" s="305" t="s">
        <v>1748</v>
      </c>
      <c r="C237" s="430" t="s">
        <v>3056</v>
      </c>
      <c r="D237" s="464">
        <v>203</v>
      </c>
      <c r="E237" s="450" t="s">
        <v>1749</v>
      </c>
      <c r="F237" s="543" t="s">
        <v>3085</v>
      </c>
      <c r="G237" s="305" t="s">
        <v>2668</v>
      </c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  <c r="AM237" s="290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90"/>
      <c r="AY237" s="290"/>
      <c r="AZ237" s="290"/>
      <c r="BA237" s="290"/>
      <c r="BB237" s="290"/>
      <c r="BC237" s="290"/>
      <c r="BD237" s="290"/>
      <c r="BE237" s="290"/>
      <c r="BF237" s="290"/>
    </row>
    <row r="238" spans="1:58" s="94" customFormat="1" ht="30" customHeight="1" x14ac:dyDescent="0.25">
      <c r="A238" s="450">
        <v>167</v>
      </c>
      <c r="B238" s="305" t="s">
        <v>1748</v>
      </c>
      <c r="C238" s="430" t="s">
        <v>3056</v>
      </c>
      <c r="D238" s="464">
        <v>204</v>
      </c>
      <c r="E238" s="450" t="s">
        <v>1749</v>
      </c>
      <c r="F238" s="543" t="s">
        <v>3106</v>
      </c>
      <c r="G238" s="305" t="s">
        <v>2668</v>
      </c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90"/>
      <c r="AK238" s="290"/>
      <c r="AL238" s="290"/>
      <c r="AM238" s="290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90"/>
      <c r="AY238" s="290"/>
      <c r="AZ238" s="290"/>
      <c r="BA238" s="290"/>
      <c r="BB238" s="290"/>
      <c r="BC238" s="290"/>
      <c r="BD238" s="290"/>
      <c r="BE238" s="290"/>
      <c r="BF238" s="290"/>
    </row>
    <row r="239" spans="1:58" s="94" customFormat="1" ht="30" customHeight="1" x14ac:dyDescent="0.25">
      <c r="A239" s="450">
        <v>168</v>
      </c>
      <c r="B239" s="305" t="s">
        <v>1748</v>
      </c>
      <c r="C239" s="430" t="s">
        <v>3056</v>
      </c>
      <c r="D239" s="464">
        <v>205</v>
      </c>
      <c r="E239" s="450" t="s">
        <v>1749</v>
      </c>
      <c r="F239" s="543" t="s">
        <v>3089</v>
      </c>
      <c r="G239" s="305" t="s">
        <v>2668</v>
      </c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0"/>
      <c r="AM239" s="290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90"/>
      <c r="AY239" s="290"/>
      <c r="AZ239" s="290"/>
      <c r="BA239" s="290"/>
      <c r="BB239" s="290"/>
      <c r="BC239" s="290"/>
      <c r="BD239" s="290"/>
      <c r="BE239" s="290"/>
      <c r="BF239" s="290"/>
    </row>
    <row r="240" spans="1:58" s="94" customFormat="1" ht="30" customHeight="1" x14ac:dyDescent="0.25">
      <c r="A240" s="305">
        <v>169</v>
      </c>
      <c r="B240" s="305" t="s">
        <v>1748</v>
      </c>
      <c r="C240" s="430" t="s">
        <v>3056</v>
      </c>
      <c r="D240" s="464">
        <v>206</v>
      </c>
      <c r="E240" s="450" t="s">
        <v>1749</v>
      </c>
      <c r="F240" s="543" t="s">
        <v>3222</v>
      </c>
      <c r="G240" s="305" t="s">
        <v>2668</v>
      </c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90"/>
      <c r="AY240" s="290"/>
      <c r="AZ240" s="290"/>
      <c r="BA240" s="290"/>
      <c r="BB240" s="290"/>
      <c r="BC240" s="290"/>
      <c r="BD240" s="290"/>
      <c r="BE240" s="290"/>
      <c r="BF240" s="290"/>
    </row>
    <row r="241" spans="1:58" s="94" customFormat="1" ht="30" customHeight="1" x14ac:dyDescent="0.25">
      <c r="A241" s="450">
        <v>170</v>
      </c>
      <c r="B241" s="305" t="s">
        <v>1748</v>
      </c>
      <c r="C241" s="430" t="s">
        <v>3056</v>
      </c>
      <c r="D241" s="464">
        <v>207</v>
      </c>
      <c r="E241" s="450" t="s">
        <v>1749</v>
      </c>
      <c r="F241" s="543" t="s">
        <v>3150</v>
      </c>
      <c r="G241" s="305" t="s">
        <v>2668</v>
      </c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90"/>
      <c r="AK241" s="290"/>
      <c r="AL241" s="290"/>
      <c r="AM241" s="290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90"/>
      <c r="AY241" s="290"/>
      <c r="AZ241" s="290"/>
      <c r="BA241" s="290"/>
      <c r="BB241" s="290"/>
      <c r="BC241" s="290"/>
      <c r="BD241" s="290"/>
      <c r="BE241" s="290"/>
      <c r="BF241" s="290"/>
    </row>
    <row r="242" spans="1:58" s="174" customFormat="1" ht="30" customHeight="1" x14ac:dyDescent="0.25">
      <c r="A242" s="450">
        <v>171</v>
      </c>
      <c r="B242" s="305" t="s">
        <v>1748</v>
      </c>
      <c r="C242" s="430" t="s">
        <v>3056</v>
      </c>
      <c r="D242" s="464">
        <v>208</v>
      </c>
      <c r="E242" s="450" t="s">
        <v>1749</v>
      </c>
      <c r="F242" s="543" t="s">
        <v>3231</v>
      </c>
      <c r="G242" s="305" t="s">
        <v>2668</v>
      </c>
      <c r="H242" s="586"/>
      <c r="I242" s="586"/>
      <c r="J242" s="586"/>
      <c r="K242" s="586"/>
      <c r="L242" s="586"/>
      <c r="M242" s="586"/>
      <c r="N242" s="586"/>
      <c r="O242" s="586"/>
      <c r="P242" s="586"/>
      <c r="Q242" s="586"/>
      <c r="R242" s="586"/>
      <c r="S242" s="586"/>
      <c r="T242" s="586"/>
      <c r="U242" s="586"/>
      <c r="V242" s="586"/>
      <c r="W242" s="586"/>
      <c r="X242" s="586"/>
      <c r="Y242" s="586"/>
      <c r="Z242" s="586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</row>
    <row r="243" spans="1:58" s="94" customFormat="1" ht="30" customHeight="1" x14ac:dyDescent="0.25">
      <c r="A243" s="305">
        <v>172</v>
      </c>
      <c r="B243" s="305" t="s">
        <v>1748</v>
      </c>
      <c r="C243" s="430" t="s">
        <v>3056</v>
      </c>
      <c r="D243" s="464">
        <v>209</v>
      </c>
      <c r="E243" s="450" t="s">
        <v>1749</v>
      </c>
      <c r="F243" s="543" t="s">
        <v>3210</v>
      </c>
      <c r="G243" s="305" t="s">
        <v>2668</v>
      </c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</row>
    <row r="244" spans="1:58" s="94" customFormat="1" ht="30" customHeight="1" x14ac:dyDescent="0.25">
      <c r="A244" s="450">
        <v>173</v>
      </c>
      <c r="B244" s="305" t="s">
        <v>1748</v>
      </c>
      <c r="C244" s="430" t="s">
        <v>3056</v>
      </c>
      <c r="D244" s="464">
        <v>210</v>
      </c>
      <c r="E244" s="450" t="s">
        <v>1749</v>
      </c>
      <c r="F244" s="543" t="s">
        <v>3221</v>
      </c>
      <c r="G244" s="305" t="s">
        <v>2668</v>
      </c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90"/>
      <c r="AK244" s="290"/>
      <c r="AL244" s="290"/>
      <c r="AM244" s="290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90"/>
      <c r="AY244" s="290"/>
      <c r="AZ244" s="290"/>
      <c r="BA244" s="290"/>
      <c r="BB244" s="290"/>
      <c r="BC244" s="290"/>
      <c r="BD244" s="290"/>
      <c r="BE244" s="290"/>
      <c r="BF244" s="290"/>
    </row>
    <row r="245" spans="1:58" s="94" customFormat="1" ht="30" customHeight="1" x14ac:dyDescent="0.25">
      <c r="A245" s="450">
        <v>174</v>
      </c>
      <c r="B245" s="305" t="s">
        <v>1748</v>
      </c>
      <c r="C245" s="430" t="s">
        <v>3056</v>
      </c>
      <c r="D245" s="464">
        <v>211</v>
      </c>
      <c r="E245" s="450" t="s">
        <v>1749</v>
      </c>
      <c r="F245" s="543" t="s">
        <v>3229</v>
      </c>
      <c r="G245" s="305" t="s">
        <v>2668</v>
      </c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90"/>
      <c r="AK245" s="290"/>
      <c r="AL245" s="290"/>
      <c r="AM245" s="290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90"/>
      <c r="AY245" s="290"/>
      <c r="AZ245" s="290"/>
      <c r="BA245" s="290"/>
      <c r="BB245" s="290"/>
      <c r="BC245" s="290"/>
      <c r="BD245" s="290"/>
      <c r="BE245" s="290"/>
      <c r="BF245" s="290"/>
    </row>
    <row r="246" spans="1:58" s="94" customFormat="1" ht="30" customHeight="1" x14ac:dyDescent="0.25">
      <c r="A246" s="305">
        <v>175</v>
      </c>
      <c r="B246" s="305" t="s">
        <v>1748</v>
      </c>
      <c r="C246" s="430" t="s">
        <v>3056</v>
      </c>
      <c r="D246" s="464">
        <v>212</v>
      </c>
      <c r="E246" s="450" t="s">
        <v>1749</v>
      </c>
      <c r="F246" s="543" t="s">
        <v>3234</v>
      </c>
      <c r="G246" s="305" t="s">
        <v>2668</v>
      </c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90"/>
      <c r="AK246" s="290"/>
      <c r="AL246" s="290"/>
      <c r="AM246" s="290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90"/>
      <c r="AY246" s="290"/>
      <c r="AZ246" s="290"/>
      <c r="BA246" s="290"/>
      <c r="BB246" s="290"/>
      <c r="BC246" s="290"/>
      <c r="BD246" s="290"/>
      <c r="BE246" s="290"/>
      <c r="BF246" s="290"/>
    </row>
    <row r="247" spans="1:58" s="94" customFormat="1" ht="30" customHeight="1" x14ac:dyDescent="0.25">
      <c r="A247" s="450">
        <v>176</v>
      </c>
      <c r="B247" s="305" t="s">
        <v>1748</v>
      </c>
      <c r="C247" s="430" t="s">
        <v>3056</v>
      </c>
      <c r="D247" s="587">
        <v>213</v>
      </c>
      <c r="E247" s="450" t="s">
        <v>1749</v>
      </c>
      <c r="F247" s="543" t="s">
        <v>3087</v>
      </c>
      <c r="G247" s="305" t="s">
        <v>2668</v>
      </c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90"/>
      <c r="AK247" s="290"/>
      <c r="AL247" s="290"/>
      <c r="AM247" s="290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90"/>
      <c r="AY247" s="290"/>
      <c r="AZ247" s="290"/>
      <c r="BA247" s="290"/>
      <c r="BB247" s="290"/>
      <c r="BC247" s="290"/>
      <c r="BD247" s="290"/>
      <c r="BE247" s="290"/>
      <c r="BF247" s="290"/>
    </row>
    <row r="248" spans="1:58" s="94" customFormat="1" ht="30" customHeight="1" x14ac:dyDescent="0.25">
      <c r="A248" s="450">
        <v>177</v>
      </c>
      <c r="B248" s="305" t="s">
        <v>1748</v>
      </c>
      <c r="C248" s="430" t="s">
        <v>3056</v>
      </c>
      <c r="D248" s="464">
        <v>214</v>
      </c>
      <c r="E248" s="450" t="s">
        <v>1749</v>
      </c>
      <c r="F248" s="543" t="s">
        <v>3206</v>
      </c>
      <c r="G248" s="305" t="s">
        <v>2668</v>
      </c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0"/>
      <c r="AL248" s="290"/>
      <c r="AM248" s="290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90"/>
      <c r="AY248" s="290"/>
      <c r="AZ248" s="290"/>
      <c r="BA248" s="290"/>
      <c r="BB248" s="290"/>
      <c r="BC248" s="290"/>
      <c r="BD248" s="290"/>
      <c r="BE248" s="290"/>
      <c r="BF248" s="290"/>
    </row>
    <row r="249" spans="1:58" s="94" customFormat="1" ht="30" customHeight="1" x14ac:dyDescent="0.25">
      <c r="A249" s="305">
        <v>178</v>
      </c>
      <c r="B249" s="305" t="s">
        <v>1748</v>
      </c>
      <c r="C249" s="430" t="s">
        <v>3056</v>
      </c>
      <c r="D249" s="464">
        <v>215</v>
      </c>
      <c r="E249" s="450" t="s">
        <v>1749</v>
      </c>
      <c r="F249" s="543" t="s">
        <v>3155</v>
      </c>
      <c r="G249" s="305" t="s">
        <v>2668</v>
      </c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0"/>
      <c r="AL249" s="290"/>
      <c r="AM249" s="290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90"/>
      <c r="AY249" s="290"/>
      <c r="AZ249" s="290"/>
      <c r="BA249" s="290"/>
      <c r="BB249" s="290"/>
      <c r="BC249" s="290"/>
      <c r="BD249" s="290"/>
      <c r="BE249" s="290"/>
      <c r="BF249" s="290"/>
    </row>
    <row r="250" spans="1:58" s="94" customFormat="1" ht="30" customHeight="1" x14ac:dyDescent="0.25">
      <c r="A250" s="450">
        <v>179</v>
      </c>
      <c r="B250" s="305" t="s">
        <v>1748</v>
      </c>
      <c r="C250" s="430" t="s">
        <v>3056</v>
      </c>
      <c r="D250" s="464">
        <v>216</v>
      </c>
      <c r="E250" s="450" t="s">
        <v>1749</v>
      </c>
      <c r="F250" s="543" t="s">
        <v>3126</v>
      </c>
      <c r="G250" s="305" t="s">
        <v>2668</v>
      </c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90"/>
      <c r="AY250" s="290"/>
      <c r="AZ250" s="290"/>
      <c r="BA250" s="290"/>
      <c r="BB250" s="290"/>
      <c r="BC250" s="290"/>
      <c r="BD250" s="290"/>
      <c r="BE250" s="290"/>
      <c r="BF250" s="290"/>
    </row>
    <row r="251" spans="1:58" s="94" customFormat="1" ht="30" customHeight="1" x14ac:dyDescent="0.25">
      <c r="A251" s="450">
        <v>180</v>
      </c>
      <c r="B251" s="305" t="s">
        <v>1748</v>
      </c>
      <c r="C251" s="430" t="s">
        <v>3056</v>
      </c>
      <c r="D251" s="464">
        <v>239</v>
      </c>
      <c r="E251" s="450" t="s">
        <v>1749</v>
      </c>
      <c r="F251" s="543" t="s">
        <v>3217</v>
      </c>
      <c r="G251" s="305" t="s">
        <v>2668</v>
      </c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90"/>
      <c r="AK251" s="290"/>
      <c r="AL251" s="290"/>
      <c r="AM251" s="290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90"/>
      <c r="AY251" s="290"/>
      <c r="AZ251" s="290"/>
      <c r="BA251" s="290"/>
      <c r="BB251" s="290"/>
      <c r="BC251" s="290"/>
      <c r="BD251" s="290"/>
      <c r="BE251" s="290"/>
      <c r="BF251" s="290"/>
    </row>
    <row r="252" spans="1:58" s="94" customFormat="1" ht="30" customHeight="1" x14ac:dyDescent="0.25">
      <c r="A252" s="305">
        <v>181</v>
      </c>
      <c r="B252" s="305" t="s">
        <v>1748</v>
      </c>
      <c r="C252" s="430" t="s">
        <v>3056</v>
      </c>
      <c r="D252" s="464">
        <v>250</v>
      </c>
      <c r="E252" s="450" t="s">
        <v>1749</v>
      </c>
      <c r="F252" s="543" t="s">
        <v>3057</v>
      </c>
      <c r="G252" s="305" t="s">
        <v>2668</v>
      </c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90"/>
      <c r="AK252" s="290"/>
      <c r="AL252" s="290"/>
      <c r="AM252" s="290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90"/>
      <c r="AY252" s="290"/>
      <c r="AZ252" s="290"/>
      <c r="BA252" s="290"/>
      <c r="BB252" s="290"/>
      <c r="BC252" s="290"/>
      <c r="BD252" s="290"/>
      <c r="BE252" s="290"/>
      <c r="BF252" s="290"/>
    </row>
    <row r="253" spans="1:58" s="94" customFormat="1" ht="30" customHeight="1" x14ac:dyDescent="0.25">
      <c r="A253" s="450">
        <v>182</v>
      </c>
      <c r="B253" s="305" t="s">
        <v>1748</v>
      </c>
      <c r="C253" s="430" t="s">
        <v>3056</v>
      </c>
      <c r="D253" s="464">
        <v>251</v>
      </c>
      <c r="E253" s="450" t="s">
        <v>1749</v>
      </c>
      <c r="F253" s="543" t="s">
        <v>3233</v>
      </c>
      <c r="G253" s="305" t="s">
        <v>2668</v>
      </c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90"/>
      <c r="AK253" s="290"/>
      <c r="AL253" s="290"/>
      <c r="AM253" s="290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90"/>
      <c r="AY253" s="290"/>
      <c r="AZ253" s="290"/>
      <c r="BA253" s="290"/>
      <c r="BB253" s="290"/>
      <c r="BC253" s="290"/>
      <c r="BD253" s="290"/>
      <c r="BE253" s="290"/>
      <c r="BF253" s="290"/>
    </row>
    <row r="254" spans="1:58" s="94" customFormat="1" ht="30" customHeight="1" x14ac:dyDescent="0.25">
      <c r="A254" s="450">
        <v>183</v>
      </c>
      <c r="B254" s="305" t="s">
        <v>1748</v>
      </c>
      <c r="C254" s="430" t="s">
        <v>3056</v>
      </c>
      <c r="D254" s="464">
        <v>252</v>
      </c>
      <c r="E254" s="450" t="s">
        <v>1749</v>
      </c>
      <c r="F254" s="543" t="s">
        <v>3178</v>
      </c>
      <c r="G254" s="305" t="s">
        <v>2668</v>
      </c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90"/>
      <c r="AK254" s="290"/>
      <c r="AL254" s="290"/>
      <c r="AM254" s="290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90"/>
      <c r="AY254" s="290"/>
      <c r="AZ254" s="290"/>
      <c r="BA254" s="290"/>
      <c r="BB254" s="290"/>
      <c r="BC254" s="290"/>
      <c r="BD254" s="290"/>
      <c r="BE254" s="290"/>
      <c r="BF254" s="290"/>
    </row>
    <row r="255" spans="1:58" s="94" customFormat="1" ht="30" customHeight="1" x14ac:dyDescent="0.25">
      <c r="A255" s="305">
        <v>184</v>
      </c>
      <c r="B255" s="305" t="s">
        <v>1748</v>
      </c>
      <c r="C255" s="430" t="s">
        <v>3056</v>
      </c>
      <c r="D255" s="464">
        <v>253</v>
      </c>
      <c r="E255" s="450" t="s">
        <v>1749</v>
      </c>
      <c r="F255" s="543" t="s">
        <v>3072</v>
      </c>
      <c r="G255" s="305" t="s">
        <v>2668</v>
      </c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90"/>
      <c r="AK255" s="290"/>
      <c r="AL255" s="290"/>
      <c r="AM255" s="290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290"/>
      <c r="AX255" s="290"/>
      <c r="AY255" s="290"/>
      <c r="AZ255" s="290"/>
      <c r="BA255" s="290"/>
      <c r="BB255" s="290"/>
      <c r="BC255" s="290"/>
      <c r="BD255" s="290"/>
      <c r="BE255" s="290"/>
      <c r="BF255" s="290"/>
    </row>
    <row r="256" spans="1:58" s="94" customFormat="1" ht="30" customHeight="1" x14ac:dyDescent="0.25">
      <c r="A256" s="450">
        <v>185</v>
      </c>
      <c r="B256" s="305" t="s">
        <v>1748</v>
      </c>
      <c r="C256" s="430" t="s">
        <v>3056</v>
      </c>
      <c r="D256" s="464">
        <v>254</v>
      </c>
      <c r="E256" s="450" t="s">
        <v>1749</v>
      </c>
      <c r="F256" s="543" t="s">
        <v>3152</v>
      </c>
      <c r="G256" s="305" t="s">
        <v>2668</v>
      </c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90"/>
      <c r="AK256" s="290"/>
      <c r="AL256" s="290"/>
      <c r="AM256" s="290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90"/>
      <c r="AY256" s="290"/>
      <c r="AZ256" s="290"/>
      <c r="BA256" s="290"/>
      <c r="BB256" s="290"/>
      <c r="BC256" s="290"/>
      <c r="BD256" s="290"/>
      <c r="BE256" s="290"/>
      <c r="BF256" s="290"/>
    </row>
    <row r="257" spans="1:58" s="94" customFormat="1" ht="30" customHeight="1" x14ac:dyDescent="0.25">
      <c r="A257" s="305">
        <v>115</v>
      </c>
      <c r="B257" s="305" t="s">
        <v>1748</v>
      </c>
      <c r="C257" s="430" t="s">
        <v>3048</v>
      </c>
      <c r="D257" s="464">
        <v>326</v>
      </c>
      <c r="E257" s="450" t="s">
        <v>1749</v>
      </c>
      <c r="F257" s="543" t="s">
        <v>3190</v>
      </c>
      <c r="G257" s="305" t="s">
        <v>2668</v>
      </c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90"/>
      <c r="AK257" s="290"/>
      <c r="AL257" s="290"/>
      <c r="AM257" s="290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90"/>
      <c r="AY257" s="290"/>
      <c r="AZ257" s="290"/>
      <c r="BA257" s="290"/>
      <c r="BB257" s="290"/>
      <c r="BC257" s="290"/>
      <c r="BD257" s="290"/>
      <c r="BE257" s="290"/>
      <c r="BF257" s="290"/>
    </row>
    <row r="258" spans="1:58" s="94" customFormat="1" ht="30" customHeight="1" x14ac:dyDescent="0.25">
      <c r="A258" s="450">
        <v>116</v>
      </c>
      <c r="B258" s="305" t="s">
        <v>1748</v>
      </c>
      <c r="C258" s="430" t="s">
        <v>3048</v>
      </c>
      <c r="D258" s="464">
        <v>325</v>
      </c>
      <c r="E258" s="450" t="s">
        <v>1749</v>
      </c>
      <c r="F258" s="543" t="s">
        <v>3238</v>
      </c>
      <c r="G258" s="305" t="s">
        <v>2668</v>
      </c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290"/>
      <c r="AL258" s="290"/>
      <c r="AM258" s="290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90"/>
      <c r="AY258" s="290"/>
      <c r="AZ258" s="290"/>
      <c r="BA258" s="290"/>
      <c r="BB258" s="290"/>
      <c r="BC258" s="290"/>
      <c r="BD258" s="290"/>
      <c r="BE258" s="290"/>
      <c r="BF258" s="290"/>
    </row>
    <row r="259" spans="1:58" s="94" customFormat="1" ht="30" customHeight="1" x14ac:dyDescent="0.25">
      <c r="A259" s="450">
        <v>117</v>
      </c>
      <c r="B259" s="305" t="s">
        <v>1748</v>
      </c>
      <c r="C259" s="430" t="s">
        <v>3048</v>
      </c>
      <c r="D259" s="464">
        <v>324</v>
      </c>
      <c r="E259" s="450" t="s">
        <v>1749</v>
      </c>
      <c r="F259" s="543" t="s">
        <v>3227</v>
      </c>
      <c r="G259" s="305" t="s">
        <v>2668</v>
      </c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90"/>
      <c r="AK259" s="290"/>
      <c r="AL259" s="290"/>
      <c r="AM259" s="290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90"/>
      <c r="AY259" s="290"/>
      <c r="AZ259" s="290"/>
      <c r="BA259" s="290"/>
      <c r="BB259" s="290"/>
      <c r="BC259" s="290"/>
      <c r="BD259" s="290"/>
      <c r="BE259" s="290"/>
      <c r="BF259" s="290"/>
    </row>
    <row r="260" spans="1:58" s="94" customFormat="1" ht="30" customHeight="1" x14ac:dyDescent="0.25">
      <c r="A260" s="305">
        <v>118</v>
      </c>
      <c r="B260" s="305" t="s">
        <v>1748</v>
      </c>
      <c r="C260" s="430" t="s">
        <v>3048</v>
      </c>
      <c r="D260" s="464">
        <v>323</v>
      </c>
      <c r="E260" s="450" t="s">
        <v>1749</v>
      </c>
      <c r="F260" s="543" t="s">
        <v>3169</v>
      </c>
      <c r="G260" s="305" t="s">
        <v>2668</v>
      </c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90"/>
      <c r="AK260" s="290"/>
      <c r="AL260" s="290"/>
      <c r="AM260" s="290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90"/>
      <c r="AY260" s="290"/>
      <c r="AZ260" s="290"/>
      <c r="BA260" s="290"/>
      <c r="BB260" s="290"/>
      <c r="BC260" s="290"/>
      <c r="BD260" s="290"/>
      <c r="BE260" s="290"/>
      <c r="BF260" s="290"/>
    </row>
    <row r="261" spans="1:58" s="94" customFormat="1" ht="30" customHeight="1" x14ac:dyDescent="0.25">
      <c r="A261" s="450">
        <v>119</v>
      </c>
      <c r="B261" s="305" t="s">
        <v>1748</v>
      </c>
      <c r="C261" s="430" t="s">
        <v>3048</v>
      </c>
      <c r="D261" s="464">
        <v>322</v>
      </c>
      <c r="E261" s="450" t="s">
        <v>1749</v>
      </c>
      <c r="F261" s="543" t="s">
        <v>3209</v>
      </c>
      <c r="G261" s="305" t="s">
        <v>2668</v>
      </c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290"/>
      <c r="AZ261" s="290"/>
      <c r="BA261" s="290"/>
      <c r="BB261" s="290"/>
      <c r="BC261" s="290"/>
      <c r="BD261" s="290"/>
      <c r="BE261" s="290"/>
      <c r="BF261" s="290"/>
    </row>
    <row r="262" spans="1:58" s="94" customFormat="1" ht="30" customHeight="1" x14ac:dyDescent="0.25">
      <c r="A262" s="450">
        <v>120</v>
      </c>
      <c r="B262" s="305" t="s">
        <v>1748</v>
      </c>
      <c r="C262" s="430" t="s">
        <v>3048</v>
      </c>
      <c r="D262" s="464">
        <v>321</v>
      </c>
      <c r="E262" s="450" t="s">
        <v>1749</v>
      </c>
      <c r="F262" s="543" t="s">
        <v>3082</v>
      </c>
      <c r="G262" s="305" t="s">
        <v>2668</v>
      </c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  <c r="AL262" s="290"/>
      <c r="AM262" s="290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90"/>
      <c r="AY262" s="290"/>
      <c r="AZ262" s="290"/>
      <c r="BA262" s="290"/>
      <c r="BB262" s="290"/>
      <c r="BC262" s="290"/>
      <c r="BD262" s="290"/>
      <c r="BE262" s="290"/>
      <c r="BF262" s="290"/>
    </row>
    <row r="263" spans="1:58" s="94" customFormat="1" ht="30" customHeight="1" x14ac:dyDescent="0.25">
      <c r="A263" s="305">
        <v>121</v>
      </c>
      <c r="B263" s="430" t="s">
        <v>1748</v>
      </c>
      <c r="C263" s="430" t="s">
        <v>3048</v>
      </c>
      <c r="D263" s="464">
        <v>320</v>
      </c>
      <c r="E263" s="450" t="s">
        <v>1749</v>
      </c>
      <c r="F263" s="543" t="s">
        <v>3049</v>
      </c>
      <c r="G263" s="305" t="s">
        <v>2668</v>
      </c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90"/>
      <c r="AK263" s="290"/>
      <c r="AL263" s="290"/>
      <c r="AM263" s="290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90"/>
      <c r="AY263" s="290"/>
      <c r="AZ263" s="290"/>
      <c r="BA263" s="290"/>
      <c r="BB263" s="290"/>
      <c r="BC263" s="290"/>
      <c r="BD263" s="290"/>
      <c r="BE263" s="290"/>
      <c r="BF263" s="290"/>
    </row>
    <row r="264" spans="1:58" s="94" customFormat="1" ht="30" customHeight="1" x14ac:dyDescent="0.25">
      <c r="A264" s="450">
        <v>122</v>
      </c>
      <c r="B264" s="305" t="s">
        <v>1748</v>
      </c>
      <c r="C264" s="430" t="s">
        <v>3048</v>
      </c>
      <c r="D264" s="464">
        <v>319</v>
      </c>
      <c r="E264" s="450" t="s">
        <v>1749</v>
      </c>
      <c r="F264" s="543" t="s">
        <v>3138</v>
      </c>
      <c r="G264" s="305" t="s">
        <v>2668</v>
      </c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90"/>
      <c r="AK264" s="290"/>
      <c r="AL264" s="290"/>
      <c r="AM264" s="290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90"/>
      <c r="AY264" s="290"/>
      <c r="AZ264" s="290"/>
      <c r="BA264" s="290"/>
      <c r="BB264" s="290"/>
      <c r="BC264" s="290"/>
      <c r="BD264" s="290"/>
      <c r="BE264" s="290"/>
      <c r="BF264" s="290"/>
    </row>
    <row r="265" spans="1:58" s="94" customFormat="1" ht="30" customHeight="1" x14ac:dyDescent="0.25">
      <c r="A265" s="450">
        <v>123</v>
      </c>
      <c r="B265" s="305" t="s">
        <v>1748</v>
      </c>
      <c r="C265" s="430" t="s">
        <v>3048</v>
      </c>
      <c r="D265" s="464">
        <v>314</v>
      </c>
      <c r="E265" s="450" t="s">
        <v>1749</v>
      </c>
      <c r="F265" s="543" t="s">
        <v>3065</v>
      </c>
      <c r="G265" s="305" t="s">
        <v>2668</v>
      </c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90"/>
      <c r="AK265" s="290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</row>
    <row r="266" spans="1:58" s="94" customFormat="1" ht="30" customHeight="1" x14ac:dyDescent="0.25">
      <c r="A266" s="305">
        <v>124</v>
      </c>
      <c r="B266" s="305" t="s">
        <v>1748</v>
      </c>
      <c r="C266" s="430" t="s">
        <v>3048</v>
      </c>
      <c r="D266" s="464">
        <v>313</v>
      </c>
      <c r="E266" s="450" t="s">
        <v>1749</v>
      </c>
      <c r="F266" s="543" t="s">
        <v>3071</v>
      </c>
      <c r="G266" s="305" t="s">
        <v>2668</v>
      </c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  <c r="AA266" s="290"/>
      <c r="AB266" s="290"/>
      <c r="AC266" s="290"/>
      <c r="AD266" s="290"/>
      <c r="AE266" s="290"/>
      <c r="AF266" s="290"/>
      <c r="AG266" s="290"/>
      <c r="AH266" s="290"/>
      <c r="AI266" s="290"/>
      <c r="AJ266" s="290"/>
      <c r="AK266" s="290"/>
      <c r="AL266" s="290"/>
      <c r="AM266" s="290"/>
      <c r="AN266" s="290"/>
      <c r="AO266" s="290"/>
      <c r="AP266" s="290"/>
      <c r="AQ266" s="290"/>
      <c r="AR266" s="290"/>
      <c r="AS266" s="290"/>
      <c r="AT266" s="290"/>
      <c r="AU266" s="290"/>
      <c r="AV266" s="290"/>
      <c r="AW266" s="290"/>
      <c r="AX266" s="290"/>
      <c r="AY266" s="290"/>
      <c r="AZ266" s="290"/>
      <c r="BA266" s="290"/>
      <c r="BB266" s="290"/>
      <c r="BC266" s="290"/>
      <c r="BD266" s="290"/>
      <c r="BE266" s="290"/>
      <c r="BF266" s="290"/>
    </row>
    <row r="267" spans="1:58" s="94" customFormat="1" ht="30" customHeight="1" x14ac:dyDescent="0.25">
      <c r="A267" s="450">
        <v>125</v>
      </c>
      <c r="B267" s="305" t="s">
        <v>1748</v>
      </c>
      <c r="C267" s="430" t="s">
        <v>3048</v>
      </c>
      <c r="D267" s="464">
        <v>312</v>
      </c>
      <c r="E267" s="450" t="s">
        <v>1749</v>
      </c>
      <c r="F267" s="543" t="s">
        <v>3112</v>
      </c>
      <c r="G267" s="305" t="s">
        <v>2668</v>
      </c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  <c r="AA267" s="290"/>
      <c r="AB267" s="290"/>
      <c r="AC267" s="290"/>
      <c r="AD267" s="290"/>
      <c r="AE267" s="290"/>
      <c r="AF267" s="290"/>
      <c r="AG267" s="290"/>
      <c r="AH267" s="290"/>
      <c r="AI267" s="290"/>
      <c r="AJ267" s="290"/>
      <c r="AK267" s="290"/>
      <c r="AL267" s="290"/>
      <c r="AM267" s="290"/>
      <c r="AN267" s="290"/>
      <c r="AO267" s="290"/>
      <c r="AP267" s="290"/>
      <c r="AQ267" s="290"/>
      <c r="AR267" s="290"/>
      <c r="AS267" s="290"/>
      <c r="AT267" s="290"/>
      <c r="AU267" s="290"/>
      <c r="AV267" s="290"/>
      <c r="AW267" s="290"/>
      <c r="AX267" s="290"/>
      <c r="AY267" s="290"/>
      <c r="AZ267" s="290"/>
      <c r="BA267" s="290"/>
      <c r="BB267" s="290"/>
      <c r="BC267" s="290"/>
      <c r="BD267" s="290"/>
      <c r="BE267" s="290"/>
      <c r="BF267" s="290"/>
    </row>
    <row r="268" spans="1:58" s="94" customFormat="1" ht="30" customHeight="1" x14ac:dyDescent="0.25">
      <c r="A268" s="450">
        <v>126</v>
      </c>
      <c r="B268" s="305" t="s">
        <v>1748</v>
      </c>
      <c r="C268" s="430" t="s">
        <v>3048</v>
      </c>
      <c r="D268" s="464">
        <v>311</v>
      </c>
      <c r="E268" s="450" t="s">
        <v>1749</v>
      </c>
      <c r="F268" s="543" t="s">
        <v>3088</v>
      </c>
      <c r="G268" s="305" t="s">
        <v>2668</v>
      </c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  <c r="AL268" s="290"/>
      <c r="AM268" s="290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90"/>
      <c r="AY268" s="290"/>
      <c r="AZ268" s="290"/>
      <c r="BA268" s="290"/>
      <c r="BB268" s="290"/>
      <c r="BC268" s="290"/>
      <c r="BD268" s="290"/>
      <c r="BE268" s="290"/>
      <c r="BF268" s="290"/>
    </row>
    <row r="269" spans="1:58" s="94" customFormat="1" ht="30" customHeight="1" x14ac:dyDescent="0.25">
      <c r="A269" s="305">
        <v>127</v>
      </c>
      <c r="B269" s="305" t="s">
        <v>1748</v>
      </c>
      <c r="C269" s="430" t="s">
        <v>3048</v>
      </c>
      <c r="D269" s="464">
        <v>310</v>
      </c>
      <c r="E269" s="450" t="s">
        <v>1749</v>
      </c>
      <c r="F269" s="543" t="s">
        <v>3195</v>
      </c>
      <c r="G269" s="305" t="s">
        <v>2668</v>
      </c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90"/>
      <c r="AK269" s="290"/>
      <c r="AL269" s="290"/>
      <c r="AM269" s="290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90"/>
      <c r="AY269" s="290"/>
      <c r="AZ269" s="290"/>
      <c r="BA269" s="290"/>
      <c r="BB269" s="290"/>
      <c r="BC269" s="290"/>
      <c r="BD269" s="290"/>
      <c r="BE269" s="290"/>
      <c r="BF269" s="290"/>
    </row>
    <row r="270" spans="1:58" s="94" customFormat="1" ht="30" customHeight="1" x14ac:dyDescent="0.25">
      <c r="A270" s="450">
        <v>128</v>
      </c>
      <c r="B270" s="305" t="s">
        <v>1748</v>
      </c>
      <c r="C270" s="430" t="s">
        <v>3048</v>
      </c>
      <c r="D270" s="464">
        <v>309</v>
      </c>
      <c r="E270" s="450" t="s">
        <v>1749</v>
      </c>
      <c r="F270" s="543" t="s">
        <v>3132</v>
      </c>
      <c r="G270" s="305" t="s">
        <v>2668</v>
      </c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90"/>
      <c r="AK270" s="290"/>
      <c r="AL270" s="290"/>
      <c r="AM270" s="290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90"/>
      <c r="AY270" s="290"/>
      <c r="AZ270" s="290"/>
      <c r="BA270" s="290"/>
      <c r="BB270" s="290"/>
      <c r="BC270" s="290"/>
      <c r="BD270" s="290"/>
      <c r="BE270" s="290"/>
      <c r="BF270" s="290"/>
    </row>
    <row r="271" spans="1:58" s="94" customFormat="1" ht="30" customHeight="1" x14ac:dyDescent="0.25">
      <c r="A271" s="450">
        <v>129</v>
      </c>
      <c r="B271" s="305" t="s">
        <v>1748</v>
      </c>
      <c r="C271" s="430" t="s">
        <v>3048</v>
      </c>
      <c r="D271" s="464">
        <v>308</v>
      </c>
      <c r="E271" s="450" t="s">
        <v>1749</v>
      </c>
      <c r="F271" s="543" t="s">
        <v>3179</v>
      </c>
      <c r="G271" s="305" t="s">
        <v>2668</v>
      </c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90"/>
      <c r="AK271" s="290"/>
      <c r="AL271" s="290"/>
      <c r="AM271" s="290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90"/>
      <c r="AY271" s="290"/>
      <c r="AZ271" s="290"/>
      <c r="BA271" s="290"/>
      <c r="BB271" s="290"/>
      <c r="BC271" s="290"/>
      <c r="BD271" s="290"/>
      <c r="BE271" s="290"/>
      <c r="BF271" s="290"/>
    </row>
    <row r="272" spans="1:58" s="94" customFormat="1" ht="30" customHeight="1" x14ac:dyDescent="0.25">
      <c r="A272" s="305">
        <v>130</v>
      </c>
      <c r="B272" s="305" t="s">
        <v>1748</v>
      </c>
      <c r="C272" s="430" t="s">
        <v>3048</v>
      </c>
      <c r="D272" s="464">
        <v>307</v>
      </c>
      <c r="E272" s="450" t="s">
        <v>1749</v>
      </c>
      <c r="F272" s="543" t="s">
        <v>3157</v>
      </c>
      <c r="G272" s="305" t="s">
        <v>2668</v>
      </c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0"/>
      <c r="AZ272" s="290"/>
      <c r="BA272" s="290"/>
      <c r="BB272" s="290"/>
      <c r="BC272" s="290"/>
      <c r="BD272" s="290"/>
      <c r="BE272" s="290"/>
      <c r="BF272" s="290"/>
    </row>
    <row r="273" spans="1:58" s="94" customFormat="1" ht="30" customHeight="1" x14ac:dyDescent="0.25">
      <c r="A273" s="450">
        <v>131</v>
      </c>
      <c r="B273" s="305" t="s">
        <v>1748</v>
      </c>
      <c r="C273" s="430" t="s">
        <v>3048</v>
      </c>
      <c r="D273" s="464">
        <v>306</v>
      </c>
      <c r="E273" s="450" t="s">
        <v>1749</v>
      </c>
      <c r="F273" s="543" t="s">
        <v>3148</v>
      </c>
      <c r="G273" s="305" t="s">
        <v>2668</v>
      </c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90"/>
      <c r="AK273" s="290"/>
      <c r="AL273" s="290"/>
      <c r="AM273" s="290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90"/>
      <c r="AY273" s="290"/>
      <c r="AZ273" s="290"/>
      <c r="BA273" s="290"/>
      <c r="BB273" s="290"/>
      <c r="BC273" s="290"/>
      <c r="BD273" s="290"/>
      <c r="BE273" s="290"/>
      <c r="BF273" s="290"/>
    </row>
    <row r="274" spans="1:58" s="94" customFormat="1" ht="30" customHeight="1" x14ac:dyDescent="0.25">
      <c r="A274" s="450">
        <v>132</v>
      </c>
      <c r="B274" s="305" t="s">
        <v>1748</v>
      </c>
      <c r="C274" s="430" t="s">
        <v>3048</v>
      </c>
      <c r="D274" s="464">
        <v>305</v>
      </c>
      <c r="E274" s="450" t="s">
        <v>1749</v>
      </c>
      <c r="F274" s="543" t="s">
        <v>3192</v>
      </c>
      <c r="G274" s="305" t="s">
        <v>2668</v>
      </c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90"/>
      <c r="AK274" s="290"/>
      <c r="AL274" s="290"/>
      <c r="AM274" s="290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90"/>
      <c r="AY274" s="290"/>
      <c r="AZ274" s="290"/>
      <c r="BA274" s="290"/>
      <c r="BB274" s="290"/>
      <c r="BC274" s="290"/>
      <c r="BD274" s="290"/>
      <c r="BE274" s="290"/>
      <c r="BF274" s="290"/>
    </row>
    <row r="275" spans="1:58" s="94" customFormat="1" ht="30" customHeight="1" x14ac:dyDescent="0.25">
      <c r="A275" s="305">
        <v>133</v>
      </c>
      <c r="B275" s="305" t="s">
        <v>1748</v>
      </c>
      <c r="C275" s="430" t="s">
        <v>3048</v>
      </c>
      <c r="D275" s="464">
        <v>303</v>
      </c>
      <c r="E275" s="450" t="s">
        <v>1749</v>
      </c>
      <c r="F275" s="543" t="s">
        <v>3183</v>
      </c>
      <c r="G275" s="305" t="s">
        <v>2668</v>
      </c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90"/>
      <c r="AK275" s="290"/>
      <c r="AL275" s="290"/>
      <c r="AM275" s="290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90"/>
      <c r="AY275" s="290"/>
      <c r="AZ275" s="290"/>
      <c r="BA275" s="290"/>
      <c r="BB275" s="290"/>
      <c r="BC275" s="290"/>
      <c r="BD275" s="290"/>
      <c r="BE275" s="290"/>
      <c r="BF275" s="290"/>
    </row>
    <row r="276" spans="1:58" s="94" customFormat="1" ht="30" customHeight="1" x14ac:dyDescent="0.25">
      <c r="A276" s="450">
        <v>134</v>
      </c>
      <c r="B276" s="305" t="s">
        <v>1748</v>
      </c>
      <c r="C276" s="430" t="s">
        <v>3048</v>
      </c>
      <c r="D276" s="464">
        <v>302</v>
      </c>
      <c r="E276" s="450" t="s">
        <v>1749</v>
      </c>
      <c r="F276" s="543" t="s">
        <v>3177</v>
      </c>
      <c r="G276" s="305" t="s">
        <v>2668</v>
      </c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90"/>
      <c r="AK276" s="290"/>
      <c r="AL276" s="290"/>
      <c r="AM276" s="290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90"/>
      <c r="AY276" s="290"/>
      <c r="AZ276" s="290"/>
      <c r="BA276" s="290"/>
      <c r="BB276" s="290"/>
      <c r="BC276" s="290"/>
      <c r="BD276" s="290"/>
      <c r="BE276" s="290"/>
      <c r="BF276" s="290"/>
    </row>
    <row r="277" spans="1:58" s="94" customFormat="1" ht="30" customHeight="1" x14ac:dyDescent="0.25">
      <c r="A277" s="450">
        <v>135</v>
      </c>
      <c r="B277" s="305" t="s">
        <v>1748</v>
      </c>
      <c r="C277" s="430" t="s">
        <v>3048</v>
      </c>
      <c r="D277" s="464">
        <v>301</v>
      </c>
      <c r="E277" s="450" t="s">
        <v>1749</v>
      </c>
      <c r="F277" s="543" t="s">
        <v>3141</v>
      </c>
      <c r="G277" s="305" t="s">
        <v>2668</v>
      </c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90"/>
      <c r="AK277" s="290"/>
      <c r="AL277" s="290"/>
      <c r="AM277" s="290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90"/>
      <c r="AY277" s="290"/>
      <c r="AZ277" s="290"/>
      <c r="BA277" s="290"/>
      <c r="BB277" s="290"/>
      <c r="BC277" s="290"/>
      <c r="BD277" s="290"/>
      <c r="BE277" s="290"/>
      <c r="BF277" s="290"/>
    </row>
    <row r="278" spans="1:58" s="94" customFormat="1" ht="30" customHeight="1" x14ac:dyDescent="0.25">
      <c r="A278" s="450">
        <v>300</v>
      </c>
      <c r="B278" s="305" t="s">
        <v>1748</v>
      </c>
      <c r="C278" s="430" t="s">
        <v>3048</v>
      </c>
      <c r="D278" s="464">
        <v>304</v>
      </c>
      <c r="E278" s="450" t="s">
        <v>1749</v>
      </c>
      <c r="F278" s="543" t="s">
        <v>3134</v>
      </c>
      <c r="G278" s="305" t="s">
        <v>2668</v>
      </c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  <c r="AA278" s="290"/>
      <c r="AB278" s="290"/>
      <c r="AC278" s="290"/>
      <c r="AD278" s="290"/>
      <c r="AE278" s="290"/>
      <c r="AF278" s="290"/>
      <c r="AG278" s="290"/>
      <c r="AH278" s="290"/>
      <c r="AI278" s="290"/>
      <c r="AJ278" s="290"/>
      <c r="AK278" s="290"/>
      <c r="AL278" s="290"/>
      <c r="AM278" s="290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90"/>
      <c r="AY278" s="290"/>
      <c r="AZ278" s="290"/>
      <c r="BA278" s="290"/>
      <c r="BB278" s="290"/>
      <c r="BC278" s="290"/>
      <c r="BD278" s="290"/>
      <c r="BE278" s="290"/>
      <c r="BF278" s="290"/>
    </row>
    <row r="279" spans="1:58" s="94" customFormat="1" ht="30" customHeight="1" x14ac:dyDescent="0.25">
      <c r="A279" s="450">
        <v>105</v>
      </c>
      <c r="B279" s="305" t="s">
        <v>1748</v>
      </c>
      <c r="C279" s="430" t="s">
        <v>3061</v>
      </c>
      <c r="D279" s="464">
        <v>474</v>
      </c>
      <c r="E279" s="450" t="s">
        <v>1749</v>
      </c>
      <c r="F279" s="543" t="s">
        <v>3151</v>
      </c>
      <c r="G279" s="430" t="s">
        <v>2668</v>
      </c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90"/>
      <c r="AK279" s="290"/>
      <c r="AL279" s="290"/>
      <c r="AM279" s="290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90"/>
      <c r="AY279" s="290"/>
      <c r="AZ279" s="290"/>
      <c r="BA279" s="290"/>
      <c r="BB279" s="290"/>
      <c r="BC279" s="290"/>
      <c r="BD279" s="290"/>
      <c r="BE279" s="290"/>
      <c r="BF279" s="290"/>
    </row>
    <row r="280" spans="1:58" s="94" customFormat="1" ht="30" customHeight="1" x14ac:dyDescent="0.25">
      <c r="A280" s="305">
        <v>106</v>
      </c>
      <c r="B280" s="305" t="s">
        <v>1748</v>
      </c>
      <c r="C280" s="430" t="s">
        <v>3061</v>
      </c>
      <c r="D280" s="464">
        <v>409</v>
      </c>
      <c r="E280" s="450" t="s">
        <v>1749</v>
      </c>
      <c r="F280" s="543" t="s">
        <v>3161</v>
      </c>
      <c r="G280" s="430" t="s">
        <v>2668</v>
      </c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90"/>
      <c r="AK280" s="290"/>
      <c r="AL280" s="290"/>
      <c r="AM280" s="290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90"/>
      <c r="AY280" s="290"/>
      <c r="AZ280" s="290"/>
      <c r="BA280" s="290"/>
      <c r="BB280" s="290"/>
      <c r="BC280" s="290"/>
      <c r="BD280" s="290"/>
      <c r="BE280" s="290"/>
      <c r="BF280" s="290"/>
    </row>
    <row r="281" spans="1:58" s="94" customFormat="1" ht="30" customHeight="1" x14ac:dyDescent="0.25">
      <c r="A281" s="450">
        <v>107</v>
      </c>
      <c r="B281" s="305" t="s">
        <v>1748</v>
      </c>
      <c r="C281" s="430" t="s">
        <v>3061</v>
      </c>
      <c r="D281" s="464">
        <v>406</v>
      </c>
      <c r="E281" s="450" t="s">
        <v>1749</v>
      </c>
      <c r="F281" s="543" t="s">
        <v>3243</v>
      </c>
      <c r="G281" s="430" t="s">
        <v>2668</v>
      </c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90"/>
      <c r="AK281" s="290"/>
      <c r="AL281" s="290"/>
      <c r="AM281" s="290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90"/>
      <c r="AY281" s="290"/>
      <c r="AZ281" s="290"/>
      <c r="BA281" s="290"/>
      <c r="BB281" s="290"/>
      <c r="BC281" s="290"/>
      <c r="BD281" s="290"/>
      <c r="BE281" s="290"/>
      <c r="BF281" s="290"/>
    </row>
    <row r="282" spans="1:58" s="94" customFormat="1" ht="30" customHeight="1" x14ac:dyDescent="0.25">
      <c r="A282" s="450">
        <v>191</v>
      </c>
      <c r="B282" s="305" t="s">
        <v>1748</v>
      </c>
      <c r="C282" s="430" t="s">
        <v>3061</v>
      </c>
      <c r="D282" s="464">
        <v>440</v>
      </c>
      <c r="E282" s="450" t="s">
        <v>1749</v>
      </c>
      <c r="F282" s="543" t="s">
        <v>3081</v>
      </c>
      <c r="G282" s="305" t="s">
        <v>2668</v>
      </c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90"/>
      <c r="AK282" s="290"/>
      <c r="AL282" s="290"/>
      <c r="AM282" s="290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90"/>
      <c r="AY282" s="290"/>
      <c r="AZ282" s="290"/>
      <c r="BA282" s="290"/>
      <c r="BB282" s="290"/>
      <c r="BC282" s="290"/>
      <c r="BD282" s="290"/>
      <c r="BE282" s="290"/>
      <c r="BF282" s="290"/>
    </row>
    <row r="283" spans="1:58" s="94" customFormat="1" ht="30" customHeight="1" x14ac:dyDescent="0.25">
      <c r="A283" s="305">
        <v>241</v>
      </c>
      <c r="B283" s="305" t="s">
        <v>1748</v>
      </c>
      <c r="C283" s="430" t="s">
        <v>3061</v>
      </c>
      <c r="D283" s="464">
        <v>401</v>
      </c>
      <c r="E283" s="450" t="s">
        <v>1749</v>
      </c>
      <c r="F283" s="543" t="s">
        <v>3156</v>
      </c>
      <c r="G283" s="305" t="s">
        <v>2668</v>
      </c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90"/>
      <c r="AK283" s="290"/>
      <c r="AL283" s="290"/>
      <c r="AM283" s="290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90"/>
      <c r="AY283" s="290"/>
      <c r="AZ283" s="290"/>
      <c r="BA283" s="290"/>
      <c r="BB283" s="290"/>
      <c r="BC283" s="290"/>
      <c r="BD283" s="290"/>
      <c r="BE283" s="290"/>
      <c r="BF283" s="290"/>
    </row>
    <row r="284" spans="1:58" s="94" customFormat="1" ht="30" customHeight="1" x14ac:dyDescent="0.25">
      <c r="A284" s="450">
        <v>242</v>
      </c>
      <c r="B284" s="305" t="s">
        <v>1748</v>
      </c>
      <c r="C284" s="430" t="s">
        <v>3061</v>
      </c>
      <c r="D284" s="464">
        <v>402</v>
      </c>
      <c r="E284" s="450" t="s">
        <v>1749</v>
      </c>
      <c r="F284" s="543" t="s">
        <v>3078</v>
      </c>
      <c r="G284" s="305" t="s">
        <v>2668</v>
      </c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0"/>
      <c r="AZ284" s="290"/>
      <c r="BA284" s="290"/>
      <c r="BB284" s="290"/>
      <c r="BC284" s="290"/>
      <c r="BD284" s="290"/>
      <c r="BE284" s="290"/>
      <c r="BF284" s="290"/>
    </row>
    <row r="285" spans="1:58" s="94" customFormat="1" ht="30" customHeight="1" x14ac:dyDescent="0.25">
      <c r="A285" s="450">
        <v>243</v>
      </c>
      <c r="B285" s="305" t="s">
        <v>1748</v>
      </c>
      <c r="C285" s="430" t="s">
        <v>3061</v>
      </c>
      <c r="D285" s="464">
        <v>403</v>
      </c>
      <c r="E285" s="450" t="s">
        <v>1749</v>
      </c>
      <c r="F285" s="543" t="s">
        <v>3098</v>
      </c>
      <c r="G285" s="305" t="s">
        <v>2668</v>
      </c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  <c r="AA285" s="290"/>
      <c r="AB285" s="290"/>
      <c r="AC285" s="290"/>
      <c r="AD285" s="290"/>
      <c r="AE285" s="290"/>
      <c r="AF285" s="290"/>
      <c r="AG285" s="290"/>
      <c r="AH285" s="290"/>
      <c r="AI285" s="290"/>
      <c r="AJ285" s="290"/>
      <c r="AK285" s="290"/>
      <c r="AL285" s="290"/>
      <c r="AM285" s="290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90"/>
      <c r="AY285" s="290"/>
      <c r="AZ285" s="290"/>
      <c r="BA285" s="290"/>
      <c r="BB285" s="290"/>
      <c r="BC285" s="290"/>
      <c r="BD285" s="290"/>
      <c r="BE285" s="290"/>
      <c r="BF285" s="290"/>
    </row>
    <row r="286" spans="1:58" s="94" customFormat="1" ht="30" customHeight="1" x14ac:dyDescent="0.25">
      <c r="A286" s="305">
        <v>244</v>
      </c>
      <c r="B286" s="305" t="s">
        <v>1748</v>
      </c>
      <c r="C286" s="430" t="s">
        <v>3061</v>
      </c>
      <c r="D286" s="464">
        <v>404</v>
      </c>
      <c r="E286" s="450" t="s">
        <v>1749</v>
      </c>
      <c r="F286" s="543" t="s">
        <v>3118</v>
      </c>
      <c r="G286" s="305" t="s">
        <v>2668</v>
      </c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  <c r="AA286" s="290"/>
      <c r="AB286" s="290"/>
      <c r="AC286" s="290"/>
      <c r="AD286" s="290"/>
      <c r="AE286" s="290"/>
      <c r="AF286" s="290"/>
      <c r="AG286" s="290"/>
      <c r="AH286" s="290"/>
      <c r="AI286" s="290"/>
      <c r="AJ286" s="290"/>
      <c r="AK286" s="290"/>
      <c r="AL286" s="290"/>
      <c r="AM286" s="290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90"/>
      <c r="AY286" s="290"/>
      <c r="AZ286" s="290"/>
      <c r="BA286" s="290"/>
      <c r="BB286" s="290"/>
      <c r="BC286" s="290"/>
      <c r="BD286" s="290"/>
      <c r="BE286" s="290"/>
      <c r="BF286" s="290"/>
    </row>
    <row r="287" spans="1:58" s="94" customFormat="1" ht="30" customHeight="1" x14ac:dyDescent="0.25">
      <c r="A287" s="450">
        <v>245</v>
      </c>
      <c r="B287" s="305" t="s">
        <v>1748</v>
      </c>
      <c r="C287" s="430" t="s">
        <v>3061</v>
      </c>
      <c r="D287" s="464">
        <v>405</v>
      </c>
      <c r="E287" s="450" t="s">
        <v>1749</v>
      </c>
      <c r="F287" s="543" t="s">
        <v>3121</v>
      </c>
      <c r="G287" s="305" t="s">
        <v>2668</v>
      </c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90"/>
      <c r="AK287" s="290"/>
      <c r="AL287" s="290"/>
      <c r="AM287" s="290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90"/>
      <c r="AY287" s="290"/>
      <c r="AZ287" s="290"/>
      <c r="BA287" s="290"/>
      <c r="BB287" s="290"/>
      <c r="BC287" s="290"/>
      <c r="BD287" s="290"/>
      <c r="BE287" s="290"/>
      <c r="BF287" s="290"/>
    </row>
    <row r="288" spans="1:58" s="94" customFormat="1" ht="30" customHeight="1" x14ac:dyDescent="0.25">
      <c r="A288" s="450">
        <v>246</v>
      </c>
      <c r="B288" s="305" t="s">
        <v>1748</v>
      </c>
      <c r="C288" s="430" t="s">
        <v>3061</v>
      </c>
      <c r="D288" s="464">
        <v>407</v>
      </c>
      <c r="E288" s="450" t="s">
        <v>1749</v>
      </c>
      <c r="F288" s="543" t="s">
        <v>3086</v>
      </c>
      <c r="G288" s="305" t="s">
        <v>2668</v>
      </c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  <c r="AA288" s="290"/>
      <c r="AB288" s="290"/>
      <c r="AC288" s="290"/>
      <c r="AD288" s="290"/>
      <c r="AE288" s="290"/>
      <c r="AF288" s="290"/>
      <c r="AG288" s="290"/>
      <c r="AH288" s="290"/>
      <c r="AI288" s="290"/>
      <c r="AJ288" s="290"/>
      <c r="AK288" s="290"/>
      <c r="AL288" s="290"/>
      <c r="AM288" s="290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90"/>
      <c r="AY288" s="290"/>
      <c r="AZ288" s="290"/>
      <c r="BA288" s="290"/>
      <c r="BB288" s="290"/>
      <c r="BC288" s="290"/>
      <c r="BD288" s="290"/>
      <c r="BE288" s="290"/>
      <c r="BF288" s="290"/>
    </row>
    <row r="289" spans="1:58" s="94" customFormat="1" ht="30" customHeight="1" x14ac:dyDescent="0.25">
      <c r="A289" s="305">
        <v>247</v>
      </c>
      <c r="B289" s="305" t="s">
        <v>1748</v>
      </c>
      <c r="C289" s="430" t="s">
        <v>3061</v>
      </c>
      <c r="D289" s="464">
        <v>408</v>
      </c>
      <c r="E289" s="450" t="s">
        <v>1749</v>
      </c>
      <c r="F289" s="543" t="s">
        <v>3173</v>
      </c>
      <c r="G289" s="305" t="s">
        <v>2668</v>
      </c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  <c r="AA289" s="290"/>
      <c r="AB289" s="290"/>
      <c r="AC289" s="290"/>
      <c r="AD289" s="290"/>
      <c r="AE289" s="290"/>
      <c r="AF289" s="290"/>
      <c r="AG289" s="290"/>
      <c r="AH289" s="290"/>
      <c r="AI289" s="290"/>
      <c r="AJ289" s="290"/>
      <c r="AK289" s="290"/>
      <c r="AL289" s="290"/>
      <c r="AM289" s="290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90"/>
      <c r="AY289" s="290"/>
      <c r="AZ289" s="290"/>
      <c r="BA289" s="290"/>
      <c r="BB289" s="290"/>
      <c r="BC289" s="290"/>
      <c r="BD289" s="290"/>
      <c r="BE289" s="290"/>
      <c r="BF289" s="290"/>
    </row>
    <row r="290" spans="1:58" s="94" customFormat="1" ht="30" customHeight="1" x14ac:dyDescent="0.25">
      <c r="A290" s="450">
        <v>248</v>
      </c>
      <c r="B290" s="305" t="s">
        <v>1748</v>
      </c>
      <c r="C290" s="430" t="s">
        <v>3061</v>
      </c>
      <c r="D290" s="464">
        <v>410</v>
      </c>
      <c r="E290" s="450" t="s">
        <v>1749</v>
      </c>
      <c r="F290" s="543" t="s">
        <v>3216</v>
      </c>
      <c r="G290" s="305" t="s">
        <v>2668</v>
      </c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  <c r="AA290" s="290"/>
      <c r="AB290" s="290"/>
      <c r="AC290" s="290"/>
      <c r="AD290" s="290"/>
      <c r="AE290" s="290"/>
      <c r="AF290" s="290"/>
      <c r="AG290" s="290"/>
      <c r="AH290" s="290"/>
      <c r="AI290" s="290"/>
      <c r="AJ290" s="290"/>
      <c r="AK290" s="290"/>
      <c r="AL290" s="290"/>
      <c r="AM290" s="290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90"/>
      <c r="AY290" s="290"/>
      <c r="AZ290" s="290"/>
      <c r="BA290" s="290"/>
      <c r="BB290" s="290"/>
      <c r="BC290" s="290"/>
      <c r="BD290" s="290"/>
      <c r="BE290" s="290"/>
      <c r="BF290" s="290"/>
    </row>
    <row r="291" spans="1:58" s="94" customFormat="1" ht="30" customHeight="1" x14ac:dyDescent="0.25">
      <c r="A291" s="450">
        <v>249</v>
      </c>
      <c r="B291" s="305" t="s">
        <v>1748</v>
      </c>
      <c r="C291" s="430" t="s">
        <v>3061</v>
      </c>
      <c r="D291" s="464">
        <v>430</v>
      </c>
      <c r="E291" s="450" t="s">
        <v>1749</v>
      </c>
      <c r="F291" s="543" t="s">
        <v>3069</v>
      </c>
      <c r="G291" s="305" t="s">
        <v>2668</v>
      </c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90"/>
      <c r="AK291" s="290"/>
      <c r="AL291" s="290"/>
      <c r="AM291" s="290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90"/>
      <c r="AY291" s="290"/>
      <c r="AZ291" s="290"/>
      <c r="BA291" s="290"/>
      <c r="BB291" s="290"/>
      <c r="BC291" s="290"/>
      <c r="BD291" s="290"/>
      <c r="BE291" s="290"/>
      <c r="BF291" s="290"/>
    </row>
    <row r="292" spans="1:58" s="94" customFormat="1" ht="30" customHeight="1" x14ac:dyDescent="0.25">
      <c r="A292" s="305">
        <v>250</v>
      </c>
      <c r="B292" s="305" t="s">
        <v>1748</v>
      </c>
      <c r="C292" s="430" t="s">
        <v>3061</v>
      </c>
      <c r="D292" s="464">
        <v>431</v>
      </c>
      <c r="E292" s="450" t="s">
        <v>1749</v>
      </c>
      <c r="F292" s="543" t="s">
        <v>3122</v>
      </c>
      <c r="G292" s="305" t="s">
        <v>2668</v>
      </c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  <c r="AA292" s="290"/>
      <c r="AB292" s="290"/>
      <c r="AC292" s="290"/>
      <c r="AD292" s="290"/>
      <c r="AE292" s="290"/>
      <c r="AF292" s="290"/>
      <c r="AG292" s="290"/>
      <c r="AH292" s="290"/>
      <c r="AI292" s="290"/>
      <c r="AJ292" s="290"/>
      <c r="AK292" s="290"/>
      <c r="AL292" s="290"/>
      <c r="AM292" s="290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90"/>
      <c r="AY292" s="290"/>
      <c r="AZ292" s="290"/>
      <c r="BA292" s="290"/>
      <c r="BB292" s="290"/>
      <c r="BC292" s="290"/>
      <c r="BD292" s="290"/>
      <c r="BE292" s="290"/>
      <c r="BF292" s="290"/>
    </row>
    <row r="293" spans="1:58" s="94" customFormat="1" ht="30" customHeight="1" x14ac:dyDescent="0.25">
      <c r="A293" s="450">
        <v>251</v>
      </c>
      <c r="B293" s="305" t="s">
        <v>1748</v>
      </c>
      <c r="C293" s="430" t="s">
        <v>3061</v>
      </c>
      <c r="D293" s="464">
        <v>432</v>
      </c>
      <c r="E293" s="450" t="s">
        <v>1749</v>
      </c>
      <c r="F293" s="543" t="s">
        <v>3064</v>
      </c>
      <c r="G293" s="305" t="s">
        <v>2668</v>
      </c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  <c r="X293" s="290"/>
      <c r="Y293" s="290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90"/>
      <c r="AK293" s="290"/>
      <c r="AL293" s="290"/>
      <c r="AM293" s="290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90"/>
      <c r="AY293" s="290"/>
      <c r="AZ293" s="290"/>
      <c r="BA293" s="290"/>
      <c r="BB293" s="290"/>
      <c r="BC293" s="290"/>
      <c r="BD293" s="290"/>
      <c r="BE293" s="290"/>
      <c r="BF293" s="290"/>
    </row>
    <row r="294" spans="1:58" s="94" customFormat="1" ht="30" customHeight="1" x14ac:dyDescent="0.25">
      <c r="A294" s="450">
        <v>252</v>
      </c>
      <c r="B294" s="305" t="s">
        <v>1748</v>
      </c>
      <c r="C294" s="430" t="s">
        <v>3061</v>
      </c>
      <c r="D294" s="464">
        <v>433</v>
      </c>
      <c r="E294" s="450" t="s">
        <v>1749</v>
      </c>
      <c r="F294" s="543" t="s">
        <v>3129</v>
      </c>
      <c r="G294" s="305" t="s">
        <v>2668</v>
      </c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  <c r="X294" s="290"/>
      <c r="Y294" s="290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90"/>
      <c r="AK294" s="290"/>
      <c r="AL294" s="290"/>
      <c r="AM294" s="290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90"/>
      <c r="AY294" s="290"/>
      <c r="AZ294" s="290"/>
      <c r="BA294" s="290"/>
      <c r="BB294" s="290"/>
      <c r="BC294" s="290"/>
      <c r="BD294" s="290"/>
      <c r="BE294" s="290"/>
      <c r="BF294" s="290"/>
    </row>
    <row r="295" spans="1:58" s="94" customFormat="1" ht="30" customHeight="1" x14ac:dyDescent="0.25">
      <c r="A295" s="305">
        <v>253</v>
      </c>
      <c r="B295" s="305" t="s">
        <v>1748</v>
      </c>
      <c r="C295" s="430" t="s">
        <v>3061</v>
      </c>
      <c r="D295" s="464">
        <v>434</v>
      </c>
      <c r="E295" s="450" t="s">
        <v>1749</v>
      </c>
      <c r="F295" s="543" t="s">
        <v>3247</v>
      </c>
      <c r="G295" s="305" t="s">
        <v>2668</v>
      </c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90"/>
      <c r="AK295" s="290"/>
      <c r="AL295" s="290"/>
      <c r="AM295" s="290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90"/>
      <c r="AY295" s="290"/>
      <c r="AZ295" s="290"/>
      <c r="BA295" s="290"/>
      <c r="BB295" s="290"/>
      <c r="BC295" s="290"/>
      <c r="BD295" s="290"/>
      <c r="BE295" s="290"/>
      <c r="BF295" s="290"/>
    </row>
    <row r="296" spans="1:58" s="94" customFormat="1" ht="30" customHeight="1" x14ac:dyDescent="0.25">
      <c r="A296" s="450">
        <v>254</v>
      </c>
      <c r="B296" s="305" t="s">
        <v>1748</v>
      </c>
      <c r="C296" s="430" t="s">
        <v>3061</v>
      </c>
      <c r="D296" s="464">
        <v>435</v>
      </c>
      <c r="E296" s="450" t="s">
        <v>1749</v>
      </c>
      <c r="F296" s="543" t="s">
        <v>3062</v>
      </c>
      <c r="G296" s="305" t="s">
        <v>2668</v>
      </c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90"/>
      <c r="AK296" s="290"/>
      <c r="AL296" s="290"/>
      <c r="AM296" s="290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90"/>
      <c r="AY296" s="290"/>
      <c r="AZ296" s="290"/>
      <c r="BA296" s="290"/>
      <c r="BB296" s="290"/>
      <c r="BC296" s="290"/>
      <c r="BD296" s="290"/>
      <c r="BE296" s="290"/>
      <c r="BF296" s="290"/>
    </row>
    <row r="297" spans="1:58" s="94" customFormat="1" ht="30" customHeight="1" x14ac:dyDescent="0.25">
      <c r="A297" s="450">
        <v>255</v>
      </c>
      <c r="B297" s="305" t="s">
        <v>1748</v>
      </c>
      <c r="C297" s="430" t="s">
        <v>3061</v>
      </c>
      <c r="D297" s="464">
        <v>436</v>
      </c>
      <c r="E297" s="450" t="s">
        <v>1749</v>
      </c>
      <c r="F297" s="543" t="s">
        <v>3251</v>
      </c>
      <c r="G297" s="305" t="s">
        <v>2668</v>
      </c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  <c r="X297" s="290"/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90"/>
      <c r="AY297" s="290"/>
      <c r="AZ297" s="290"/>
      <c r="BA297" s="290"/>
      <c r="BB297" s="290"/>
      <c r="BC297" s="290"/>
      <c r="BD297" s="290"/>
      <c r="BE297" s="290"/>
      <c r="BF297" s="290"/>
    </row>
    <row r="298" spans="1:58" s="94" customFormat="1" ht="30" customHeight="1" x14ac:dyDescent="0.25">
      <c r="A298" s="305">
        <v>256</v>
      </c>
      <c r="B298" s="305" t="s">
        <v>1748</v>
      </c>
      <c r="C298" s="430" t="s">
        <v>3061</v>
      </c>
      <c r="D298" s="464">
        <v>437</v>
      </c>
      <c r="E298" s="450" t="s">
        <v>1749</v>
      </c>
      <c r="F298" s="543" t="s">
        <v>3191</v>
      </c>
      <c r="G298" s="305" t="s">
        <v>2668</v>
      </c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90"/>
      <c r="AK298" s="290"/>
      <c r="AL298" s="290"/>
      <c r="AM298" s="290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90"/>
      <c r="AY298" s="290"/>
      <c r="AZ298" s="290"/>
      <c r="BA298" s="290"/>
      <c r="BB298" s="290"/>
      <c r="BC298" s="290"/>
      <c r="BD298" s="290"/>
      <c r="BE298" s="290"/>
      <c r="BF298" s="290"/>
    </row>
    <row r="299" spans="1:58" s="94" customFormat="1" ht="30" customHeight="1" x14ac:dyDescent="0.25">
      <c r="A299" s="450">
        <v>257</v>
      </c>
      <c r="B299" s="305" t="s">
        <v>1748</v>
      </c>
      <c r="C299" s="430" t="s">
        <v>3061</v>
      </c>
      <c r="D299" s="464">
        <v>438</v>
      </c>
      <c r="E299" s="450" t="s">
        <v>1749</v>
      </c>
      <c r="F299" s="543" t="s">
        <v>3107</v>
      </c>
      <c r="G299" s="305" t="s">
        <v>2668</v>
      </c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  <c r="X299" s="290"/>
      <c r="Y299" s="290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90"/>
      <c r="AK299" s="290"/>
      <c r="AL299" s="290"/>
      <c r="AM299" s="290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90"/>
      <c r="AY299" s="290"/>
      <c r="AZ299" s="290"/>
      <c r="BA299" s="290"/>
      <c r="BB299" s="290"/>
      <c r="BC299" s="290"/>
      <c r="BD299" s="290"/>
      <c r="BE299" s="290"/>
      <c r="BF299" s="290"/>
    </row>
    <row r="300" spans="1:58" s="94" customFormat="1" ht="30" customHeight="1" x14ac:dyDescent="0.25">
      <c r="A300" s="450">
        <v>258</v>
      </c>
      <c r="B300" s="305" t="s">
        <v>1748</v>
      </c>
      <c r="C300" s="430" t="s">
        <v>3061</v>
      </c>
      <c r="D300" s="464">
        <v>439</v>
      </c>
      <c r="E300" s="450" t="s">
        <v>1749</v>
      </c>
      <c r="F300" s="543" t="s">
        <v>3083</v>
      </c>
      <c r="G300" s="305" t="s">
        <v>2668</v>
      </c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  <c r="X300" s="290"/>
      <c r="Y300" s="290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290"/>
      <c r="AK300" s="290"/>
      <c r="AL300" s="290"/>
      <c r="AM300" s="290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90"/>
      <c r="AY300" s="290"/>
      <c r="AZ300" s="290"/>
      <c r="BA300" s="290"/>
      <c r="BB300" s="290"/>
      <c r="BC300" s="290"/>
      <c r="BD300" s="290"/>
      <c r="BE300" s="290"/>
      <c r="BF300" s="290"/>
    </row>
    <row r="301" spans="1:58" s="94" customFormat="1" ht="30" customHeight="1" x14ac:dyDescent="0.25">
      <c r="A301" s="305">
        <v>259</v>
      </c>
      <c r="B301" s="305" t="s">
        <v>1748</v>
      </c>
      <c r="C301" s="430" t="s">
        <v>3061</v>
      </c>
      <c r="D301" s="464">
        <v>441</v>
      </c>
      <c r="E301" s="450" t="s">
        <v>1749</v>
      </c>
      <c r="F301" s="543" t="s">
        <v>3228</v>
      </c>
      <c r="G301" s="305" t="s">
        <v>2668</v>
      </c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  <c r="X301" s="290"/>
      <c r="Y301" s="290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90"/>
      <c r="AK301" s="290"/>
      <c r="AL301" s="290"/>
      <c r="AM301" s="290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90"/>
      <c r="AY301" s="290"/>
      <c r="AZ301" s="290"/>
      <c r="BA301" s="290"/>
      <c r="BB301" s="290"/>
      <c r="BC301" s="290"/>
      <c r="BD301" s="290"/>
      <c r="BE301" s="290"/>
      <c r="BF301" s="290"/>
    </row>
    <row r="302" spans="1:58" s="94" customFormat="1" ht="30" customHeight="1" x14ac:dyDescent="0.25">
      <c r="A302" s="450">
        <v>260</v>
      </c>
      <c r="B302" s="305" t="s">
        <v>1748</v>
      </c>
      <c r="C302" s="430" t="s">
        <v>3061</v>
      </c>
      <c r="D302" s="464">
        <v>442</v>
      </c>
      <c r="E302" s="450" t="s">
        <v>1749</v>
      </c>
      <c r="F302" s="543" t="s">
        <v>3149</v>
      </c>
      <c r="G302" s="305" t="s">
        <v>2668</v>
      </c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90"/>
      <c r="AK302" s="290"/>
      <c r="AL302" s="290"/>
      <c r="AM302" s="290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90"/>
      <c r="AY302" s="290"/>
      <c r="AZ302" s="290"/>
      <c r="BA302" s="290"/>
      <c r="BB302" s="290"/>
      <c r="BC302" s="290"/>
      <c r="BD302" s="290"/>
      <c r="BE302" s="290"/>
      <c r="BF302" s="290"/>
    </row>
    <row r="303" spans="1:58" s="94" customFormat="1" ht="30" customHeight="1" x14ac:dyDescent="0.25">
      <c r="A303" s="450">
        <v>261</v>
      </c>
      <c r="B303" s="305" t="s">
        <v>1748</v>
      </c>
      <c r="C303" s="430" t="s">
        <v>3061</v>
      </c>
      <c r="D303" s="464">
        <v>443</v>
      </c>
      <c r="E303" s="450" t="s">
        <v>1749</v>
      </c>
      <c r="F303" s="543" t="s">
        <v>3099</v>
      </c>
      <c r="G303" s="305" t="s">
        <v>2668</v>
      </c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  <c r="BC303" s="290"/>
      <c r="BD303" s="290"/>
      <c r="BE303" s="290"/>
      <c r="BF303" s="290"/>
    </row>
    <row r="304" spans="1:58" s="94" customFormat="1" ht="30" customHeight="1" x14ac:dyDescent="0.25">
      <c r="A304" s="305">
        <v>262</v>
      </c>
      <c r="B304" s="305" t="s">
        <v>1748</v>
      </c>
      <c r="C304" s="430" t="s">
        <v>3061</v>
      </c>
      <c r="D304" s="464">
        <v>444</v>
      </c>
      <c r="E304" s="450" t="s">
        <v>1749</v>
      </c>
      <c r="F304" s="543" t="s">
        <v>3073</v>
      </c>
      <c r="G304" s="305" t="s">
        <v>2668</v>
      </c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  <c r="X304" s="290"/>
      <c r="Y304" s="290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90"/>
      <c r="AK304" s="290"/>
      <c r="AL304" s="290"/>
      <c r="AM304" s="290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90"/>
      <c r="AY304" s="290"/>
      <c r="AZ304" s="290"/>
      <c r="BA304" s="290"/>
      <c r="BB304" s="290"/>
      <c r="BC304" s="290"/>
      <c r="BD304" s="290"/>
      <c r="BE304" s="290"/>
      <c r="BF304" s="290"/>
    </row>
    <row r="305" spans="1:58" s="94" customFormat="1" ht="30" customHeight="1" x14ac:dyDescent="0.25">
      <c r="A305" s="450">
        <v>263</v>
      </c>
      <c r="B305" s="305" t="s">
        <v>1748</v>
      </c>
      <c r="C305" s="430" t="s">
        <v>3061</v>
      </c>
      <c r="D305" s="464">
        <v>445</v>
      </c>
      <c r="E305" s="450" t="s">
        <v>1749</v>
      </c>
      <c r="F305" s="543" t="s">
        <v>3253</v>
      </c>
      <c r="G305" s="305" t="s">
        <v>2668</v>
      </c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  <c r="X305" s="290"/>
      <c r="Y305" s="290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90"/>
      <c r="AK305" s="290"/>
      <c r="AL305" s="290"/>
      <c r="AM305" s="290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90"/>
      <c r="AY305" s="290"/>
      <c r="AZ305" s="290"/>
      <c r="BA305" s="290"/>
      <c r="BB305" s="290"/>
      <c r="BC305" s="290"/>
      <c r="BD305" s="290"/>
      <c r="BE305" s="290"/>
      <c r="BF305" s="290"/>
    </row>
    <row r="306" spans="1:58" s="293" customFormat="1" ht="45" customHeight="1" x14ac:dyDescent="0.25">
      <c r="A306" s="450">
        <v>264</v>
      </c>
      <c r="B306" s="305" t="s">
        <v>1748</v>
      </c>
      <c r="C306" s="430" t="s">
        <v>3061</v>
      </c>
      <c r="D306" s="464">
        <v>449</v>
      </c>
      <c r="E306" s="450" t="s">
        <v>1749</v>
      </c>
      <c r="F306" s="543" t="s">
        <v>3154</v>
      </c>
      <c r="G306" s="305" t="s">
        <v>2668</v>
      </c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  <c r="X306" s="290"/>
      <c r="Y306" s="290"/>
      <c r="Z306" s="290"/>
      <c r="AA306" s="290"/>
      <c r="AB306" s="290"/>
      <c r="AC306" s="290"/>
      <c r="AD306" s="290"/>
      <c r="AE306" s="290"/>
      <c r="AF306" s="290"/>
      <c r="AG306" s="290"/>
      <c r="AH306" s="290"/>
      <c r="AI306" s="290"/>
      <c r="AJ306" s="290"/>
      <c r="AK306" s="290"/>
      <c r="AL306" s="290"/>
      <c r="AM306" s="290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90"/>
      <c r="AY306" s="290"/>
      <c r="AZ306" s="290"/>
      <c r="BA306" s="290"/>
      <c r="BB306" s="290"/>
      <c r="BC306" s="290"/>
      <c r="BD306" s="290"/>
      <c r="BE306" s="290"/>
      <c r="BF306" s="290"/>
    </row>
    <row r="307" spans="1:58" s="293" customFormat="1" ht="45" customHeight="1" x14ac:dyDescent="0.25">
      <c r="A307" s="305">
        <v>265</v>
      </c>
      <c r="B307" s="305" t="s">
        <v>1748</v>
      </c>
      <c r="C307" s="430" t="s">
        <v>3061</v>
      </c>
      <c r="D307" s="464">
        <v>450</v>
      </c>
      <c r="E307" s="450" t="s">
        <v>1749</v>
      </c>
      <c r="F307" s="543" t="s">
        <v>3193</v>
      </c>
      <c r="G307" s="305" t="s">
        <v>2668</v>
      </c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90"/>
      <c r="AK307" s="290"/>
      <c r="AL307" s="290"/>
      <c r="AM307" s="290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90"/>
      <c r="AY307" s="290"/>
      <c r="AZ307" s="290"/>
      <c r="BA307" s="290"/>
      <c r="BB307" s="290"/>
      <c r="BC307" s="290"/>
      <c r="BD307" s="290"/>
      <c r="BE307" s="290"/>
      <c r="BF307" s="290"/>
    </row>
    <row r="308" spans="1:58" s="293" customFormat="1" ht="45" customHeight="1" x14ac:dyDescent="0.25">
      <c r="A308" s="450">
        <v>266</v>
      </c>
      <c r="B308" s="305" t="s">
        <v>1748</v>
      </c>
      <c r="C308" s="430" t="s">
        <v>3061</v>
      </c>
      <c r="D308" s="464">
        <v>470</v>
      </c>
      <c r="E308" s="450" t="s">
        <v>1749</v>
      </c>
      <c r="F308" s="543" t="s">
        <v>3170</v>
      </c>
      <c r="G308" s="305" t="s">
        <v>2668</v>
      </c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  <c r="X308" s="290"/>
      <c r="Y308" s="290"/>
      <c r="Z308" s="290"/>
      <c r="AA308" s="290"/>
      <c r="AB308" s="290"/>
      <c r="AC308" s="290"/>
      <c r="AD308" s="290"/>
      <c r="AE308" s="290"/>
      <c r="AF308" s="290"/>
      <c r="AG308" s="290"/>
      <c r="AH308" s="290"/>
      <c r="AI308" s="290"/>
      <c r="AJ308" s="290"/>
      <c r="AK308" s="290"/>
      <c r="AL308" s="290"/>
      <c r="AM308" s="290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90"/>
      <c r="AY308" s="290"/>
      <c r="AZ308" s="290"/>
      <c r="BA308" s="290"/>
      <c r="BB308" s="290"/>
      <c r="BC308" s="290"/>
      <c r="BD308" s="290"/>
      <c r="BE308" s="290"/>
      <c r="BF308" s="290"/>
    </row>
    <row r="309" spans="1:58" s="293" customFormat="1" ht="30" customHeight="1" x14ac:dyDescent="0.25">
      <c r="A309" s="450">
        <v>267</v>
      </c>
      <c r="B309" s="305" t="s">
        <v>1748</v>
      </c>
      <c r="C309" s="430" t="s">
        <v>3061</v>
      </c>
      <c r="D309" s="464">
        <v>471</v>
      </c>
      <c r="E309" s="450" t="s">
        <v>1749</v>
      </c>
      <c r="F309" s="543" t="s">
        <v>3204</v>
      </c>
      <c r="G309" s="305" t="s">
        <v>2668</v>
      </c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  <c r="X309" s="290"/>
      <c r="Y309" s="290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290"/>
      <c r="AK309" s="290"/>
      <c r="AL309" s="290"/>
      <c r="AM309" s="290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90"/>
      <c r="AY309" s="290"/>
      <c r="AZ309" s="290"/>
      <c r="BA309" s="290"/>
      <c r="BB309" s="290"/>
      <c r="BC309" s="290"/>
      <c r="BD309" s="290"/>
      <c r="BE309" s="290"/>
      <c r="BF309" s="290"/>
    </row>
    <row r="310" spans="1:58" s="293" customFormat="1" ht="45" customHeight="1" x14ac:dyDescent="0.25">
      <c r="A310" s="305">
        <v>268</v>
      </c>
      <c r="B310" s="305" t="s">
        <v>1748</v>
      </c>
      <c r="C310" s="430" t="s">
        <v>3061</v>
      </c>
      <c r="D310" s="464">
        <v>472</v>
      </c>
      <c r="E310" s="450" t="s">
        <v>1749</v>
      </c>
      <c r="F310" s="543" t="s">
        <v>3220</v>
      </c>
      <c r="G310" s="305" t="s">
        <v>2668</v>
      </c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  <c r="X310" s="290"/>
      <c r="Y310" s="290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290"/>
      <c r="AK310" s="290"/>
      <c r="AL310" s="290"/>
      <c r="AM310" s="290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90"/>
      <c r="AY310" s="290"/>
      <c r="AZ310" s="290"/>
      <c r="BA310" s="290"/>
      <c r="BB310" s="290"/>
      <c r="BC310" s="290"/>
      <c r="BD310" s="290"/>
      <c r="BE310" s="290"/>
      <c r="BF310" s="290"/>
    </row>
    <row r="311" spans="1:58" s="293" customFormat="1" ht="45" customHeight="1" x14ac:dyDescent="0.25">
      <c r="A311" s="450">
        <v>269</v>
      </c>
      <c r="B311" s="305" t="s">
        <v>1748</v>
      </c>
      <c r="C311" s="430" t="s">
        <v>3061</v>
      </c>
      <c r="D311" s="464">
        <v>473</v>
      </c>
      <c r="E311" s="450" t="s">
        <v>1749</v>
      </c>
      <c r="F311" s="543" t="s">
        <v>3175</v>
      </c>
      <c r="G311" s="305" t="s">
        <v>2668</v>
      </c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  <c r="X311" s="290"/>
      <c r="Y311" s="290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290"/>
      <c r="AK311" s="290"/>
      <c r="AL311" s="290"/>
      <c r="AM311" s="290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90"/>
      <c r="AY311" s="290"/>
      <c r="AZ311" s="290"/>
      <c r="BA311" s="290"/>
      <c r="BB311" s="290"/>
      <c r="BC311" s="290"/>
      <c r="BD311" s="290"/>
      <c r="BE311" s="290"/>
      <c r="BF311" s="290"/>
    </row>
    <row r="312" spans="1:58" s="293" customFormat="1" ht="45" customHeight="1" x14ac:dyDescent="0.25">
      <c r="A312" s="450">
        <v>270</v>
      </c>
      <c r="B312" s="305" t="s">
        <v>1748</v>
      </c>
      <c r="C312" s="430" t="s">
        <v>3061</v>
      </c>
      <c r="D312" s="464">
        <v>475</v>
      </c>
      <c r="E312" s="450" t="s">
        <v>1749</v>
      </c>
      <c r="F312" s="543" t="s">
        <v>3248</v>
      </c>
      <c r="G312" s="305" t="s">
        <v>2668</v>
      </c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  <c r="X312" s="290"/>
      <c r="Y312" s="290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290"/>
      <c r="AK312" s="290"/>
      <c r="AL312" s="290"/>
      <c r="AM312" s="290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90"/>
      <c r="AY312" s="290"/>
      <c r="AZ312" s="290"/>
      <c r="BA312" s="290"/>
      <c r="BB312" s="290"/>
      <c r="BC312" s="290"/>
      <c r="BD312" s="290"/>
      <c r="BE312" s="290"/>
      <c r="BF312" s="290"/>
    </row>
    <row r="313" spans="1:58" s="293" customFormat="1" ht="45" customHeight="1" x14ac:dyDescent="0.25">
      <c r="A313" s="305">
        <v>271</v>
      </c>
      <c r="B313" s="305" t="s">
        <v>1748</v>
      </c>
      <c r="C313" s="430" t="s">
        <v>3061</v>
      </c>
      <c r="D313" s="464">
        <v>476</v>
      </c>
      <c r="E313" s="450" t="s">
        <v>1749</v>
      </c>
      <c r="F313" s="543" t="s">
        <v>3166</v>
      </c>
      <c r="G313" s="305" t="s">
        <v>2668</v>
      </c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90"/>
      <c r="AK313" s="290"/>
      <c r="AL313" s="290"/>
      <c r="AM313" s="290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90"/>
      <c r="AY313" s="290"/>
      <c r="AZ313" s="290"/>
      <c r="BA313" s="290"/>
      <c r="BB313" s="290"/>
      <c r="BC313" s="290"/>
      <c r="BD313" s="290"/>
      <c r="BE313" s="290"/>
      <c r="BF313" s="290"/>
    </row>
    <row r="314" spans="1:58" s="293" customFormat="1" ht="45" customHeight="1" x14ac:dyDescent="0.25">
      <c r="A314" s="450">
        <v>272</v>
      </c>
      <c r="B314" s="305" t="s">
        <v>1748</v>
      </c>
      <c r="C314" s="430" t="s">
        <v>3061</v>
      </c>
      <c r="D314" s="464">
        <v>477</v>
      </c>
      <c r="E314" s="450" t="s">
        <v>1749</v>
      </c>
      <c r="F314" s="543" t="s">
        <v>3136</v>
      </c>
      <c r="G314" s="305" t="s">
        <v>2668</v>
      </c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  <c r="X314" s="290"/>
      <c r="Y314" s="290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290"/>
      <c r="AK314" s="290"/>
      <c r="AL314" s="290"/>
      <c r="AM314" s="290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90"/>
      <c r="AY314" s="290"/>
      <c r="AZ314" s="290"/>
      <c r="BA314" s="290"/>
      <c r="BB314" s="290"/>
      <c r="BC314" s="290"/>
      <c r="BD314" s="290"/>
      <c r="BE314" s="290"/>
      <c r="BF314" s="290"/>
    </row>
    <row r="315" spans="1:58" s="293" customFormat="1" ht="45" customHeight="1" x14ac:dyDescent="0.25">
      <c r="A315" s="450">
        <v>101</v>
      </c>
      <c r="B315" s="305" t="s">
        <v>1748</v>
      </c>
      <c r="C315" s="430" t="s">
        <v>3104</v>
      </c>
      <c r="D315" s="464">
        <v>525</v>
      </c>
      <c r="E315" s="450" t="s">
        <v>1749</v>
      </c>
      <c r="F315" s="543" t="s">
        <v>3188</v>
      </c>
      <c r="G315" s="430" t="s">
        <v>2668</v>
      </c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  <c r="X315" s="290"/>
      <c r="Y315" s="290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290"/>
      <c r="AK315" s="290"/>
      <c r="AL315" s="290"/>
      <c r="AM315" s="290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90"/>
      <c r="AY315" s="290"/>
      <c r="AZ315" s="290"/>
      <c r="BA315" s="290"/>
      <c r="BB315" s="290"/>
      <c r="BC315" s="290"/>
      <c r="BD315" s="290"/>
      <c r="BE315" s="290"/>
      <c r="BF315" s="290"/>
    </row>
    <row r="316" spans="1:58" s="293" customFormat="1" ht="45" customHeight="1" x14ac:dyDescent="0.25">
      <c r="A316" s="450">
        <v>102</v>
      </c>
      <c r="B316" s="305" t="s">
        <v>1748</v>
      </c>
      <c r="C316" s="430" t="s">
        <v>3104</v>
      </c>
      <c r="D316" s="464">
        <v>523</v>
      </c>
      <c r="E316" s="450" t="s">
        <v>1749</v>
      </c>
      <c r="F316" s="543" t="s">
        <v>3164</v>
      </c>
      <c r="G316" s="430" t="s">
        <v>2668</v>
      </c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  <c r="X316" s="290"/>
      <c r="Y316" s="290"/>
      <c r="Z316" s="290"/>
      <c r="AA316" s="290"/>
      <c r="AB316" s="290"/>
      <c r="AC316" s="290"/>
      <c r="AD316" s="290"/>
      <c r="AE316" s="290"/>
      <c r="AF316" s="290"/>
      <c r="AG316" s="290"/>
      <c r="AH316" s="290"/>
      <c r="AI316" s="290"/>
      <c r="AJ316" s="290"/>
      <c r="AK316" s="290"/>
      <c r="AL316" s="290"/>
      <c r="AM316" s="290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90"/>
      <c r="AY316" s="290"/>
      <c r="AZ316" s="290"/>
      <c r="BA316" s="290"/>
      <c r="BB316" s="290"/>
      <c r="BC316" s="290"/>
      <c r="BD316" s="290"/>
      <c r="BE316" s="290"/>
      <c r="BF316" s="290"/>
    </row>
    <row r="317" spans="1:58" s="293" customFormat="1" ht="45" customHeight="1" x14ac:dyDescent="0.25">
      <c r="A317" s="305">
        <v>103</v>
      </c>
      <c r="B317" s="305" t="s">
        <v>1748</v>
      </c>
      <c r="C317" s="430" t="s">
        <v>3104</v>
      </c>
      <c r="D317" s="464">
        <v>517</v>
      </c>
      <c r="E317" s="450" t="s">
        <v>1749</v>
      </c>
      <c r="F317" s="543" t="s">
        <v>3252</v>
      </c>
      <c r="G317" s="430" t="s">
        <v>2668</v>
      </c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  <c r="X317" s="290"/>
      <c r="Y317" s="290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290"/>
      <c r="AK317" s="290"/>
      <c r="AL317" s="290"/>
      <c r="AM317" s="290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90"/>
      <c r="AY317" s="290"/>
      <c r="AZ317" s="290"/>
      <c r="BA317" s="290"/>
      <c r="BB317" s="290"/>
      <c r="BC317" s="290"/>
      <c r="BD317" s="290"/>
      <c r="BE317" s="290"/>
      <c r="BF317" s="290"/>
    </row>
    <row r="318" spans="1:58" s="293" customFormat="1" ht="45" customHeight="1" x14ac:dyDescent="0.25">
      <c r="A318" s="450">
        <v>104</v>
      </c>
      <c r="B318" s="305" t="s">
        <v>1748</v>
      </c>
      <c r="C318" s="430" t="s">
        <v>3104</v>
      </c>
      <c r="D318" s="464">
        <v>504</v>
      </c>
      <c r="E318" s="450" t="s">
        <v>1749</v>
      </c>
      <c r="F318" s="543" t="s">
        <v>3211</v>
      </c>
      <c r="G318" s="430" t="s">
        <v>2668</v>
      </c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  <c r="X318" s="290"/>
      <c r="Y318" s="290"/>
      <c r="Z318" s="290"/>
      <c r="AA318" s="290"/>
      <c r="AB318" s="290"/>
      <c r="AC318" s="290"/>
      <c r="AD318" s="290"/>
      <c r="AE318" s="290"/>
      <c r="AF318" s="290"/>
      <c r="AG318" s="290"/>
      <c r="AH318" s="290"/>
      <c r="AI318" s="290"/>
      <c r="AJ318" s="290"/>
      <c r="AK318" s="290"/>
      <c r="AL318" s="290"/>
      <c r="AM318" s="290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90"/>
      <c r="AY318" s="290"/>
      <c r="AZ318" s="290"/>
      <c r="BA318" s="290"/>
      <c r="BB318" s="290"/>
      <c r="BC318" s="290"/>
      <c r="BD318" s="290"/>
      <c r="BE318" s="290"/>
      <c r="BF318" s="290"/>
    </row>
    <row r="319" spans="1:58" s="293" customFormat="1" ht="45" customHeight="1" x14ac:dyDescent="0.25">
      <c r="A319" s="305">
        <v>217</v>
      </c>
      <c r="B319" s="305" t="s">
        <v>1748</v>
      </c>
      <c r="C319" s="430" t="s">
        <v>3104</v>
      </c>
      <c r="D319" s="464">
        <v>501</v>
      </c>
      <c r="E319" s="450" t="s">
        <v>1749</v>
      </c>
      <c r="F319" s="543" t="s">
        <v>3146</v>
      </c>
      <c r="G319" s="305" t="s">
        <v>2668</v>
      </c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290"/>
      <c r="AK319" s="290"/>
      <c r="AL319" s="290"/>
      <c r="AM319" s="290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90"/>
      <c r="AY319" s="290"/>
      <c r="AZ319" s="290"/>
      <c r="BA319" s="290"/>
      <c r="BB319" s="290"/>
      <c r="BC319" s="290"/>
      <c r="BD319" s="290"/>
      <c r="BE319" s="290"/>
      <c r="BF319" s="290"/>
    </row>
    <row r="320" spans="1:58" s="293" customFormat="1" ht="45" customHeight="1" x14ac:dyDescent="0.25">
      <c r="A320" s="450">
        <v>218</v>
      </c>
      <c r="B320" s="305" t="s">
        <v>1748</v>
      </c>
      <c r="C320" s="430" t="s">
        <v>3104</v>
      </c>
      <c r="D320" s="464">
        <v>502</v>
      </c>
      <c r="E320" s="450" t="s">
        <v>1749</v>
      </c>
      <c r="F320" s="543" t="s">
        <v>3114</v>
      </c>
      <c r="G320" s="305" t="s">
        <v>2668</v>
      </c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  <c r="X320" s="290"/>
      <c r="Y320" s="290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290"/>
      <c r="AK320" s="290"/>
      <c r="AL320" s="290"/>
      <c r="AM320" s="290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90"/>
      <c r="AY320" s="290"/>
      <c r="AZ320" s="290"/>
      <c r="BA320" s="290"/>
      <c r="BB320" s="290"/>
      <c r="BC320" s="290"/>
      <c r="BD320" s="290"/>
      <c r="BE320" s="290"/>
      <c r="BF320" s="290"/>
    </row>
    <row r="321" spans="1:58" s="293" customFormat="1" ht="45" customHeight="1" x14ac:dyDescent="0.25">
      <c r="A321" s="450">
        <v>219</v>
      </c>
      <c r="B321" s="305" t="s">
        <v>1748</v>
      </c>
      <c r="C321" s="430" t="s">
        <v>3104</v>
      </c>
      <c r="D321" s="464">
        <v>503</v>
      </c>
      <c r="E321" s="450" t="s">
        <v>1749</v>
      </c>
      <c r="F321" s="543" t="s">
        <v>3125</v>
      </c>
      <c r="G321" s="305" t="s">
        <v>2668</v>
      </c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  <c r="X321" s="290"/>
      <c r="Y321" s="290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90"/>
      <c r="AK321" s="290"/>
      <c r="AL321" s="290"/>
      <c r="AM321" s="290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90"/>
      <c r="AY321" s="290"/>
      <c r="AZ321" s="290"/>
      <c r="BA321" s="290"/>
      <c r="BB321" s="290"/>
      <c r="BC321" s="290"/>
      <c r="BD321" s="290"/>
      <c r="BE321" s="290"/>
      <c r="BF321" s="290"/>
    </row>
    <row r="322" spans="1:58" s="293" customFormat="1" ht="45" customHeight="1" x14ac:dyDescent="0.25">
      <c r="A322" s="305">
        <v>220</v>
      </c>
      <c r="B322" s="305" t="s">
        <v>1748</v>
      </c>
      <c r="C322" s="430" t="s">
        <v>3104</v>
      </c>
      <c r="D322" s="464">
        <v>508</v>
      </c>
      <c r="E322" s="450" t="s">
        <v>1749</v>
      </c>
      <c r="F322" s="543" t="s">
        <v>3226</v>
      </c>
      <c r="G322" s="305" t="s">
        <v>2668</v>
      </c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  <c r="X322" s="290"/>
      <c r="Y322" s="290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90"/>
      <c r="AK322" s="290"/>
      <c r="AL322" s="290"/>
      <c r="AM322" s="290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90"/>
      <c r="AY322" s="290"/>
      <c r="AZ322" s="290"/>
      <c r="BA322" s="290"/>
      <c r="BB322" s="290"/>
      <c r="BC322" s="290"/>
      <c r="BD322" s="290"/>
      <c r="BE322" s="290"/>
      <c r="BF322" s="290"/>
    </row>
    <row r="323" spans="1:58" s="293" customFormat="1" ht="30" customHeight="1" x14ac:dyDescent="0.25">
      <c r="A323" s="450">
        <v>221</v>
      </c>
      <c r="B323" s="305" t="s">
        <v>1748</v>
      </c>
      <c r="C323" s="430" t="s">
        <v>3104</v>
      </c>
      <c r="D323" s="464">
        <v>509</v>
      </c>
      <c r="E323" s="450" t="s">
        <v>1749</v>
      </c>
      <c r="F323" s="543" t="s">
        <v>3144</v>
      </c>
      <c r="G323" s="305" t="s">
        <v>2668</v>
      </c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  <c r="X323" s="290"/>
      <c r="Y323" s="290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90"/>
      <c r="AK323" s="290"/>
      <c r="AL323" s="290"/>
      <c r="AM323" s="290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90"/>
      <c r="AY323" s="290"/>
      <c r="AZ323" s="290"/>
      <c r="BA323" s="290"/>
      <c r="BB323" s="290"/>
      <c r="BC323" s="290"/>
      <c r="BD323" s="290"/>
      <c r="BE323" s="290"/>
      <c r="BF323" s="290"/>
    </row>
    <row r="324" spans="1:58" s="293" customFormat="1" ht="45" customHeight="1" x14ac:dyDescent="0.25">
      <c r="A324" s="450">
        <v>222</v>
      </c>
      <c r="B324" s="305" t="s">
        <v>1748</v>
      </c>
      <c r="C324" s="430" t="s">
        <v>3104</v>
      </c>
      <c r="D324" s="464">
        <v>510</v>
      </c>
      <c r="E324" s="450" t="s">
        <v>1749</v>
      </c>
      <c r="F324" s="543" t="s">
        <v>3199</v>
      </c>
      <c r="G324" s="305" t="s">
        <v>2668</v>
      </c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  <c r="X324" s="290"/>
      <c r="Y324" s="290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90"/>
      <c r="AK324" s="290"/>
      <c r="AL324" s="290"/>
      <c r="AM324" s="290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90"/>
      <c r="AY324" s="290"/>
      <c r="AZ324" s="290"/>
      <c r="BA324" s="290"/>
      <c r="BB324" s="290"/>
      <c r="BC324" s="290"/>
      <c r="BD324" s="290"/>
      <c r="BE324" s="290"/>
      <c r="BF324" s="290"/>
    </row>
    <row r="325" spans="1:58" s="293" customFormat="1" ht="30" customHeight="1" x14ac:dyDescent="0.25">
      <c r="A325" s="305">
        <v>223</v>
      </c>
      <c r="B325" s="305" t="s">
        <v>1748</v>
      </c>
      <c r="C325" s="430" t="s">
        <v>3104</v>
      </c>
      <c r="D325" s="464">
        <v>511</v>
      </c>
      <c r="E325" s="450" t="s">
        <v>1749</v>
      </c>
      <c r="F325" s="543" t="s">
        <v>3142</v>
      </c>
      <c r="G325" s="305" t="s">
        <v>2668</v>
      </c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  <c r="X325" s="290"/>
      <c r="Y325" s="290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90"/>
      <c r="AK325" s="290"/>
      <c r="AL325" s="290"/>
      <c r="AM325" s="290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90"/>
      <c r="AY325" s="290"/>
      <c r="AZ325" s="290"/>
      <c r="BA325" s="290"/>
      <c r="BB325" s="290"/>
      <c r="BC325" s="290"/>
      <c r="BD325" s="290"/>
      <c r="BE325" s="290"/>
      <c r="BF325" s="290"/>
    </row>
    <row r="326" spans="1:58" s="293" customFormat="1" ht="30" customHeight="1" x14ac:dyDescent="0.25">
      <c r="A326" s="450">
        <v>224</v>
      </c>
      <c r="B326" s="305" t="s">
        <v>1748</v>
      </c>
      <c r="C326" s="430" t="s">
        <v>3104</v>
      </c>
      <c r="D326" s="464">
        <v>512</v>
      </c>
      <c r="E326" s="450" t="s">
        <v>1749</v>
      </c>
      <c r="F326" s="543" t="s">
        <v>3159</v>
      </c>
      <c r="G326" s="305" t="s">
        <v>2668</v>
      </c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  <c r="X326" s="290"/>
      <c r="Y326" s="290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90"/>
      <c r="AK326" s="290"/>
      <c r="AL326" s="290"/>
      <c r="AM326" s="290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90"/>
      <c r="AY326" s="290"/>
      <c r="AZ326" s="290"/>
      <c r="BA326" s="290"/>
      <c r="BB326" s="290"/>
      <c r="BC326" s="290"/>
      <c r="BD326" s="290"/>
      <c r="BE326" s="290"/>
      <c r="BF326" s="290"/>
    </row>
    <row r="327" spans="1:58" s="293" customFormat="1" ht="45" customHeight="1" x14ac:dyDescent="0.25">
      <c r="A327" s="450">
        <v>225</v>
      </c>
      <c r="B327" s="305" t="s">
        <v>1748</v>
      </c>
      <c r="C327" s="430" t="s">
        <v>3104</v>
      </c>
      <c r="D327" s="464">
        <v>513</v>
      </c>
      <c r="E327" s="450" t="s">
        <v>1749</v>
      </c>
      <c r="F327" s="543" t="s">
        <v>3194</v>
      </c>
      <c r="G327" s="305" t="s">
        <v>2668</v>
      </c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  <c r="X327" s="290"/>
      <c r="Y327" s="290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90"/>
      <c r="AK327" s="290"/>
      <c r="AL327" s="290"/>
      <c r="AM327" s="290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90"/>
      <c r="AY327" s="290"/>
      <c r="AZ327" s="290"/>
      <c r="BA327" s="290"/>
      <c r="BB327" s="290"/>
      <c r="BC327" s="290"/>
      <c r="BD327" s="290"/>
      <c r="BE327" s="290"/>
      <c r="BF327" s="290"/>
    </row>
    <row r="328" spans="1:58" s="293" customFormat="1" ht="30" customHeight="1" x14ac:dyDescent="0.25">
      <c r="A328" s="305">
        <v>226</v>
      </c>
      <c r="B328" s="305" t="s">
        <v>1748</v>
      </c>
      <c r="C328" s="430" t="s">
        <v>3104</v>
      </c>
      <c r="D328" s="464">
        <v>514</v>
      </c>
      <c r="E328" s="450" t="s">
        <v>1749</v>
      </c>
      <c r="F328" s="543" t="s">
        <v>3105</v>
      </c>
      <c r="G328" s="305" t="s">
        <v>2668</v>
      </c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  <c r="X328" s="290"/>
      <c r="Y328" s="290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90"/>
      <c r="AK328" s="290"/>
      <c r="AL328" s="290"/>
      <c r="AM328" s="290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90"/>
      <c r="AY328" s="290"/>
      <c r="AZ328" s="290"/>
      <c r="BA328" s="290"/>
      <c r="BB328" s="290"/>
      <c r="BC328" s="290"/>
      <c r="BD328" s="290"/>
      <c r="BE328" s="290"/>
      <c r="BF328" s="290"/>
    </row>
    <row r="329" spans="1:58" s="94" customFormat="1" ht="30" customHeight="1" x14ac:dyDescent="0.25">
      <c r="A329" s="450">
        <v>227</v>
      </c>
      <c r="B329" s="305" t="s">
        <v>1748</v>
      </c>
      <c r="C329" s="430" t="s">
        <v>3104</v>
      </c>
      <c r="D329" s="464">
        <v>515</v>
      </c>
      <c r="E329" s="450" t="s">
        <v>1749</v>
      </c>
      <c r="F329" s="543" t="s">
        <v>3180</v>
      </c>
      <c r="G329" s="305" t="s">
        <v>2668</v>
      </c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  <c r="X329" s="290"/>
      <c r="Y329" s="290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90"/>
      <c r="AK329" s="290"/>
      <c r="AL329" s="290"/>
      <c r="AM329" s="290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90"/>
      <c r="AY329" s="290"/>
      <c r="AZ329" s="290"/>
      <c r="BA329" s="290"/>
      <c r="BB329" s="290"/>
      <c r="BC329" s="290"/>
      <c r="BD329" s="290"/>
      <c r="BE329" s="290"/>
      <c r="BF329" s="290"/>
    </row>
    <row r="330" spans="1:58" s="293" customFormat="1" ht="30" customHeight="1" x14ac:dyDescent="0.25">
      <c r="A330" s="450">
        <v>228</v>
      </c>
      <c r="B330" s="305" t="s">
        <v>1748</v>
      </c>
      <c r="C330" s="430" t="s">
        <v>3104</v>
      </c>
      <c r="D330" s="464">
        <v>516</v>
      </c>
      <c r="E330" s="450" t="s">
        <v>1749</v>
      </c>
      <c r="F330" s="543" t="s">
        <v>3174</v>
      </c>
      <c r="G330" s="305" t="s">
        <v>2668</v>
      </c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  <c r="X330" s="290"/>
      <c r="Y330" s="290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90"/>
      <c r="AK330" s="290"/>
      <c r="AL330" s="290"/>
      <c r="AM330" s="290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90"/>
      <c r="AY330" s="290"/>
      <c r="AZ330" s="290"/>
      <c r="BA330" s="290"/>
      <c r="BB330" s="290"/>
      <c r="BC330" s="290"/>
      <c r="BD330" s="290"/>
      <c r="BE330" s="290"/>
      <c r="BF330" s="290"/>
    </row>
    <row r="331" spans="1:58" s="94" customFormat="1" ht="30" customHeight="1" x14ac:dyDescent="0.25">
      <c r="A331" s="305">
        <v>229</v>
      </c>
      <c r="B331" s="305" t="s">
        <v>1748</v>
      </c>
      <c r="C331" s="430" t="s">
        <v>3104</v>
      </c>
      <c r="D331" s="464">
        <v>524</v>
      </c>
      <c r="E331" s="450" t="s">
        <v>1749</v>
      </c>
      <c r="F331" s="543" t="s">
        <v>3249</v>
      </c>
      <c r="G331" s="305" t="s">
        <v>2668</v>
      </c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90"/>
      <c r="AK331" s="290"/>
      <c r="AL331" s="290"/>
      <c r="AM331" s="290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90"/>
      <c r="AY331" s="290"/>
      <c r="AZ331" s="290"/>
      <c r="BA331" s="290"/>
      <c r="BB331" s="290"/>
      <c r="BC331" s="290"/>
      <c r="BD331" s="290"/>
      <c r="BE331" s="290"/>
      <c r="BF331" s="290"/>
    </row>
    <row r="332" spans="1:58" s="293" customFormat="1" ht="45" customHeight="1" x14ac:dyDescent="0.25">
      <c r="A332" s="305">
        <v>100</v>
      </c>
      <c r="B332" s="305" t="s">
        <v>1748</v>
      </c>
      <c r="C332" s="430" t="s">
        <v>3052</v>
      </c>
      <c r="D332" s="464">
        <v>629</v>
      </c>
      <c r="E332" s="450" t="s">
        <v>1749</v>
      </c>
      <c r="F332" s="543" t="s">
        <v>3110</v>
      </c>
      <c r="G332" s="430" t="s">
        <v>2668</v>
      </c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  <c r="X332" s="290"/>
      <c r="Y332" s="290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90"/>
      <c r="AK332" s="290"/>
      <c r="AL332" s="290"/>
      <c r="AM332" s="290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90"/>
      <c r="AY332" s="290"/>
      <c r="AZ332" s="290"/>
      <c r="BA332" s="290"/>
      <c r="BB332" s="290"/>
      <c r="BC332" s="290"/>
      <c r="BD332" s="290"/>
      <c r="BE332" s="290"/>
      <c r="BF332" s="290"/>
    </row>
    <row r="333" spans="1:58" s="293" customFormat="1" ht="45" customHeight="1" x14ac:dyDescent="0.25">
      <c r="A333" s="450">
        <v>273</v>
      </c>
      <c r="B333" s="305" t="s">
        <v>1748</v>
      </c>
      <c r="C333" s="430" t="s">
        <v>3052</v>
      </c>
      <c r="D333" s="464">
        <v>640</v>
      </c>
      <c r="E333" s="450" t="s">
        <v>1749</v>
      </c>
      <c r="F333" s="543" t="s">
        <v>3103</v>
      </c>
      <c r="G333" s="305" t="s">
        <v>2668</v>
      </c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  <c r="X333" s="290"/>
      <c r="Y333" s="290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90"/>
      <c r="AK333" s="290"/>
      <c r="AL333" s="290"/>
      <c r="AM333" s="290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90"/>
      <c r="AY333" s="290"/>
      <c r="AZ333" s="290"/>
      <c r="BA333" s="290"/>
      <c r="BB333" s="290"/>
      <c r="BC333" s="290"/>
      <c r="BD333" s="290"/>
      <c r="BE333" s="290"/>
      <c r="BF333" s="290"/>
    </row>
    <row r="334" spans="1:58" s="293" customFormat="1" ht="30" customHeight="1" x14ac:dyDescent="0.25">
      <c r="A334" s="305">
        <v>274</v>
      </c>
      <c r="B334" s="305" t="s">
        <v>1748</v>
      </c>
      <c r="C334" s="430" t="s">
        <v>3052</v>
      </c>
      <c r="D334" s="464">
        <v>638</v>
      </c>
      <c r="E334" s="450" t="s">
        <v>1749</v>
      </c>
      <c r="F334" s="543" t="s">
        <v>3060</v>
      </c>
      <c r="G334" s="305" t="s">
        <v>2668</v>
      </c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  <c r="X334" s="290"/>
      <c r="Y334" s="290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90"/>
      <c r="AK334" s="290"/>
      <c r="AL334" s="290"/>
      <c r="AM334" s="290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90"/>
      <c r="AY334" s="290"/>
      <c r="AZ334" s="290"/>
      <c r="BA334" s="290"/>
      <c r="BB334" s="290"/>
      <c r="BC334" s="290"/>
      <c r="BD334" s="290"/>
      <c r="BE334" s="290"/>
      <c r="BF334" s="290"/>
    </row>
    <row r="335" spans="1:58" s="293" customFormat="1" ht="30" customHeight="1" x14ac:dyDescent="0.25">
      <c r="A335" s="450">
        <v>275</v>
      </c>
      <c r="B335" s="305" t="s">
        <v>1748</v>
      </c>
      <c r="C335" s="430" t="s">
        <v>3052</v>
      </c>
      <c r="D335" s="464">
        <v>637</v>
      </c>
      <c r="E335" s="450" t="s">
        <v>1749</v>
      </c>
      <c r="F335" s="543" t="s">
        <v>3237</v>
      </c>
      <c r="G335" s="305" t="s">
        <v>2668</v>
      </c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  <c r="X335" s="290"/>
      <c r="Y335" s="290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90"/>
      <c r="AK335" s="290"/>
      <c r="AL335" s="290"/>
      <c r="AM335" s="290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90"/>
      <c r="AY335" s="290"/>
      <c r="AZ335" s="290"/>
      <c r="BA335" s="290"/>
      <c r="BB335" s="290"/>
      <c r="BC335" s="290"/>
      <c r="BD335" s="290"/>
      <c r="BE335" s="290"/>
      <c r="BF335" s="290"/>
    </row>
    <row r="336" spans="1:58" s="293" customFormat="1" ht="30" customHeight="1" x14ac:dyDescent="0.25">
      <c r="A336" s="450">
        <v>276</v>
      </c>
      <c r="B336" s="305" t="s">
        <v>1748</v>
      </c>
      <c r="C336" s="430" t="s">
        <v>3052</v>
      </c>
      <c r="D336" s="464">
        <v>632</v>
      </c>
      <c r="E336" s="450" t="s">
        <v>1749</v>
      </c>
      <c r="F336" s="543" t="s">
        <v>3070</v>
      </c>
      <c r="G336" s="305" t="s">
        <v>2668</v>
      </c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  <c r="X336" s="290"/>
      <c r="Y336" s="290"/>
      <c r="Z336" s="290"/>
      <c r="AA336" s="290"/>
      <c r="AB336" s="290"/>
      <c r="AC336" s="290"/>
      <c r="AD336" s="290"/>
      <c r="AE336" s="290"/>
      <c r="AF336" s="290"/>
      <c r="AG336" s="290"/>
      <c r="AH336" s="290"/>
      <c r="AI336" s="290"/>
      <c r="AJ336" s="290"/>
      <c r="AK336" s="290"/>
      <c r="AL336" s="290"/>
      <c r="AM336" s="290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90"/>
      <c r="AY336" s="290"/>
      <c r="AZ336" s="290"/>
      <c r="BA336" s="290"/>
      <c r="BB336" s="290"/>
      <c r="BC336" s="290"/>
      <c r="BD336" s="290"/>
      <c r="BE336" s="290"/>
      <c r="BF336" s="290"/>
    </row>
    <row r="337" spans="1:58" s="293" customFormat="1" ht="30" customHeight="1" x14ac:dyDescent="0.25">
      <c r="A337" s="305">
        <v>277</v>
      </c>
      <c r="B337" s="305" t="s">
        <v>1748</v>
      </c>
      <c r="C337" s="430" t="s">
        <v>3052</v>
      </c>
      <c r="D337" s="464">
        <v>630</v>
      </c>
      <c r="E337" s="450" t="s">
        <v>1749</v>
      </c>
      <c r="F337" s="543" t="s">
        <v>3240</v>
      </c>
      <c r="G337" s="305" t="s">
        <v>2668</v>
      </c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  <c r="X337" s="290"/>
      <c r="Y337" s="290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90"/>
      <c r="AK337" s="290"/>
      <c r="AL337" s="290"/>
      <c r="AM337" s="290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90"/>
      <c r="AY337" s="290"/>
      <c r="AZ337" s="290"/>
      <c r="BA337" s="290"/>
      <c r="BB337" s="290"/>
      <c r="BC337" s="290"/>
      <c r="BD337" s="290"/>
      <c r="BE337" s="290"/>
      <c r="BF337" s="290"/>
    </row>
    <row r="338" spans="1:58" s="293" customFormat="1" ht="45" customHeight="1" x14ac:dyDescent="0.25">
      <c r="A338" s="450">
        <v>278</v>
      </c>
      <c r="B338" s="305" t="s">
        <v>1748</v>
      </c>
      <c r="C338" s="430" t="s">
        <v>3052</v>
      </c>
      <c r="D338" s="464">
        <v>628</v>
      </c>
      <c r="E338" s="450" t="s">
        <v>1749</v>
      </c>
      <c r="F338" s="543" t="s">
        <v>3176</v>
      </c>
      <c r="G338" s="305" t="s">
        <v>2668</v>
      </c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  <c r="X338" s="290"/>
      <c r="Y338" s="290"/>
      <c r="Z338" s="290"/>
      <c r="AA338" s="290"/>
      <c r="AB338" s="290"/>
      <c r="AC338" s="290"/>
      <c r="AD338" s="290"/>
      <c r="AE338" s="290"/>
      <c r="AF338" s="290"/>
      <c r="AG338" s="290"/>
      <c r="AH338" s="290"/>
      <c r="AI338" s="290"/>
      <c r="AJ338" s="290"/>
      <c r="AK338" s="290"/>
      <c r="AL338" s="290"/>
      <c r="AM338" s="290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90"/>
      <c r="AY338" s="290"/>
      <c r="AZ338" s="290"/>
      <c r="BA338" s="290"/>
      <c r="BB338" s="290"/>
      <c r="BC338" s="290"/>
      <c r="BD338" s="290"/>
      <c r="BE338" s="290"/>
      <c r="BF338" s="290"/>
    </row>
    <row r="339" spans="1:58" s="293" customFormat="1" ht="45" customHeight="1" x14ac:dyDescent="0.25">
      <c r="A339" s="450">
        <v>279</v>
      </c>
      <c r="B339" s="305" t="s">
        <v>1748</v>
      </c>
      <c r="C339" s="430" t="s">
        <v>3052</v>
      </c>
      <c r="D339" s="464">
        <v>627</v>
      </c>
      <c r="E339" s="450" t="s">
        <v>1749</v>
      </c>
      <c r="F339" s="543" t="s">
        <v>3101</v>
      </c>
      <c r="G339" s="305" t="s">
        <v>2668</v>
      </c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  <c r="X339" s="290"/>
      <c r="Y339" s="290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90"/>
      <c r="AK339" s="290"/>
      <c r="AL339" s="290"/>
      <c r="AM339" s="290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90"/>
      <c r="AY339" s="290"/>
      <c r="AZ339" s="290"/>
      <c r="BA339" s="290"/>
      <c r="BB339" s="290"/>
      <c r="BC339" s="290"/>
      <c r="BD339" s="290"/>
      <c r="BE339" s="290"/>
      <c r="BF339" s="290"/>
    </row>
    <row r="340" spans="1:58" s="293" customFormat="1" ht="45" customHeight="1" x14ac:dyDescent="0.25">
      <c r="A340" s="305">
        <v>280</v>
      </c>
      <c r="B340" s="305" t="s">
        <v>1748</v>
      </c>
      <c r="C340" s="430" t="s">
        <v>3052</v>
      </c>
      <c r="D340" s="464">
        <v>626</v>
      </c>
      <c r="E340" s="450" t="s">
        <v>1749</v>
      </c>
      <c r="F340" s="543" t="s">
        <v>3250</v>
      </c>
      <c r="G340" s="305" t="s">
        <v>2668</v>
      </c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  <c r="X340" s="290"/>
      <c r="Y340" s="290"/>
      <c r="Z340" s="290"/>
      <c r="AA340" s="290"/>
      <c r="AB340" s="290"/>
      <c r="AC340" s="290"/>
      <c r="AD340" s="290"/>
      <c r="AE340" s="290"/>
      <c r="AF340" s="290"/>
      <c r="AG340" s="290"/>
      <c r="AH340" s="290"/>
      <c r="AI340" s="290"/>
      <c r="AJ340" s="290"/>
      <c r="AK340" s="290"/>
      <c r="AL340" s="290"/>
      <c r="AM340" s="290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90"/>
      <c r="AY340" s="290"/>
      <c r="AZ340" s="290"/>
      <c r="BA340" s="290"/>
      <c r="BB340" s="290"/>
      <c r="BC340" s="290"/>
      <c r="BD340" s="290"/>
      <c r="BE340" s="290"/>
      <c r="BF340" s="290"/>
    </row>
    <row r="341" spans="1:58" s="293" customFormat="1" ht="45" customHeight="1" x14ac:dyDescent="0.25">
      <c r="A341" s="450">
        <v>281</v>
      </c>
      <c r="B341" s="305" t="s">
        <v>1748</v>
      </c>
      <c r="C341" s="430" t="s">
        <v>3052</v>
      </c>
      <c r="D341" s="464">
        <v>625</v>
      </c>
      <c r="E341" s="450" t="s">
        <v>1749</v>
      </c>
      <c r="F341" s="543" t="s">
        <v>3184</v>
      </c>
      <c r="G341" s="305" t="s">
        <v>2668</v>
      </c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  <c r="X341" s="290"/>
      <c r="Y341" s="290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290"/>
      <c r="AZ341" s="290"/>
      <c r="BA341" s="290"/>
      <c r="BB341" s="290"/>
      <c r="BC341" s="290"/>
      <c r="BD341" s="290"/>
      <c r="BE341" s="290"/>
      <c r="BF341" s="290"/>
    </row>
    <row r="342" spans="1:58" s="293" customFormat="1" ht="45" customHeight="1" x14ac:dyDescent="0.25">
      <c r="A342" s="450">
        <v>282</v>
      </c>
      <c r="B342" s="305" t="s">
        <v>1748</v>
      </c>
      <c r="C342" s="430" t="s">
        <v>3052</v>
      </c>
      <c r="D342" s="464">
        <v>621</v>
      </c>
      <c r="E342" s="450" t="s">
        <v>1749</v>
      </c>
      <c r="F342" s="543" t="s">
        <v>3080</v>
      </c>
      <c r="G342" s="305" t="s">
        <v>2668</v>
      </c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  <c r="X342" s="290"/>
      <c r="Y342" s="290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90"/>
      <c r="AK342" s="290"/>
      <c r="AL342" s="290"/>
      <c r="AM342" s="290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90"/>
      <c r="AY342" s="290"/>
      <c r="AZ342" s="290"/>
      <c r="BA342" s="290"/>
      <c r="BB342" s="290"/>
      <c r="BC342" s="290"/>
      <c r="BD342" s="290"/>
      <c r="BE342" s="290"/>
      <c r="BF342" s="290"/>
    </row>
    <row r="343" spans="1:58" s="293" customFormat="1" ht="45" customHeight="1" x14ac:dyDescent="0.25">
      <c r="A343" s="305">
        <v>283</v>
      </c>
      <c r="B343" s="305" t="s">
        <v>1748</v>
      </c>
      <c r="C343" s="430" t="s">
        <v>3052</v>
      </c>
      <c r="D343" s="464">
        <v>620</v>
      </c>
      <c r="E343" s="450" t="s">
        <v>1749</v>
      </c>
      <c r="F343" s="543" t="s">
        <v>3094</v>
      </c>
      <c r="G343" s="305" t="s">
        <v>2668</v>
      </c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90"/>
      <c r="AK343" s="290"/>
      <c r="AL343" s="290"/>
      <c r="AM343" s="290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90"/>
      <c r="AY343" s="290"/>
      <c r="AZ343" s="290"/>
      <c r="BA343" s="290"/>
      <c r="BB343" s="290"/>
      <c r="BC343" s="290"/>
      <c r="BD343" s="290"/>
      <c r="BE343" s="290"/>
      <c r="BF343" s="290"/>
    </row>
    <row r="344" spans="1:58" s="94" customFormat="1" ht="30" customHeight="1" x14ac:dyDescent="0.25">
      <c r="A344" s="450">
        <v>284</v>
      </c>
      <c r="B344" s="305" t="s">
        <v>1748</v>
      </c>
      <c r="C344" s="430" t="s">
        <v>3052</v>
      </c>
      <c r="D344" s="464">
        <v>619</v>
      </c>
      <c r="E344" s="450" t="s">
        <v>1749</v>
      </c>
      <c r="F344" s="543" t="s">
        <v>3127</v>
      </c>
      <c r="G344" s="305" t="s">
        <v>2668</v>
      </c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</row>
    <row r="345" spans="1:58" s="94" customFormat="1" ht="30" customHeight="1" x14ac:dyDescent="0.25">
      <c r="A345" s="450">
        <v>285</v>
      </c>
      <c r="B345" s="305" t="s">
        <v>1748</v>
      </c>
      <c r="C345" s="430" t="s">
        <v>3052</v>
      </c>
      <c r="D345" s="464">
        <v>617</v>
      </c>
      <c r="E345" s="450" t="s">
        <v>1749</v>
      </c>
      <c r="F345" s="543" t="s">
        <v>3095</v>
      </c>
      <c r="G345" s="305" t="s">
        <v>2668</v>
      </c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  <c r="X345" s="290"/>
      <c r="Y345" s="290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90"/>
      <c r="AK345" s="290"/>
      <c r="AL345" s="290"/>
      <c r="AM345" s="290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90"/>
      <c r="AY345" s="290"/>
      <c r="AZ345" s="290"/>
      <c r="BA345" s="290"/>
      <c r="BB345" s="290"/>
      <c r="BC345" s="290"/>
      <c r="BD345" s="290"/>
      <c r="BE345" s="290"/>
      <c r="BF345" s="290"/>
    </row>
    <row r="346" spans="1:58" s="94" customFormat="1" ht="30" customHeight="1" x14ac:dyDescent="0.25">
      <c r="A346" s="305">
        <v>286</v>
      </c>
      <c r="B346" s="305" t="s">
        <v>1748</v>
      </c>
      <c r="C346" s="430" t="s">
        <v>3052</v>
      </c>
      <c r="D346" s="464">
        <v>616</v>
      </c>
      <c r="E346" s="450" t="s">
        <v>1749</v>
      </c>
      <c r="F346" s="543" t="s">
        <v>3168</v>
      </c>
      <c r="G346" s="305" t="s">
        <v>2668</v>
      </c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  <c r="X346" s="290"/>
      <c r="Y346" s="290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90"/>
      <c r="AK346" s="290"/>
      <c r="AL346" s="290"/>
      <c r="AM346" s="290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90"/>
      <c r="AY346" s="290"/>
      <c r="AZ346" s="290"/>
      <c r="BA346" s="290"/>
      <c r="BB346" s="290"/>
      <c r="BC346" s="290"/>
      <c r="BD346" s="290"/>
      <c r="BE346" s="290"/>
      <c r="BF346" s="290"/>
    </row>
    <row r="347" spans="1:58" s="94" customFormat="1" ht="30" customHeight="1" x14ac:dyDescent="0.25">
      <c r="A347" s="450">
        <v>287</v>
      </c>
      <c r="B347" s="305" t="s">
        <v>1748</v>
      </c>
      <c r="C347" s="430" t="s">
        <v>3052</v>
      </c>
      <c r="D347" s="464">
        <v>615</v>
      </c>
      <c r="E347" s="450" t="s">
        <v>1749</v>
      </c>
      <c r="F347" s="543" t="s">
        <v>3208</v>
      </c>
      <c r="G347" s="305" t="s">
        <v>2668</v>
      </c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  <c r="X347" s="290"/>
      <c r="Y347" s="290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90"/>
      <c r="AK347" s="290"/>
      <c r="AL347" s="290"/>
      <c r="AM347" s="290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90"/>
      <c r="AY347" s="290"/>
      <c r="AZ347" s="290"/>
      <c r="BA347" s="290"/>
      <c r="BB347" s="290"/>
      <c r="BC347" s="290"/>
      <c r="BD347" s="290"/>
      <c r="BE347" s="290"/>
      <c r="BF347" s="290"/>
    </row>
    <row r="348" spans="1:58" s="94" customFormat="1" ht="30" customHeight="1" x14ac:dyDescent="0.25">
      <c r="A348" s="450">
        <v>288</v>
      </c>
      <c r="B348" s="305" t="s">
        <v>1748</v>
      </c>
      <c r="C348" s="430" t="s">
        <v>3052</v>
      </c>
      <c r="D348" s="464">
        <v>613</v>
      </c>
      <c r="E348" s="450" t="s">
        <v>1749</v>
      </c>
      <c r="F348" s="543" t="s">
        <v>3131</v>
      </c>
      <c r="G348" s="305" t="s">
        <v>2668</v>
      </c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  <c r="X348" s="290"/>
      <c r="Y348" s="290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90"/>
      <c r="AK348" s="290"/>
      <c r="AL348" s="290"/>
      <c r="AM348" s="290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90"/>
      <c r="AY348" s="290"/>
      <c r="AZ348" s="290"/>
      <c r="BA348" s="290"/>
      <c r="BB348" s="290"/>
      <c r="BC348" s="290"/>
      <c r="BD348" s="290"/>
      <c r="BE348" s="290"/>
      <c r="BF348" s="290"/>
    </row>
    <row r="349" spans="1:58" s="293" customFormat="1" ht="45" customHeight="1" x14ac:dyDescent="0.25">
      <c r="A349" s="305">
        <v>289</v>
      </c>
      <c r="B349" s="305" t="s">
        <v>1748</v>
      </c>
      <c r="C349" s="430" t="s">
        <v>3052</v>
      </c>
      <c r="D349" s="464">
        <v>612</v>
      </c>
      <c r="E349" s="450" t="s">
        <v>1749</v>
      </c>
      <c r="F349" s="543" t="s">
        <v>3063</v>
      </c>
      <c r="G349" s="305" t="s">
        <v>2668</v>
      </c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  <c r="X349" s="290"/>
      <c r="Y349" s="290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90"/>
      <c r="AK349" s="290"/>
      <c r="AL349" s="290"/>
      <c r="AM349" s="290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90"/>
      <c r="AY349" s="290"/>
      <c r="AZ349" s="290"/>
      <c r="BA349" s="290"/>
      <c r="BB349" s="290"/>
      <c r="BC349" s="290"/>
      <c r="BD349" s="290"/>
      <c r="BE349" s="290"/>
      <c r="BF349" s="290"/>
    </row>
    <row r="350" spans="1:58" s="293" customFormat="1" ht="45" customHeight="1" x14ac:dyDescent="0.25">
      <c r="A350" s="450">
        <v>290</v>
      </c>
      <c r="B350" s="305" t="s">
        <v>1748</v>
      </c>
      <c r="C350" s="430" t="s">
        <v>3052</v>
      </c>
      <c r="D350" s="464">
        <v>611</v>
      </c>
      <c r="E350" s="450" t="s">
        <v>1749</v>
      </c>
      <c r="F350" s="543" t="s">
        <v>3171</v>
      </c>
      <c r="G350" s="305" t="s">
        <v>2668</v>
      </c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  <c r="X350" s="290"/>
      <c r="Y350" s="290"/>
      <c r="Z350" s="290"/>
      <c r="AA350" s="290"/>
      <c r="AB350" s="290"/>
      <c r="AC350" s="290"/>
      <c r="AD350" s="290"/>
      <c r="AE350" s="290"/>
      <c r="AF350" s="290"/>
      <c r="AG350" s="290"/>
      <c r="AH350" s="290"/>
      <c r="AI350" s="290"/>
      <c r="AJ350" s="290"/>
      <c r="AK350" s="290"/>
      <c r="AL350" s="290"/>
      <c r="AM350" s="290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90"/>
      <c r="AY350" s="290"/>
      <c r="AZ350" s="290"/>
      <c r="BA350" s="290"/>
      <c r="BB350" s="290"/>
      <c r="BC350" s="290"/>
      <c r="BD350" s="290"/>
      <c r="BE350" s="290"/>
      <c r="BF350" s="290"/>
    </row>
    <row r="351" spans="1:58" s="94" customFormat="1" ht="30" customHeight="1" x14ac:dyDescent="0.25">
      <c r="A351" s="450">
        <v>291</v>
      </c>
      <c r="B351" s="305" t="s">
        <v>1748</v>
      </c>
      <c r="C351" s="430" t="s">
        <v>3052</v>
      </c>
      <c r="D351" s="464">
        <v>610</v>
      </c>
      <c r="E351" s="450" t="s">
        <v>1749</v>
      </c>
      <c r="F351" s="543" t="s">
        <v>3079</v>
      </c>
      <c r="G351" s="305" t="s">
        <v>2668</v>
      </c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  <c r="X351" s="290"/>
      <c r="Y351" s="290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90"/>
      <c r="AK351" s="290"/>
      <c r="AL351" s="290"/>
      <c r="AM351" s="290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90"/>
      <c r="AY351" s="290"/>
      <c r="AZ351" s="290"/>
      <c r="BA351" s="290"/>
      <c r="BB351" s="290"/>
      <c r="BC351" s="290"/>
      <c r="BD351" s="290"/>
      <c r="BE351" s="290"/>
      <c r="BF351" s="290"/>
    </row>
    <row r="352" spans="1:58" s="94" customFormat="1" ht="30" customHeight="1" x14ac:dyDescent="0.25">
      <c r="A352" s="305">
        <v>292</v>
      </c>
      <c r="B352" s="305" t="s">
        <v>1748</v>
      </c>
      <c r="C352" s="430" t="s">
        <v>3052</v>
      </c>
      <c r="D352" s="464">
        <v>609</v>
      </c>
      <c r="E352" s="450" t="s">
        <v>1749</v>
      </c>
      <c r="F352" s="543" t="s">
        <v>3117</v>
      </c>
      <c r="G352" s="305" t="s">
        <v>2668</v>
      </c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90"/>
      <c r="AK352" s="290"/>
      <c r="AL352" s="290"/>
      <c r="AM352" s="290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90"/>
      <c r="AY352" s="290"/>
      <c r="AZ352" s="290"/>
      <c r="BA352" s="290"/>
      <c r="BB352" s="290"/>
      <c r="BC352" s="290"/>
      <c r="BD352" s="290"/>
      <c r="BE352" s="290"/>
      <c r="BF352" s="290"/>
    </row>
    <row r="353" spans="1:58" s="293" customFormat="1" ht="30" customHeight="1" x14ac:dyDescent="0.25">
      <c r="A353" s="450">
        <v>293</v>
      </c>
      <c r="B353" s="305" t="s">
        <v>1748</v>
      </c>
      <c r="C353" s="430" t="s">
        <v>3052</v>
      </c>
      <c r="D353" s="464">
        <v>608</v>
      </c>
      <c r="E353" s="450" t="s">
        <v>1749</v>
      </c>
      <c r="F353" s="543" t="s">
        <v>3202</v>
      </c>
      <c r="G353" s="305" t="s">
        <v>2668</v>
      </c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  <c r="X353" s="290"/>
      <c r="Y353" s="290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90"/>
      <c r="AK353" s="290"/>
      <c r="AL353" s="290"/>
      <c r="AM353" s="290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90"/>
      <c r="AY353" s="290"/>
      <c r="AZ353" s="290"/>
      <c r="BA353" s="290"/>
      <c r="BB353" s="290"/>
      <c r="BC353" s="290"/>
      <c r="BD353" s="290"/>
      <c r="BE353" s="290"/>
      <c r="BF353" s="290"/>
    </row>
    <row r="354" spans="1:58" s="293" customFormat="1" ht="45" customHeight="1" x14ac:dyDescent="0.25">
      <c r="A354" s="450">
        <v>294</v>
      </c>
      <c r="B354" s="305" t="s">
        <v>1748</v>
      </c>
      <c r="C354" s="430" t="s">
        <v>3052</v>
      </c>
      <c r="D354" s="464">
        <v>607</v>
      </c>
      <c r="E354" s="450" t="s">
        <v>1749</v>
      </c>
      <c r="F354" s="543" t="s">
        <v>3205</v>
      </c>
      <c r="G354" s="305" t="s">
        <v>2668</v>
      </c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  <c r="X354" s="290"/>
      <c r="Y354" s="290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  <c r="BC354" s="290"/>
      <c r="BD354" s="290"/>
      <c r="BE354" s="290"/>
      <c r="BF354" s="290"/>
    </row>
    <row r="355" spans="1:58" s="293" customFormat="1" ht="30" customHeight="1" x14ac:dyDescent="0.25">
      <c r="A355" s="305">
        <v>295</v>
      </c>
      <c r="B355" s="305" t="s">
        <v>1748</v>
      </c>
      <c r="C355" s="543" t="s">
        <v>3052</v>
      </c>
      <c r="D355" s="464">
        <v>606</v>
      </c>
      <c r="E355" s="450" t="s">
        <v>1749</v>
      </c>
      <c r="F355" s="543" t="s">
        <v>3241</v>
      </c>
      <c r="G355" s="305" t="s">
        <v>2668</v>
      </c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290"/>
      <c r="AE355" s="290"/>
      <c r="AF355" s="290"/>
      <c r="AG355" s="290"/>
      <c r="AH355" s="290"/>
      <c r="AI355" s="290"/>
      <c r="AJ355" s="290"/>
      <c r="AK355" s="290"/>
      <c r="AL355" s="290"/>
      <c r="AM355" s="290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90"/>
      <c r="AY355" s="290"/>
      <c r="AZ355" s="290"/>
      <c r="BA355" s="290"/>
      <c r="BB355" s="290"/>
      <c r="BC355" s="290"/>
      <c r="BD355" s="290"/>
      <c r="BE355" s="290"/>
      <c r="BF355" s="290"/>
    </row>
    <row r="356" spans="1:58" s="293" customFormat="1" ht="45" customHeight="1" x14ac:dyDescent="0.25">
      <c r="A356" s="450">
        <v>296</v>
      </c>
      <c r="B356" s="305" t="s">
        <v>1748</v>
      </c>
      <c r="C356" s="430" t="s">
        <v>3052</v>
      </c>
      <c r="D356" s="464">
        <v>605</v>
      </c>
      <c r="E356" s="450" t="s">
        <v>1749</v>
      </c>
      <c r="F356" s="543" t="s">
        <v>3172</v>
      </c>
      <c r="G356" s="305" t="s">
        <v>2668</v>
      </c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  <c r="X356" s="290"/>
      <c r="Y356" s="290"/>
      <c r="Z356" s="290"/>
      <c r="AA356" s="290"/>
      <c r="AB356" s="290"/>
      <c r="AC356" s="290"/>
      <c r="AD356" s="290"/>
      <c r="AE356" s="290"/>
      <c r="AF356" s="290"/>
      <c r="AG356" s="290"/>
      <c r="AH356" s="290"/>
      <c r="AI356" s="290"/>
      <c r="AJ356" s="290"/>
      <c r="AK356" s="290"/>
      <c r="AL356" s="290"/>
      <c r="AM356" s="290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90"/>
      <c r="AY356" s="290"/>
      <c r="AZ356" s="290"/>
      <c r="BA356" s="290"/>
      <c r="BB356" s="290"/>
      <c r="BC356" s="290"/>
      <c r="BD356" s="290"/>
      <c r="BE356" s="290"/>
      <c r="BF356" s="290"/>
    </row>
    <row r="357" spans="1:58" s="293" customFormat="1" ht="45" customHeight="1" x14ac:dyDescent="0.25">
      <c r="A357" s="450">
        <v>297</v>
      </c>
      <c r="B357" s="305" t="s">
        <v>1748</v>
      </c>
      <c r="C357" s="430" t="s">
        <v>3052</v>
      </c>
      <c r="D357" s="464">
        <v>603</v>
      </c>
      <c r="E357" s="450" t="s">
        <v>1749</v>
      </c>
      <c r="F357" s="543" t="s">
        <v>3123</v>
      </c>
      <c r="G357" s="305" t="s">
        <v>2668</v>
      </c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  <c r="X357" s="290"/>
      <c r="Y357" s="290"/>
      <c r="Z357" s="290"/>
      <c r="AA357" s="290"/>
      <c r="AB357" s="290"/>
      <c r="AC357" s="290"/>
      <c r="AD357" s="290"/>
      <c r="AE357" s="290"/>
      <c r="AF357" s="290"/>
      <c r="AG357" s="290"/>
      <c r="AH357" s="290"/>
      <c r="AI357" s="290"/>
      <c r="AJ357" s="290"/>
      <c r="AK357" s="290"/>
      <c r="AL357" s="290"/>
      <c r="AM357" s="290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90"/>
      <c r="AY357" s="290"/>
      <c r="AZ357" s="290"/>
      <c r="BA357" s="290"/>
      <c r="BB357" s="290"/>
      <c r="BC357" s="290"/>
      <c r="BD357" s="290"/>
      <c r="BE357" s="290"/>
      <c r="BF357" s="290"/>
    </row>
    <row r="358" spans="1:58" s="293" customFormat="1" ht="45" customHeight="1" x14ac:dyDescent="0.25">
      <c r="A358" s="305">
        <v>298</v>
      </c>
      <c r="B358" s="305" t="s">
        <v>1748</v>
      </c>
      <c r="C358" s="430" t="s">
        <v>3052</v>
      </c>
      <c r="D358" s="464">
        <v>602</v>
      </c>
      <c r="E358" s="450" t="s">
        <v>1749</v>
      </c>
      <c r="F358" s="543" t="s">
        <v>3068</v>
      </c>
      <c r="G358" s="305" t="s">
        <v>2668</v>
      </c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  <c r="X358" s="290"/>
      <c r="Y358" s="290"/>
      <c r="Z358" s="290"/>
      <c r="AA358" s="290"/>
      <c r="AB358" s="290"/>
      <c r="AC358" s="290"/>
      <c r="AD358" s="290"/>
      <c r="AE358" s="290"/>
      <c r="AF358" s="290"/>
      <c r="AG358" s="290"/>
      <c r="AH358" s="290"/>
      <c r="AI358" s="290"/>
      <c r="AJ358" s="290"/>
      <c r="AK358" s="290"/>
      <c r="AL358" s="290"/>
      <c r="AM358" s="290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90"/>
      <c r="AY358" s="290"/>
      <c r="AZ358" s="290"/>
      <c r="BA358" s="290"/>
      <c r="BB358" s="290"/>
      <c r="BC358" s="290"/>
      <c r="BD358" s="290"/>
      <c r="BE358" s="290"/>
      <c r="BF358" s="290"/>
    </row>
    <row r="359" spans="1:58" s="293" customFormat="1" ht="45" customHeight="1" x14ac:dyDescent="0.25">
      <c r="A359" s="450">
        <v>299</v>
      </c>
      <c r="B359" s="305" t="s">
        <v>1748</v>
      </c>
      <c r="C359" s="430" t="s">
        <v>3052</v>
      </c>
      <c r="D359" s="464">
        <v>601</v>
      </c>
      <c r="E359" s="450" t="s">
        <v>1749</v>
      </c>
      <c r="F359" s="543" t="s">
        <v>3053</v>
      </c>
      <c r="G359" s="305" t="s">
        <v>2668</v>
      </c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  <c r="X359" s="290"/>
      <c r="Y359" s="290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90"/>
      <c r="AK359" s="290"/>
      <c r="AL359" s="290"/>
      <c r="AM359" s="290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90"/>
      <c r="AY359" s="290"/>
      <c r="AZ359" s="290"/>
      <c r="BA359" s="290"/>
      <c r="BB359" s="290"/>
      <c r="BC359" s="290"/>
      <c r="BD359" s="290"/>
      <c r="BE359" s="290"/>
      <c r="BF359" s="290"/>
    </row>
    <row r="360" spans="1:58" s="293" customFormat="1" ht="45" customHeight="1" x14ac:dyDescent="0.25">
      <c r="A360" s="450">
        <v>186</v>
      </c>
      <c r="B360" s="305" t="s">
        <v>1748</v>
      </c>
      <c r="C360" s="430" t="s">
        <v>3054</v>
      </c>
      <c r="D360" s="464">
        <v>704</v>
      </c>
      <c r="E360" s="450" t="s">
        <v>1749</v>
      </c>
      <c r="F360" s="543" t="s">
        <v>3096</v>
      </c>
      <c r="G360" s="305" t="s">
        <v>2668</v>
      </c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  <c r="X360" s="290"/>
      <c r="Y360" s="290"/>
      <c r="Z360" s="290"/>
      <c r="AA360" s="290"/>
      <c r="AB360" s="290"/>
      <c r="AC360" s="290"/>
      <c r="AD360" s="290"/>
      <c r="AE360" s="290"/>
      <c r="AF360" s="290"/>
      <c r="AG360" s="290"/>
      <c r="AH360" s="290"/>
      <c r="AI360" s="290"/>
      <c r="AJ360" s="290"/>
      <c r="AK360" s="290"/>
      <c r="AL360" s="290"/>
      <c r="AM360" s="290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90"/>
      <c r="AY360" s="290"/>
      <c r="AZ360" s="290"/>
      <c r="BA360" s="290"/>
      <c r="BB360" s="290"/>
      <c r="BC360" s="290"/>
      <c r="BD360" s="290"/>
      <c r="BE360" s="290"/>
      <c r="BF360" s="290"/>
    </row>
    <row r="361" spans="1:58" s="293" customFormat="1" ht="45" customHeight="1" x14ac:dyDescent="0.25">
      <c r="A361" s="305">
        <v>187</v>
      </c>
      <c r="B361" s="305" t="s">
        <v>1748</v>
      </c>
      <c r="C361" s="430" t="s">
        <v>3054</v>
      </c>
      <c r="D361" s="464">
        <v>705</v>
      </c>
      <c r="E361" s="450" t="s">
        <v>1749</v>
      </c>
      <c r="F361" s="543" t="s">
        <v>3160</v>
      </c>
      <c r="G361" s="305" t="s">
        <v>2668</v>
      </c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  <c r="X361" s="290"/>
      <c r="Y361" s="290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90"/>
      <c r="AK361" s="290"/>
      <c r="AL361" s="290"/>
      <c r="AM361" s="290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90"/>
      <c r="AY361" s="290"/>
      <c r="AZ361" s="290"/>
      <c r="BA361" s="290"/>
      <c r="BB361" s="290"/>
      <c r="BC361" s="290"/>
      <c r="BD361" s="290"/>
      <c r="BE361" s="290"/>
      <c r="BF361" s="290"/>
    </row>
    <row r="362" spans="1:58" s="293" customFormat="1" ht="30" customHeight="1" x14ac:dyDescent="0.25">
      <c r="A362" s="450">
        <v>188</v>
      </c>
      <c r="B362" s="305" t="s">
        <v>1748</v>
      </c>
      <c r="C362" s="430" t="s">
        <v>3054</v>
      </c>
      <c r="D362" s="464">
        <v>706</v>
      </c>
      <c r="E362" s="450" t="s">
        <v>1749</v>
      </c>
      <c r="F362" s="543" t="s">
        <v>3097</v>
      </c>
      <c r="G362" s="305" t="s">
        <v>2668</v>
      </c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  <c r="X362" s="290"/>
      <c r="Y362" s="290"/>
      <c r="Z362" s="290"/>
      <c r="AA362" s="290"/>
      <c r="AB362" s="290"/>
      <c r="AC362" s="290"/>
      <c r="AD362" s="290"/>
      <c r="AE362" s="290"/>
      <c r="AF362" s="290"/>
      <c r="AG362" s="290"/>
      <c r="AH362" s="290"/>
      <c r="AI362" s="290"/>
      <c r="AJ362" s="290"/>
      <c r="AK362" s="290"/>
      <c r="AL362" s="290"/>
      <c r="AM362" s="290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90"/>
      <c r="AY362" s="290"/>
      <c r="AZ362" s="290"/>
      <c r="BA362" s="290"/>
      <c r="BB362" s="290"/>
      <c r="BC362" s="290"/>
      <c r="BD362" s="290"/>
      <c r="BE362" s="290"/>
      <c r="BF362" s="290"/>
    </row>
    <row r="363" spans="1:58" s="94" customFormat="1" ht="30" customHeight="1" x14ac:dyDescent="0.25">
      <c r="A363" s="450">
        <v>189</v>
      </c>
      <c r="B363" s="305" t="s">
        <v>1748</v>
      </c>
      <c r="C363" s="430" t="s">
        <v>3054</v>
      </c>
      <c r="D363" s="464">
        <v>709</v>
      </c>
      <c r="E363" s="450" t="s">
        <v>1749</v>
      </c>
      <c r="F363" s="543" t="s">
        <v>3224</v>
      </c>
      <c r="G363" s="305" t="s">
        <v>2668</v>
      </c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  <c r="X363" s="290"/>
      <c r="Y363" s="290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90"/>
      <c r="AK363" s="290"/>
      <c r="AL363" s="290"/>
      <c r="AM363" s="290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90"/>
      <c r="AY363" s="290"/>
      <c r="AZ363" s="290"/>
      <c r="BA363" s="290"/>
      <c r="BB363" s="290"/>
      <c r="BC363" s="290"/>
      <c r="BD363" s="290"/>
      <c r="BE363" s="290"/>
      <c r="BF363" s="290"/>
    </row>
    <row r="364" spans="1:58" s="94" customFormat="1" ht="45" customHeight="1" x14ac:dyDescent="0.25">
      <c r="A364" s="305">
        <v>190</v>
      </c>
      <c r="B364" s="305" t="s">
        <v>1748</v>
      </c>
      <c r="C364" s="430" t="s">
        <v>3054</v>
      </c>
      <c r="D364" s="464">
        <v>711</v>
      </c>
      <c r="E364" s="450" t="s">
        <v>1749</v>
      </c>
      <c r="F364" s="543" t="s">
        <v>3055</v>
      </c>
      <c r="G364" s="305" t="s">
        <v>2668</v>
      </c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  <c r="X364" s="290"/>
      <c r="Y364" s="290"/>
      <c r="Z364" s="290"/>
      <c r="AA364" s="290"/>
      <c r="AB364" s="290"/>
      <c r="AC364" s="290"/>
      <c r="AD364" s="290"/>
      <c r="AE364" s="290"/>
      <c r="AF364" s="290"/>
      <c r="AG364" s="290"/>
      <c r="AH364" s="290"/>
      <c r="AI364" s="290"/>
      <c r="AJ364" s="290"/>
      <c r="AK364" s="290"/>
      <c r="AL364" s="290"/>
      <c r="AM364" s="290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90"/>
      <c r="AY364" s="290"/>
      <c r="AZ364" s="290"/>
      <c r="BA364" s="290"/>
      <c r="BB364" s="290"/>
      <c r="BC364" s="290"/>
      <c r="BD364" s="290"/>
      <c r="BE364" s="290"/>
      <c r="BF364" s="290"/>
    </row>
    <row r="365" spans="1:58" s="94" customFormat="1" ht="45" customHeight="1" x14ac:dyDescent="0.25">
      <c r="A365" s="305">
        <v>301</v>
      </c>
      <c r="B365" s="430" t="s">
        <v>1748</v>
      </c>
      <c r="C365" s="430" t="s">
        <v>3054</v>
      </c>
      <c r="D365" s="464">
        <v>701</v>
      </c>
      <c r="E365" s="465" t="s">
        <v>1749</v>
      </c>
      <c r="F365" s="543" t="s">
        <v>3108</v>
      </c>
      <c r="G365" s="305" t="s">
        <v>2668</v>
      </c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  <c r="X365" s="290"/>
      <c r="Y365" s="290"/>
      <c r="Z365" s="290"/>
      <c r="AA365" s="290"/>
      <c r="AB365" s="290"/>
      <c r="AC365" s="290"/>
      <c r="AD365" s="290"/>
      <c r="AE365" s="290"/>
      <c r="AF365" s="290"/>
      <c r="AG365" s="290"/>
      <c r="AH365" s="290"/>
      <c r="AI365" s="290"/>
      <c r="AJ365" s="290"/>
      <c r="AK365" s="290"/>
      <c r="AL365" s="290"/>
      <c r="AM365" s="290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90"/>
      <c r="AY365" s="290"/>
      <c r="AZ365" s="290"/>
      <c r="BA365" s="290"/>
      <c r="BB365" s="290"/>
      <c r="BC365" s="290"/>
      <c r="BD365" s="290"/>
      <c r="BE365" s="290"/>
      <c r="BF365" s="290"/>
    </row>
    <row r="366" spans="1:58" s="94" customFormat="1" ht="45" customHeight="1" x14ac:dyDescent="0.25">
      <c r="A366" s="450">
        <v>99</v>
      </c>
      <c r="B366" s="466" t="s">
        <v>1748</v>
      </c>
      <c r="C366" s="430" t="s">
        <v>3066</v>
      </c>
      <c r="D366" s="464">
        <v>808</v>
      </c>
      <c r="E366" s="450" t="s">
        <v>1749</v>
      </c>
      <c r="F366" s="543" t="s">
        <v>3218</v>
      </c>
      <c r="G366" s="430" t="s">
        <v>2668</v>
      </c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</row>
    <row r="367" spans="1:58" s="94" customFormat="1" ht="45" customHeight="1" x14ac:dyDescent="0.25">
      <c r="A367" s="450">
        <v>230</v>
      </c>
      <c r="B367" s="305" t="s">
        <v>1748</v>
      </c>
      <c r="C367" s="430" t="s">
        <v>3066</v>
      </c>
      <c r="D367" s="464">
        <v>801</v>
      </c>
      <c r="E367" s="450" t="s">
        <v>1749</v>
      </c>
      <c r="F367" s="543" t="s">
        <v>3084</v>
      </c>
      <c r="G367" s="305" t="s">
        <v>2668</v>
      </c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</row>
    <row r="368" spans="1:58" s="94" customFormat="1" ht="45" customHeight="1" x14ac:dyDescent="0.25">
      <c r="A368" s="450">
        <v>231</v>
      </c>
      <c r="B368" s="305" t="s">
        <v>1748</v>
      </c>
      <c r="C368" s="430" t="s">
        <v>3066</v>
      </c>
      <c r="D368" s="464">
        <v>802</v>
      </c>
      <c r="E368" s="450" t="s">
        <v>1749</v>
      </c>
      <c r="F368" s="543" t="s">
        <v>3162</v>
      </c>
      <c r="G368" s="305" t="s">
        <v>2668</v>
      </c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  <c r="X368" s="290"/>
      <c r="Y368" s="290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90"/>
      <c r="AK368" s="290"/>
      <c r="AL368" s="290"/>
      <c r="AM368" s="290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90"/>
      <c r="AY368" s="290"/>
      <c r="AZ368" s="290"/>
      <c r="BA368" s="290"/>
      <c r="BB368" s="290"/>
      <c r="BC368" s="290"/>
      <c r="BD368" s="290"/>
      <c r="BE368" s="290"/>
      <c r="BF368" s="290"/>
    </row>
    <row r="369" spans="1:58" s="94" customFormat="1" ht="45" customHeight="1" x14ac:dyDescent="0.25">
      <c r="A369" s="305">
        <v>232</v>
      </c>
      <c r="B369" s="305" t="s">
        <v>1748</v>
      </c>
      <c r="C369" s="430" t="s">
        <v>3066</v>
      </c>
      <c r="D369" s="464">
        <v>803</v>
      </c>
      <c r="E369" s="450" t="s">
        <v>1749</v>
      </c>
      <c r="F369" s="543" t="s">
        <v>3242</v>
      </c>
      <c r="G369" s="305" t="s">
        <v>2668</v>
      </c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  <c r="X369" s="290"/>
      <c r="Y369" s="290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90"/>
      <c r="AK369" s="290"/>
      <c r="AL369" s="290"/>
      <c r="AM369" s="290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90"/>
      <c r="AY369" s="290"/>
      <c r="AZ369" s="290"/>
      <c r="BA369" s="290"/>
      <c r="BB369" s="290"/>
      <c r="BC369" s="290"/>
      <c r="BD369" s="290"/>
      <c r="BE369" s="290"/>
      <c r="BF369" s="290"/>
    </row>
    <row r="370" spans="1:58" s="94" customFormat="1" ht="45" customHeight="1" x14ac:dyDescent="0.25">
      <c r="A370" s="450">
        <v>233</v>
      </c>
      <c r="B370" s="305" t="s">
        <v>1748</v>
      </c>
      <c r="C370" s="430" t="s">
        <v>3066</v>
      </c>
      <c r="D370" s="464">
        <v>804</v>
      </c>
      <c r="E370" s="450" t="s">
        <v>1749</v>
      </c>
      <c r="F370" s="543" t="s">
        <v>3163</v>
      </c>
      <c r="G370" s="305" t="s">
        <v>2668</v>
      </c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  <c r="X370" s="290"/>
      <c r="Y370" s="290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90"/>
      <c r="AK370" s="290"/>
      <c r="AL370" s="290"/>
      <c r="AM370" s="290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90"/>
      <c r="AY370" s="290"/>
      <c r="AZ370" s="290"/>
      <c r="BA370" s="290"/>
      <c r="BB370" s="290"/>
      <c r="BC370" s="290"/>
      <c r="BD370" s="290"/>
      <c r="BE370" s="290"/>
      <c r="BF370" s="290"/>
    </row>
    <row r="371" spans="1:58" s="293" customFormat="1" ht="45" customHeight="1" x14ac:dyDescent="0.25">
      <c r="A371" s="450">
        <v>234</v>
      </c>
      <c r="B371" s="305" t="s">
        <v>1748</v>
      </c>
      <c r="C371" s="430" t="s">
        <v>3066</v>
      </c>
      <c r="D371" s="464">
        <v>805</v>
      </c>
      <c r="E371" s="450" t="s">
        <v>1749</v>
      </c>
      <c r="F371" s="543" t="s">
        <v>3092</v>
      </c>
      <c r="G371" s="305" t="s">
        <v>2668</v>
      </c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  <c r="X371" s="290"/>
      <c r="Y371" s="290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90"/>
      <c r="AK371" s="290"/>
      <c r="AL371" s="290"/>
      <c r="AM371" s="290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90"/>
      <c r="AY371" s="290"/>
      <c r="AZ371" s="290"/>
      <c r="BA371" s="290"/>
      <c r="BB371" s="290"/>
      <c r="BC371" s="290"/>
      <c r="BD371" s="290"/>
      <c r="BE371" s="290"/>
      <c r="BF371" s="290"/>
    </row>
    <row r="372" spans="1:58" s="293" customFormat="1" ht="30" customHeight="1" x14ac:dyDescent="0.25">
      <c r="A372" s="305">
        <v>235</v>
      </c>
      <c r="B372" s="305" t="s">
        <v>1748</v>
      </c>
      <c r="C372" s="430" t="s">
        <v>3066</v>
      </c>
      <c r="D372" s="464">
        <v>806</v>
      </c>
      <c r="E372" s="450" t="s">
        <v>1749</v>
      </c>
      <c r="F372" s="543" t="s">
        <v>3067</v>
      </c>
      <c r="G372" s="305" t="s">
        <v>2668</v>
      </c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  <c r="X372" s="290"/>
      <c r="Y372" s="290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90"/>
      <c r="AK372" s="290"/>
      <c r="AL372" s="290"/>
      <c r="AM372" s="290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90"/>
      <c r="AY372" s="290"/>
      <c r="AZ372" s="290"/>
      <c r="BA372" s="290"/>
      <c r="BB372" s="290"/>
      <c r="BC372" s="290"/>
      <c r="BD372" s="290"/>
      <c r="BE372" s="290"/>
      <c r="BF372" s="290"/>
    </row>
    <row r="373" spans="1:58" s="293" customFormat="1" ht="30" customHeight="1" x14ac:dyDescent="0.25">
      <c r="A373" s="450">
        <v>236</v>
      </c>
      <c r="B373" s="305" t="s">
        <v>1748</v>
      </c>
      <c r="C373" s="430" t="s">
        <v>3066</v>
      </c>
      <c r="D373" s="464">
        <v>807</v>
      </c>
      <c r="E373" s="450" t="s">
        <v>1749</v>
      </c>
      <c r="F373" s="430" t="s">
        <v>3074</v>
      </c>
      <c r="G373" s="305" t="s">
        <v>2668</v>
      </c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  <c r="X373" s="290"/>
      <c r="Y373" s="290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90"/>
      <c r="AK373" s="290"/>
      <c r="AL373" s="290"/>
      <c r="AM373" s="290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90"/>
      <c r="AY373" s="290"/>
      <c r="AZ373" s="290"/>
      <c r="BA373" s="290"/>
      <c r="BB373" s="290"/>
      <c r="BC373" s="290"/>
      <c r="BD373" s="290"/>
      <c r="BE373" s="290"/>
      <c r="BF373" s="290"/>
    </row>
    <row r="374" spans="1:58" s="94" customFormat="1" ht="45" customHeight="1" x14ac:dyDescent="0.25">
      <c r="A374" s="450">
        <v>237</v>
      </c>
      <c r="B374" s="305" t="s">
        <v>1748</v>
      </c>
      <c r="C374" s="430" t="s">
        <v>3066</v>
      </c>
      <c r="D374" s="464">
        <v>820</v>
      </c>
      <c r="E374" s="450" t="s">
        <v>1749</v>
      </c>
      <c r="F374" s="430" t="s">
        <v>3246</v>
      </c>
      <c r="G374" s="305" t="s">
        <v>2668</v>
      </c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  <c r="X374" s="290"/>
      <c r="Y374" s="290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90"/>
      <c r="AK374" s="290"/>
      <c r="AL374" s="290"/>
      <c r="AM374" s="290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90"/>
      <c r="AY374" s="290"/>
      <c r="AZ374" s="290"/>
      <c r="BA374" s="290"/>
      <c r="BB374" s="290"/>
      <c r="BC374" s="290"/>
      <c r="BD374" s="290"/>
      <c r="BE374" s="290"/>
      <c r="BF374" s="290"/>
    </row>
    <row r="375" spans="1:58" s="94" customFormat="1" ht="45" customHeight="1" x14ac:dyDescent="0.25">
      <c r="A375" s="305">
        <v>238</v>
      </c>
      <c r="B375" s="305" t="s">
        <v>1748</v>
      </c>
      <c r="C375" s="430" t="s">
        <v>3066</v>
      </c>
      <c r="D375" s="464">
        <v>821</v>
      </c>
      <c r="E375" s="450" t="s">
        <v>1749</v>
      </c>
      <c r="F375" s="430" t="s">
        <v>3165</v>
      </c>
      <c r="G375" s="305" t="s">
        <v>2668</v>
      </c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  <c r="X375" s="290"/>
      <c r="Y375" s="290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90"/>
      <c r="AK375" s="290"/>
      <c r="AL375" s="290"/>
      <c r="AM375" s="290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90"/>
      <c r="AY375" s="290"/>
      <c r="AZ375" s="290"/>
      <c r="BA375" s="290"/>
      <c r="BB375" s="290"/>
      <c r="BC375" s="290"/>
      <c r="BD375" s="290"/>
      <c r="BE375" s="290"/>
      <c r="BF375" s="290"/>
    </row>
    <row r="376" spans="1:58" s="290" customFormat="1" ht="45" customHeight="1" x14ac:dyDescent="0.25">
      <c r="A376" s="450">
        <v>239</v>
      </c>
      <c r="B376" s="305" t="s">
        <v>1748</v>
      </c>
      <c r="C376" s="430" t="s">
        <v>3066</v>
      </c>
      <c r="D376" s="464">
        <v>822</v>
      </c>
      <c r="E376" s="450" t="s">
        <v>1749</v>
      </c>
      <c r="F376" s="430" t="s">
        <v>3181</v>
      </c>
      <c r="G376" s="305" t="s">
        <v>2668</v>
      </c>
    </row>
    <row r="377" spans="1:58" s="293" customFormat="1" ht="45" customHeight="1" x14ac:dyDescent="0.25">
      <c r="A377" s="450">
        <v>240</v>
      </c>
      <c r="B377" s="588" t="s">
        <v>1748</v>
      </c>
      <c r="C377" s="588" t="s">
        <v>3066</v>
      </c>
      <c r="D377" s="589">
        <v>823</v>
      </c>
      <c r="E377" s="590" t="s">
        <v>1749</v>
      </c>
      <c r="F377" s="588" t="s">
        <v>3147</v>
      </c>
      <c r="G377" s="305" t="s">
        <v>2668</v>
      </c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  <c r="X377" s="290"/>
      <c r="Y377" s="290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90"/>
      <c r="AK377" s="290"/>
      <c r="AL377" s="290"/>
      <c r="AM377" s="290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90"/>
      <c r="AY377" s="290"/>
      <c r="AZ377" s="290"/>
      <c r="BA377" s="290"/>
      <c r="BB377" s="290"/>
      <c r="BC377" s="290"/>
      <c r="BD377" s="290"/>
      <c r="BE377" s="290"/>
      <c r="BF377" s="290"/>
    </row>
    <row r="378" spans="1:58" s="293" customFormat="1" ht="45" customHeight="1" x14ac:dyDescent="0.25">
      <c r="A378" s="450">
        <v>108</v>
      </c>
      <c r="B378" s="305" t="s">
        <v>1748</v>
      </c>
      <c r="C378" s="465" t="s">
        <v>2254</v>
      </c>
      <c r="D378" s="460" t="s">
        <v>2666</v>
      </c>
      <c r="E378" s="465" t="s">
        <v>1749</v>
      </c>
      <c r="F378" s="430" t="s">
        <v>3128</v>
      </c>
      <c r="G378" s="305" t="s">
        <v>2668</v>
      </c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0"/>
      <c r="BC378" s="290"/>
      <c r="BD378" s="290"/>
      <c r="BE378" s="290"/>
      <c r="BF378" s="290"/>
    </row>
    <row r="379" spans="1:58" s="293" customFormat="1" ht="45" customHeight="1" x14ac:dyDescent="0.25">
      <c r="A379" s="305">
        <v>109</v>
      </c>
      <c r="B379" s="305" t="s">
        <v>1748</v>
      </c>
      <c r="C379" s="465" t="s">
        <v>2254</v>
      </c>
      <c r="D379" s="460" t="s">
        <v>2665</v>
      </c>
      <c r="E379" s="450" t="s">
        <v>1749</v>
      </c>
      <c r="F379" s="430" t="s">
        <v>3113</v>
      </c>
      <c r="G379" s="430" t="s">
        <v>2668</v>
      </c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</row>
    <row r="380" spans="1:58" s="293" customFormat="1" ht="45" customHeight="1" x14ac:dyDescent="0.25">
      <c r="A380" s="450">
        <v>110</v>
      </c>
      <c r="B380" s="305" t="s">
        <v>1748</v>
      </c>
      <c r="C380" s="430" t="s">
        <v>2254</v>
      </c>
      <c r="D380" s="464" t="s">
        <v>1763</v>
      </c>
      <c r="E380" s="450" t="s">
        <v>1749</v>
      </c>
      <c r="F380" s="430" t="s">
        <v>3133</v>
      </c>
      <c r="G380" s="305" t="s">
        <v>2668</v>
      </c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  <c r="X380" s="290"/>
      <c r="Y380" s="290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90"/>
      <c r="AK380" s="290"/>
      <c r="AL380" s="290"/>
      <c r="AM380" s="290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90"/>
      <c r="AY380" s="290"/>
      <c r="AZ380" s="290"/>
      <c r="BA380" s="290"/>
      <c r="BB380" s="290"/>
      <c r="BC380" s="290"/>
      <c r="BD380" s="290"/>
      <c r="BE380" s="290"/>
      <c r="BF380" s="290"/>
    </row>
    <row r="381" spans="1:58" s="293" customFormat="1" ht="45" customHeight="1" x14ac:dyDescent="0.25">
      <c r="A381" s="450">
        <v>111</v>
      </c>
      <c r="B381" s="305" t="s">
        <v>1748</v>
      </c>
      <c r="C381" s="430" t="s">
        <v>2254</v>
      </c>
      <c r="D381" s="464" t="s">
        <v>1765</v>
      </c>
      <c r="E381" s="450" t="s">
        <v>1749</v>
      </c>
      <c r="F381" s="430" t="s">
        <v>3090</v>
      </c>
      <c r="G381" s="305" t="s">
        <v>2668</v>
      </c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  <c r="X381" s="290"/>
      <c r="Y381" s="290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90"/>
      <c r="AK381" s="290"/>
      <c r="AL381" s="290"/>
      <c r="AM381" s="290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90"/>
      <c r="AY381" s="290"/>
      <c r="AZ381" s="290"/>
      <c r="BA381" s="290"/>
      <c r="BB381" s="290"/>
      <c r="BC381" s="290"/>
      <c r="BD381" s="290"/>
      <c r="BE381" s="290"/>
      <c r="BF381" s="290"/>
    </row>
    <row r="382" spans="1:58" s="293" customFormat="1" ht="45" customHeight="1" x14ac:dyDescent="0.25">
      <c r="A382" s="305">
        <v>112</v>
      </c>
      <c r="B382" s="305" t="s">
        <v>1748</v>
      </c>
      <c r="C382" s="430" t="s">
        <v>2254</v>
      </c>
      <c r="D382" s="464" t="s">
        <v>1767</v>
      </c>
      <c r="E382" s="450" t="s">
        <v>1749</v>
      </c>
      <c r="F382" s="430" t="s">
        <v>3091</v>
      </c>
      <c r="G382" s="305" t="s">
        <v>2668</v>
      </c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  <c r="X382" s="290"/>
      <c r="Y382" s="290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90"/>
      <c r="AK382" s="290"/>
      <c r="AL382" s="290"/>
      <c r="AM382" s="290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90"/>
      <c r="AY382" s="290"/>
      <c r="AZ382" s="290"/>
      <c r="BA382" s="290"/>
      <c r="BB382" s="290"/>
      <c r="BC382" s="290"/>
      <c r="BD382" s="290"/>
      <c r="BE382" s="290"/>
      <c r="BF382" s="290"/>
    </row>
    <row r="383" spans="1:58" s="293" customFormat="1" ht="45" customHeight="1" x14ac:dyDescent="0.25">
      <c r="A383" s="450">
        <v>113</v>
      </c>
      <c r="B383" s="305" t="s">
        <v>1748</v>
      </c>
      <c r="C383" s="465" t="s">
        <v>2254</v>
      </c>
      <c r="D383" s="460" t="s">
        <v>2661</v>
      </c>
      <c r="E383" s="450" t="s">
        <v>1749</v>
      </c>
      <c r="F383" s="430" t="s">
        <v>3102</v>
      </c>
      <c r="G383" s="305" t="s">
        <v>2668</v>
      </c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  <c r="X383" s="290"/>
      <c r="Y383" s="290"/>
      <c r="Z383" s="290"/>
      <c r="AA383" s="290"/>
      <c r="AB383" s="290"/>
      <c r="AC383" s="290"/>
      <c r="AD383" s="290"/>
      <c r="AE383" s="290"/>
      <c r="AF383" s="290"/>
      <c r="AG383" s="290"/>
      <c r="AH383" s="290"/>
      <c r="AI383" s="290"/>
      <c r="AJ383" s="290"/>
      <c r="AK383" s="290"/>
      <c r="AL383" s="290"/>
      <c r="AM383" s="290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90"/>
      <c r="AY383" s="290"/>
      <c r="AZ383" s="290"/>
      <c r="BA383" s="290"/>
      <c r="BB383" s="290"/>
      <c r="BC383" s="290"/>
      <c r="BD383" s="290"/>
      <c r="BE383" s="290"/>
      <c r="BF383" s="290"/>
    </row>
    <row r="384" spans="1:58" s="293" customFormat="1" ht="45" customHeight="1" x14ac:dyDescent="0.25">
      <c r="A384" s="450">
        <v>114</v>
      </c>
      <c r="B384" s="466" t="s">
        <v>1748</v>
      </c>
      <c r="C384" s="465" t="s">
        <v>2254</v>
      </c>
      <c r="D384" s="460" t="s">
        <v>2660</v>
      </c>
      <c r="E384" s="450" t="s">
        <v>1749</v>
      </c>
      <c r="F384" s="430" t="s">
        <v>3244</v>
      </c>
      <c r="G384" s="305" t="s">
        <v>2668</v>
      </c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90"/>
      <c r="AK384" s="290"/>
      <c r="AL384" s="290"/>
      <c r="AM384" s="290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90"/>
      <c r="AY384" s="290"/>
      <c r="AZ384" s="290"/>
      <c r="BA384" s="290"/>
      <c r="BB384" s="290"/>
      <c r="BC384" s="290"/>
      <c r="BD384" s="290"/>
      <c r="BE384" s="290"/>
      <c r="BF384" s="290"/>
    </row>
    <row r="385" spans="1:58" s="94" customFormat="1" ht="30" customHeight="1" x14ac:dyDescent="0.25">
      <c r="A385" s="450">
        <v>530</v>
      </c>
      <c r="B385" s="411" t="s">
        <v>2847</v>
      </c>
      <c r="C385" s="372" t="s">
        <v>2605</v>
      </c>
      <c r="D385" s="372">
        <v>7</v>
      </c>
      <c r="E385" s="430" t="s">
        <v>2845</v>
      </c>
      <c r="F385" s="372" t="s">
        <v>2606</v>
      </c>
      <c r="G385" s="411" t="s">
        <v>2668</v>
      </c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  <c r="X385" s="290"/>
      <c r="Y385" s="290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90"/>
      <c r="AK385" s="290"/>
      <c r="AL385" s="290"/>
      <c r="AM385" s="290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90"/>
      <c r="AY385" s="290"/>
      <c r="AZ385" s="290"/>
      <c r="BA385" s="290"/>
      <c r="BB385" s="290"/>
      <c r="BC385" s="290"/>
      <c r="BD385" s="290"/>
      <c r="BE385" s="290"/>
      <c r="BF385" s="290"/>
    </row>
    <row r="386" spans="1:58" s="293" customFormat="1" ht="45" customHeight="1" x14ac:dyDescent="0.25">
      <c r="A386" s="450">
        <v>192</v>
      </c>
      <c r="B386" s="305" t="s">
        <v>1748</v>
      </c>
      <c r="C386" s="430" t="s">
        <v>3050</v>
      </c>
      <c r="D386" s="464" t="s">
        <v>1851</v>
      </c>
      <c r="E386" s="450" t="s">
        <v>1749</v>
      </c>
      <c r="F386" s="430" t="s">
        <v>3130</v>
      </c>
      <c r="G386" s="305" t="s">
        <v>2668</v>
      </c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</row>
    <row r="387" spans="1:58" s="293" customFormat="1" ht="45" customHeight="1" x14ac:dyDescent="0.25">
      <c r="A387" s="305">
        <v>193</v>
      </c>
      <c r="B387" s="305" t="s">
        <v>1748</v>
      </c>
      <c r="C387" s="430" t="s">
        <v>3050</v>
      </c>
      <c r="D387" s="464" t="s">
        <v>1853</v>
      </c>
      <c r="E387" s="450" t="s">
        <v>1749</v>
      </c>
      <c r="F387" s="430" t="s">
        <v>3213</v>
      </c>
      <c r="G387" s="305" t="s">
        <v>2668</v>
      </c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  <c r="X387" s="290"/>
      <c r="Y387" s="290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90"/>
      <c r="AK387" s="290"/>
      <c r="AL387" s="290"/>
      <c r="AM387" s="290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90"/>
      <c r="AY387" s="290"/>
      <c r="AZ387" s="290"/>
      <c r="BA387" s="290"/>
      <c r="BB387" s="290"/>
      <c r="BC387" s="290"/>
      <c r="BD387" s="290"/>
      <c r="BE387" s="290"/>
      <c r="BF387" s="290"/>
    </row>
    <row r="388" spans="1:58" s="293" customFormat="1" ht="45" customHeight="1" x14ac:dyDescent="0.25">
      <c r="A388" s="450">
        <v>194</v>
      </c>
      <c r="B388" s="305" t="s">
        <v>1748</v>
      </c>
      <c r="C388" s="430" t="s">
        <v>3050</v>
      </c>
      <c r="D388" s="464" t="s">
        <v>1855</v>
      </c>
      <c r="E388" s="450" t="s">
        <v>1749</v>
      </c>
      <c r="F388" s="430" t="s">
        <v>3140</v>
      </c>
      <c r="G388" s="305" t="s">
        <v>2668</v>
      </c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  <c r="X388" s="290"/>
      <c r="Y388" s="290"/>
      <c r="Z388" s="290"/>
      <c r="AA388" s="290"/>
      <c r="AB388" s="290"/>
      <c r="AC388" s="290"/>
      <c r="AD388" s="290"/>
      <c r="AE388" s="290"/>
      <c r="AF388" s="290"/>
      <c r="AG388" s="290"/>
      <c r="AH388" s="290"/>
      <c r="AI388" s="290"/>
      <c r="AJ388" s="290"/>
      <c r="AK388" s="290"/>
      <c r="AL388" s="290"/>
      <c r="AM388" s="290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90"/>
      <c r="AY388" s="290"/>
      <c r="AZ388" s="290"/>
      <c r="BA388" s="290"/>
      <c r="BB388" s="290"/>
      <c r="BC388" s="290"/>
      <c r="BD388" s="290"/>
      <c r="BE388" s="290"/>
      <c r="BF388" s="290"/>
    </row>
    <row r="389" spans="1:58" s="293" customFormat="1" ht="45" customHeight="1" x14ac:dyDescent="0.25">
      <c r="A389" s="450">
        <v>195</v>
      </c>
      <c r="B389" s="305" t="s">
        <v>1748</v>
      </c>
      <c r="C389" s="430" t="s">
        <v>3050</v>
      </c>
      <c r="D389" s="464" t="s">
        <v>1857</v>
      </c>
      <c r="E389" s="450" t="s">
        <v>1749</v>
      </c>
      <c r="F389" s="430" t="s">
        <v>3186</v>
      </c>
      <c r="G389" s="305" t="s">
        <v>2668</v>
      </c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  <c r="X389" s="290"/>
      <c r="Y389" s="290"/>
      <c r="Z389" s="290"/>
      <c r="AA389" s="290"/>
      <c r="AB389" s="290"/>
      <c r="AC389" s="290"/>
      <c r="AD389" s="290"/>
      <c r="AE389" s="290"/>
      <c r="AF389" s="290"/>
      <c r="AG389" s="290"/>
      <c r="AH389" s="290"/>
      <c r="AI389" s="290"/>
      <c r="AJ389" s="290"/>
      <c r="AK389" s="290"/>
      <c r="AL389" s="290"/>
      <c r="AM389" s="290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90"/>
      <c r="AY389" s="290"/>
      <c r="AZ389" s="290"/>
      <c r="BA389" s="290"/>
      <c r="BB389" s="290"/>
      <c r="BC389" s="290"/>
      <c r="BD389" s="290"/>
      <c r="BE389" s="290"/>
      <c r="BF389" s="290"/>
    </row>
    <row r="390" spans="1:58" s="293" customFormat="1" ht="45" customHeight="1" x14ac:dyDescent="0.25">
      <c r="A390" s="305">
        <v>196</v>
      </c>
      <c r="B390" s="305" t="s">
        <v>1748</v>
      </c>
      <c r="C390" s="430" t="s">
        <v>3050</v>
      </c>
      <c r="D390" s="464" t="s">
        <v>1859</v>
      </c>
      <c r="E390" s="450" t="s">
        <v>1749</v>
      </c>
      <c r="F390" s="543" t="s">
        <v>3235</v>
      </c>
      <c r="G390" s="305" t="s">
        <v>2668</v>
      </c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  <c r="X390" s="290"/>
      <c r="Y390" s="290"/>
      <c r="Z390" s="290"/>
      <c r="AA390" s="290"/>
      <c r="AB390" s="290"/>
      <c r="AC390" s="290"/>
      <c r="AD390" s="290"/>
      <c r="AE390" s="290"/>
      <c r="AF390" s="290"/>
      <c r="AG390" s="290"/>
      <c r="AH390" s="290"/>
      <c r="AI390" s="290"/>
      <c r="AJ390" s="290"/>
      <c r="AK390" s="290"/>
      <c r="AL390" s="290"/>
      <c r="AM390" s="290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90"/>
      <c r="AY390" s="290"/>
      <c r="AZ390" s="290"/>
      <c r="BA390" s="290"/>
      <c r="BB390" s="290"/>
      <c r="BC390" s="290"/>
      <c r="BD390" s="290"/>
      <c r="BE390" s="290"/>
      <c r="BF390" s="290"/>
    </row>
    <row r="391" spans="1:58" s="293" customFormat="1" ht="45" customHeight="1" x14ac:dyDescent="0.25">
      <c r="A391" s="450">
        <v>197</v>
      </c>
      <c r="B391" s="305" t="s">
        <v>1748</v>
      </c>
      <c r="C391" s="430" t="s">
        <v>3050</v>
      </c>
      <c r="D391" s="464" t="s">
        <v>1861</v>
      </c>
      <c r="E391" s="450" t="s">
        <v>1749</v>
      </c>
      <c r="F391" s="543" t="s">
        <v>3196</v>
      </c>
      <c r="G391" s="305" t="s">
        <v>2668</v>
      </c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  <c r="X391" s="290"/>
      <c r="Y391" s="290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90"/>
      <c r="AK391" s="290"/>
      <c r="AL391" s="290"/>
      <c r="AM391" s="290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90"/>
      <c r="AY391" s="290"/>
      <c r="AZ391" s="290"/>
      <c r="BA391" s="290"/>
      <c r="BB391" s="290"/>
      <c r="BC391" s="290"/>
      <c r="BD391" s="290"/>
      <c r="BE391" s="290"/>
      <c r="BF391" s="290"/>
    </row>
    <row r="392" spans="1:58" s="293" customFormat="1" ht="45" customHeight="1" x14ac:dyDescent="0.25">
      <c r="A392" s="450">
        <v>198</v>
      </c>
      <c r="B392" s="305" t="s">
        <v>1748</v>
      </c>
      <c r="C392" s="430" t="s">
        <v>3050</v>
      </c>
      <c r="D392" s="464" t="s">
        <v>1863</v>
      </c>
      <c r="E392" s="450" t="s">
        <v>1749</v>
      </c>
      <c r="F392" s="430" t="s">
        <v>3153</v>
      </c>
      <c r="G392" s="305" t="s">
        <v>2668</v>
      </c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  <c r="X392" s="290"/>
      <c r="Y392" s="290"/>
      <c r="Z392" s="290"/>
      <c r="AA392" s="290"/>
      <c r="AB392" s="290"/>
      <c r="AC392" s="290"/>
      <c r="AD392" s="290"/>
      <c r="AE392" s="290"/>
      <c r="AF392" s="290"/>
      <c r="AG392" s="290"/>
      <c r="AH392" s="290"/>
      <c r="AI392" s="290"/>
      <c r="AJ392" s="290"/>
      <c r="AK392" s="290"/>
      <c r="AL392" s="290"/>
      <c r="AM392" s="290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90"/>
      <c r="AY392" s="290"/>
      <c r="AZ392" s="290"/>
      <c r="BA392" s="290"/>
      <c r="BB392" s="290"/>
      <c r="BC392" s="290"/>
      <c r="BD392" s="290"/>
      <c r="BE392" s="290"/>
      <c r="BF392" s="290"/>
    </row>
    <row r="393" spans="1:58" s="293" customFormat="1" ht="45" customHeight="1" x14ac:dyDescent="0.25">
      <c r="A393" s="305">
        <v>199</v>
      </c>
      <c r="B393" s="305" t="s">
        <v>1748</v>
      </c>
      <c r="C393" s="430" t="s">
        <v>3050</v>
      </c>
      <c r="D393" s="464" t="s">
        <v>1865</v>
      </c>
      <c r="E393" s="450" t="s">
        <v>1749</v>
      </c>
      <c r="F393" s="430" t="s">
        <v>3139</v>
      </c>
      <c r="G393" s="305" t="s">
        <v>2668</v>
      </c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  <c r="X393" s="290"/>
      <c r="Y393" s="290"/>
      <c r="Z393" s="290"/>
      <c r="AA393" s="290"/>
      <c r="AB393" s="290"/>
      <c r="AC393" s="290"/>
      <c r="AD393" s="290"/>
      <c r="AE393" s="290"/>
      <c r="AF393" s="290"/>
      <c r="AG393" s="290"/>
      <c r="AH393" s="290"/>
      <c r="AI393" s="290"/>
      <c r="AJ393" s="290"/>
      <c r="AK393" s="290"/>
      <c r="AL393" s="290"/>
      <c r="AM393" s="290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90"/>
      <c r="AY393" s="290"/>
      <c r="AZ393" s="290"/>
      <c r="BA393" s="290"/>
      <c r="BB393" s="290"/>
      <c r="BC393" s="290"/>
      <c r="BD393" s="290"/>
      <c r="BE393" s="290"/>
      <c r="BF393" s="290"/>
    </row>
    <row r="394" spans="1:58" s="293" customFormat="1" ht="45" customHeight="1" x14ac:dyDescent="0.25">
      <c r="A394" s="450">
        <v>200</v>
      </c>
      <c r="B394" s="305" t="s">
        <v>1748</v>
      </c>
      <c r="C394" s="430" t="s">
        <v>3050</v>
      </c>
      <c r="D394" s="464" t="s">
        <v>1867</v>
      </c>
      <c r="E394" s="450" t="s">
        <v>1749</v>
      </c>
      <c r="F394" s="430" t="s">
        <v>3167</v>
      </c>
      <c r="G394" s="305" t="s">
        <v>2668</v>
      </c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  <c r="X394" s="290"/>
      <c r="Y394" s="290"/>
      <c r="Z394" s="290"/>
      <c r="AA394" s="290"/>
      <c r="AB394" s="290"/>
      <c r="AC394" s="290"/>
      <c r="AD394" s="290"/>
      <c r="AE394" s="290"/>
      <c r="AF394" s="290"/>
      <c r="AG394" s="290"/>
      <c r="AH394" s="290"/>
      <c r="AI394" s="290"/>
      <c r="AJ394" s="290"/>
      <c r="AK394" s="290"/>
      <c r="AL394" s="290"/>
      <c r="AM394" s="290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90"/>
      <c r="AY394" s="290"/>
      <c r="AZ394" s="290"/>
      <c r="BA394" s="290"/>
      <c r="BB394" s="290"/>
      <c r="BC394" s="290"/>
      <c r="BD394" s="290"/>
      <c r="BE394" s="290"/>
      <c r="BF394" s="290"/>
    </row>
    <row r="395" spans="1:58" s="293" customFormat="1" ht="30" customHeight="1" x14ac:dyDescent="0.25">
      <c r="A395" s="450">
        <v>201</v>
      </c>
      <c r="B395" s="305" t="s">
        <v>1748</v>
      </c>
      <c r="C395" s="430" t="s">
        <v>3050</v>
      </c>
      <c r="D395" s="464" t="s">
        <v>1869</v>
      </c>
      <c r="E395" s="450" t="s">
        <v>1749</v>
      </c>
      <c r="F395" s="430" t="s">
        <v>3137</v>
      </c>
      <c r="G395" s="305" t="s">
        <v>2668</v>
      </c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  <c r="X395" s="290"/>
      <c r="Y395" s="290"/>
      <c r="Z395" s="290"/>
      <c r="AA395" s="290"/>
      <c r="AB395" s="290"/>
      <c r="AC395" s="290"/>
      <c r="AD395" s="290"/>
      <c r="AE395" s="290"/>
      <c r="AF395" s="290"/>
      <c r="AG395" s="290"/>
      <c r="AH395" s="290"/>
      <c r="AI395" s="290"/>
      <c r="AJ395" s="290"/>
      <c r="AK395" s="290"/>
      <c r="AL395" s="290"/>
      <c r="AM395" s="290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90"/>
      <c r="AY395" s="290"/>
      <c r="AZ395" s="290"/>
      <c r="BA395" s="290"/>
      <c r="BB395" s="290"/>
      <c r="BC395" s="290"/>
      <c r="BD395" s="290"/>
      <c r="BE395" s="290"/>
      <c r="BF395" s="290"/>
    </row>
    <row r="396" spans="1:58" s="94" customFormat="1" ht="45" customHeight="1" x14ac:dyDescent="0.25">
      <c r="A396" s="305">
        <v>202</v>
      </c>
      <c r="B396" s="305" t="s">
        <v>1748</v>
      </c>
      <c r="C396" s="430" t="s">
        <v>3050</v>
      </c>
      <c r="D396" s="464" t="s">
        <v>1871</v>
      </c>
      <c r="E396" s="450" t="s">
        <v>1749</v>
      </c>
      <c r="F396" s="430" t="s">
        <v>3185</v>
      </c>
      <c r="G396" s="305" t="s">
        <v>2668</v>
      </c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  <c r="X396" s="290"/>
      <c r="Y396" s="290"/>
      <c r="Z396" s="290"/>
      <c r="AA396" s="290"/>
      <c r="AB396" s="290"/>
      <c r="AC396" s="290"/>
      <c r="AD396" s="290"/>
      <c r="AE396" s="290"/>
      <c r="AF396" s="290"/>
      <c r="AG396" s="290"/>
      <c r="AH396" s="290"/>
      <c r="AI396" s="290"/>
      <c r="AJ396" s="290"/>
      <c r="AK396" s="290"/>
      <c r="AL396" s="290"/>
      <c r="AM396" s="290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90"/>
      <c r="AY396" s="290"/>
      <c r="AZ396" s="290"/>
      <c r="BA396" s="290"/>
      <c r="BB396" s="290"/>
      <c r="BC396" s="290"/>
      <c r="BD396" s="290"/>
      <c r="BE396" s="290"/>
      <c r="BF396" s="290"/>
    </row>
    <row r="397" spans="1:58" s="94" customFormat="1" ht="45" customHeight="1" x14ac:dyDescent="0.25">
      <c r="A397" s="450">
        <v>203</v>
      </c>
      <c r="B397" s="305" t="s">
        <v>1748</v>
      </c>
      <c r="C397" s="430" t="s">
        <v>3050</v>
      </c>
      <c r="D397" s="464" t="s">
        <v>1873</v>
      </c>
      <c r="E397" s="450" t="s">
        <v>1749</v>
      </c>
      <c r="F397" s="430" t="s">
        <v>3075</v>
      </c>
      <c r="G397" s="305" t="s">
        <v>2668</v>
      </c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  <c r="X397" s="290"/>
      <c r="Y397" s="290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/>
      <c r="AL397" s="290"/>
      <c r="AM397" s="290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90"/>
      <c r="AY397" s="290"/>
      <c r="AZ397" s="290"/>
      <c r="BA397" s="290"/>
      <c r="BB397" s="290"/>
      <c r="BC397" s="290"/>
      <c r="BD397" s="290"/>
      <c r="BE397" s="290"/>
      <c r="BF397" s="290"/>
    </row>
    <row r="398" spans="1:58" s="94" customFormat="1" ht="45" customHeight="1" x14ac:dyDescent="0.25">
      <c r="A398" s="450">
        <v>204</v>
      </c>
      <c r="B398" s="305" t="s">
        <v>1748</v>
      </c>
      <c r="C398" s="430" t="s">
        <v>3050</v>
      </c>
      <c r="D398" s="464" t="s">
        <v>1875</v>
      </c>
      <c r="E398" s="450" t="s">
        <v>1749</v>
      </c>
      <c r="F398" s="430" t="s">
        <v>3200</v>
      </c>
      <c r="G398" s="305" t="s">
        <v>2668</v>
      </c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  <c r="BB398" s="290"/>
      <c r="BC398" s="290"/>
      <c r="BD398" s="290"/>
      <c r="BE398" s="290"/>
      <c r="BF398" s="290"/>
    </row>
    <row r="399" spans="1:58" s="94" customFormat="1" ht="45" customHeight="1" x14ac:dyDescent="0.25">
      <c r="A399" s="305">
        <v>205</v>
      </c>
      <c r="B399" s="305" t="s">
        <v>1748</v>
      </c>
      <c r="C399" s="430" t="s">
        <v>3050</v>
      </c>
      <c r="D399" s="464" t="s">
        <v>1877</v>
      </c>
      <c r="E399" s="450" t="s">
        <v>1749</v>
      </c>
      <c r="F399" s="430" t="s">
        <v>3109</v>
      </c>
      <c r="G399" s="305" t="s">
        <v>2668</v>
      </c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  <c r="X399" s="290"/>
      <c r="Y399" s="290"/>
      <c r="Z399" s="290"/>
      <c r="AA399" s="290"/>
      <c r="AB399" s="290"/>
      <c r="AC399" s="290"/>
      <c r="AD399" s="290"/>
      <c r="AE399" s="290"/>
      <c r="AF399" s="290"/>
      <c r="AG399" s="290"/>
      <c r="AH399" s="290"/>
      <c r="AI399" s="290"/>
      <c r="AJ399" s="290"/>
      <c r="AK399" s="290"/>
      <c r="AL399" s="290"/>
      <c r="AM399" s="290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90"/>
      <c r="AY399" s="290"/>
      <c r="AZ399" s="290"/>
      <c r="BA399" s="290"/>
      <c r="BB399" s="290"/>
      <c r="BC399" s="290"/>
      <c r="BD399" s="290"/>
      <c r="BE399" s="290"/>
      <c r="BF399" s="290"/>
    </row>
    <row r="400" spans="1:58" s="293" customFormat="1" ht="45" customHeight="1" x14ac:dyDescent="0.25">
      <c r="A400" s="450">
        <v>206</v>
      </c>
      <c r="B400" s="305" t="s">
        <v>1748</v>
      </c>
      <c r="C400" s="430" t="s">
        <v>3050</v>
      </c>
      <c r="D400" s="464" t="s">
        <v>1879</v>
      </c>
      <c r="E400" s="450" t="s">
        <v>1749</v>
      </c>
      <c r="F400" s="430" t="s">
        <v>3187</v>
      </c>
      <c r="G400" s="305" t="s">
        <v>2668</v>
      </c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  <c r="X400" s="290"/>
      <c r="Y400" s="290"/>
      <c r="Z400" s="290"/>
      <c r="AA400" s="290"/>
      <c r="AB400" s="290"/>
      <c r="AC400" s="290"/>
      <c r="AD400" s="290"/>
      <c r="AE400" s="290"/>
      <c r="AF400" s="290"/>
      <c r="AG400" s="290"/>
      <c r="AH400" s="290"/>
      <c r="AI400" s="290"/>
      <c r="AJ400" s="290"/>
      <c r="AK400" s="290"/>
      <c r="AL400" s="290"/>
      <c r="AM400" s="290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90"/>
      <c r="AY400" s="290"/>
      <c r="AZ400" s="290"/>
      <c r="BA400" s="290"/>
      <c r="BB400" s="290"/>
      <c r="BC400" s="290"/>
      <c r="BD400" s="290"/>
      <c r="BE400" s="290"/>
      <c r="BF400" s="290"/>
    </row>
    <row r="401" spans="1:58" s="293" customFormat="1" ht="30" customHeight="1" x14ac:dyDescent="0.25">
      <c r="A401" s="450">
        <v>207</v>
      </c>
      <c r="B401" s="305" t="s">
        <v>1748</v>
      </c>
      <c r="C401" s="430" t="s">
        <v>3050</v>
      </c>
      <c r="D401" s="464" t="s">
        <v>1881</v>
      </c>
      <c r="E401" s="450" t="s">
        <v>1749</v>
      </c>
      <c r="F401" s="430" t="s">
        <v>3182</v>
      </c>
      <c r="G401" s="305" t="s">
        <v>2668</v>
      </c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  <c r="X401" s="290"/>
      <c r="Y401" s="290"/>
      <c r="Z401" s="290"/>
      <c r="AA401" s="290"/>
      <c r="AB401" s="290"/>
      <c r="AC401" s="290"/>
      <c r="AD401" s="290"/>
      <c r="AE401" s="290"/>
      <c r="AF401" s="290"/>
      <c r="AG401" s="290"/>
      <c r="AH401" s="290"/>
      <c r="AI401" s="290"/>
      <c r="AJ401" s="290"/>
      <c r="AK401" s="290"/>
      <c r="AL401" s="290"/>
      <c r="AM401" s="290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90"/>
      <c r="AY401" s="290"/>
      <c r="AZ401" s="290"/>
      <c r="BA401" s="290"/>
      <c r="BB401" s="290"/>
      <c r="BC401" s="290"/>
      <c r="BD401" s="290"/>
      <c r="BE401" s="290"/>
      <c r="BF401" s="290"/>
    </row>
    <row r="402" spans="1:58" s="293" customFormat="1" ht="30" customHeight="1" x14ac:dyDescent="0.25">
      <c r="A402" s="305">
        <v>208</v>
      </c>
      <c r="B402" s="305" t="s">
        <v>1748</v>
      </c>
      <c r="C402" s="430" t="s">
        <v>3050</v>
      </c>
      <c r="D402" s="464" t="s">
        <v>1883</v>
      </c>
      <c r="E402" s="450" t="s">
        <v>1749</v>
      </c>
      <c r="F402" s="430" t="s">
        <v>3115</v>
      </c>
      <c r="G402" s="305" t="s">
        <v>2668</v>
      </c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  <c r="X402" s="290"/>
      <c r="Y402" s="290"/>
      <c r="Z402" s="290"/>
      <c r="AA402" s="290"/>
      <c r="AB402" s="290"/>
      <c r="AC402" s="290"/>
      <c r="AD402" s="290"/>
      <c r="AE402" s="290"/>
      <c r="AF402" s="290"/>
      <c r="AG402" s="290"/>
      <c r="AH402" s="290"/>
      <c r="AI402" s="290"/>
      <c r="AJ402" s="290"/>
      <c r="AK402" s="290"/>
      <c r="AL402" s="290"/>
      <c r="AM402" s="290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90"/>
      <c r="AY402" s="290"/>
      <c r="AZ402" s="290"/>
      <c r="BA402" s="290"/>
      <c r="BB402" s="290"/>
      <c r="BC402" s="290"/>
      <c r="BD402" s="290"/>
      <c r="BE402" s="290"/>
      <c r="BF402" s="290"/>
    </row>
    <row r="403" spans="1:58" s="293" customFormat="1" ht="30" customHeight="1" x14ac:dyDescent="0.25">
      <c r="A403" s="450">
        <v>209</v>
      </c>
      <c r="B403" s="305" t="s">
        <v>1748</v>
      </c>
      <c r="C403" s="430" t="s">
        <v>3050</v>
      </c>
      <c r="D403" s="464" t="s">
        <v>1885</v>
      </c>
      <c r="E403" s="450" t="s">
        <v>1749</v>
      </c>
      <c r="F403" s="430" t="s">
        <v>3051</v>
      </c>
      <c r="G403" s="305" t="s">
        <v>2668</v>
      </c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  <c r="X403" s="290"/>
      <c r="Y403" s="290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90"/>
      <c r="AK403" s="290"/>
      <c r="AL403" s="290"/>
      <c r="AM403" s="290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90"/>
      <c r="AY403" s="290"/>
      <c r="AZ403" s="290"/>
      <c r="BA403" s="290"/>
      <c r="BB403" s="290"/>
      <c r="BC403" s="290"/>
      <c r="BD403" s="290"/>
      <c r="BE403" s="290"/>
      <c r="BF403" s="290"/>
    </row>
    <row r="404" spans="1:58" s="293" customFormat="1" ht="30" customHeight="1" x14ac:dyDescent="0.25">
      <c r="A404" s="450">
        <v>210</v>
      </c>
      <c r="B404" s="305" t="s">
        <v>1748</v>
      </c>
      <c r="C404" s="430" t="s">
        <v>3050</v>
      </c>
      <c r="D404" s="464" t="s">
        <v>1887</v>
      </c>
      <c r="E404" s="450" t="s">
        <v>1749</v>
      </c>
      <c r="F404" s="430" t="s">
        <v>3212</v>
      </c>
      <c r="G404" s="305" t="s">
        <v>2668</v>
      </c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  <c r="X404" s="290"/>
      <c r="Y404" s="290"/>
      <c r="Z404" s="290"/>
      <c r="AA404" s="290"/>
      <c r="AB404" s="290"/>
      <c r="AC404" s="290"/>
      <c r="AD404" s="290"/>
      <c r="AE404" s="290"/>
      <c r="AF404" s="290"/>
      <c r="AG404" s="290"/>
      <c r="AH404" s="290"/>
      <c r="AI404" s="290"/>
      <c r="AJ404" s="290"/>
      <c r="AK404" s="290"/>
      <c r="AL404" s="290"/>
      <c r="AM404" s="290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90"/>
      <c r="AY404" s="290"/>
      <c r="AZ404" s="290"/>
      <c r="BA404" s="290"/>
      <c r="BB404" s="290"/>
      <c r="BC404" s="290"/>
      <c r="BD404" s="290"/>
      <c r="BE404" s="290"/>
      <c r="BF404" s="290"/>
    </row>
    <row r="405" spans="1:58" s="293" customFormat="1" ht="61.5" customHeight="1" x14ac:dyDescent="0.25">
      <c r="A405" s="305">
        <v>475</v>
      </c>
      <c r="B405" s="372" t="s">
        <v>2439</v>
      </c>
      <c r="C405" s="372" t="s">
        <v>2440</v>
      </c>
      <c r="D405" s="372">
        <v>10</v>
      </c>
      <c r="E405" s="591" t="s">
        <v>2445</v>
      </c>
      <c r="F405" s="547" t="s">
        <v>3397</v>
      </c>
      <c r="G405" s="372" t="s">
        <v>2476</v>
      </c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  <c r="X405" s="290"/>
      <c r="Y405" s="290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90"/>
      <c r="AK405" s="290"/>
      <c r="AL405" s="290"/>
      <c r="AM405" s="290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90"/>
      <c r="AY405" s="290"/>
      <c r="AZ405" s="290"/>
      <c r="BA405" s="290"/>
      <c r="BB405" s="290"/>
      <c r="BC405" s="290"/>
      <c r="BD405" s="290"/>
      <c r="BE405" s="290"/>
      <c r="BF405" s="290"/>
    </row>
    <row r="406" spans="1:58" s="293" customFormat="1" ht="45" customHeight="1" x14ac:dyDescent="0.25">
      <c r="A406" s="450">
        <v>476</v>
      </c>
      <c r="B406" s="372" t="s">
        <v>2439</v>
      </c>
      <c r="C406" s="372" t="s">
        <v>2440</v>
      </c>
      <c r="D406" s="372">
        <v>11</v>
      </c>
      <c r="E406" s="372" t="s">
        <v>2450</v>
      </c>
      <c r="F406" s="372" t="s">
        <v>2515</v>
      </c>
      <c r="G406" s="372" t="s">
        <v>2476</v>
      </c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  <c r="X406" s="290"/>
      <c r="Y406" s="290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90"/>
      <c r="AK406" s="290"/>
      <c r="AL406" s="290"/>
      <c r="AM406" s="290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90"/>
      <c r="AY406" s="290"/>
      <c r="AZ406" s="290"/>
      <c r="BA406" s="290"/>
      <c r="BB406" s="290"/>
      <c r="BC406" s="290"/>
      <c r="BD406" s="290"/>
      <c r="BE406" s="290"/>
      <c r="BF406" s="290"/>
    </row>
    <row r="407" spans="1:58" s="293" customFormat="1" ht="45" customHeight="1" x14ac:dyDescent="0.25">
      <c r="A407" s="450">
        <v>327</v>
      </c>
      <c r="B407" s="305" t="s">
        <v>11</v>
      </c>
      <c r="C407" s="552" t="s">
        <v>2498</v>
      </c>
      <c r="D407" s="305" t="s">
        <v>1513</v>
      </c>
      <c r="E407" s="430" t="s">
        <v>2499</v>
      </c>
      <c r="F407" s="411" t="s">
        <v>2939</v>
      </c>
      <c r="G407" s="411" t="s">
        <v>2668</v>
      </c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  <c r="X407" s="290"/>
      <c r="Y407" s="290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90"/>
      <c r="AK407" s="290"/>
      <c r="AL407" s="290"/>
      <c r="AM407" s="290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90"/>
      <c r="AY407" s="290"/>
      <c r="AZ407" s="290"/>
      <c r="BA407" s="290"/>
      <c r="BB407" s="290"/>
      <c r="BC407" s="290"/>
      <c r="BD407" s="290"/>
      <c r="BE407" s="290"/>
      <c r="BF407" s="290"/>
    </row>
    <row r="408" spans="1:58" s="293" customFormat="1" ht="45" customHeight="1" x14ac:dyDescent="0.25">
      <c r="A408" s="450">
        <v>395</v>
      </c>
      <c r="B408" s="411" t="s">
        <v>2847</v>
      </c>
      <c r="C408" s="450" t="s">
        <v>2192</v>
      </c>
      <c r="D408" s="450">
        <v>4</v>
      </c>
      <c r="E408" s="305" t="s">
        <v>1645</v>
      </c>
      <c r="F408" s="450"/>
      <c r="G408" s="305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  <c r="X408" s="290"/>
      <c r="Y408" s="290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90"/>
      <c r="AK408" s="290"/>
      <c r="AL408" s="290"/>
      <c r="AM408" s="290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90"/>
      <c r="AY408" s="290"/>
      <c r="AZ408" s="290"/>
      <c r="BA408" s="290"/>
      <c r="BB408" s="290"/>
      <c r="BC408" s="290"/>
      <c r="BD408" s="290"/>
      <c r="BE408" s="290"/>
      <c r="BF408" s="290"/>
    </row>
    <row r="409" spans="1:58" s="293" customFormat="1" ht="45" customHeight="1" x14ac:dyDescent="0.25">
      <c r="A409" s="450">
        <v>423</v>
      </c>
      <c r="B409" s="411" t="s">
        <v>2847</v>
      </c>
      <c r="C409" s="430" t="s">
        <v>2192</v>
      </c>
      <c r="D409" s="372">
        <v>10</v>
      </c>
      <c r="E409" s="411" t="s">
        <v>2849</v>
      </c>
      <c r="F409" s="592" t="s">
        <v>2852</v>
      </c>
      <c r="G409" s="411" t="s">
        <v>2668</v>
      </c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  <c r="X409" s="290"/>
      <c r="Y409" s="290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90"/>
      <c r="AK409" s="290"/>
      <c r="AL409" s="290"/>
      <c r="AM409" s="290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90"/>
      <c r="AY409" s="290"/>
      <c r="AZ409" s="290"/>
      <c r="BA409" s="290"/>
      <c r="BB409" s="290"/>
      <c r="BC409" s="290"/>
      <c r="BD409" s="290"/>
      <c r="BE409" s="290"/>
      <c r="BF409" s="290"/>
    </row>
    <row r="410" spans="1:58" s="293" customFormat="1" ht="30" customHeight="1" x14ac:dyDescent="0.25">
      <c r="A410" s="305">
        <v>451</v>
      </c>
      <c r="B410" s="446" t="s">
        <v>3282</v>
      </c>
      <c r="C410" s="446" t="s">
        <v>2192</v>
      </c>
      <c r="D410" s="372">
        <v>23</v>
      </c>
      <c r="E410" s="446" t="s">
        <v>3281</v>
      </c>
      <c r="F410" s="446" t="s">
        <v>3319</v>
      </c>
      <c r="G410" s="446" t="s">
        <v>2668</v>
      </c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  <c r="BB410" s="290"/>
      <c r="BC410" s="290"/>
      <c r="BD410" s="290"/>
      <c r="BE410" s="290"/>
      <c r="BF410" s="290"/>
    </row>
    <row r="411" spans="1:58" s="293" customFormat="1" ht="30" customHeight="1" x14ac:dyDescent="0.25">
      <c r="A411" s="450">
        <v>458</v>
      </c>
      <c r="B411" s="446" t="s">
        <v>3282</v>
      </c>
      <c r="C411" s="446" t="s">
        <v>2192</v>
      </c>
      <c r="D411" s="372">
        <v>25</v>
      </c>
      <c r="E411" s="446" t="s">
        <v>3281</v>
      </c>
      <c r="F411" s="446" t="s">
        <v>3333</v>
      </c>
      <c r="G411" s="446" t="s">
        <v>2668</v>
      </c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  <c r="X411" s="290"/>
      <c r="Y411" s="290"/>
      <c r="Z411" s="290"/>
      <c r="AA411" s="290"/>
      <c r="AB411" s="290"/>
      <c r="AC411" s="290"/>
      <c r="AD411" s="290"/>
      <c r="AE411" s="290"/>
      <c r="AF411" s="290"/>
      <c r="AG411" s="290"/>
      <c r="AH411" s="290"/>
      <c r="AI411" s="290"/>
      <c r="AJ411" s="290"/>
      <c r="AK411" s="290"/>
      <c r="AL411" s="290"/>
      <c r="AM411" s="290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90"/>
      <c r="AY411" s="290"/>
      <c r="AZ411" s="290"/>
      <c r="BA411" s="290"/>
      <c r="BB411" s="290"/>
      <c r="BC411" s="290"/>
      <c r="BD411" s="290"/>
      <c r="BE411" s="290"/>
      <c r="BF411" s="290"/>
    </row>
    <row r="412" spans="1:58" s="293" customFormat="1" ht="30" customHeight="1" x14ac:dyDescent="0.25">
      <c r="A412" s="305">
        <v>463</v>
      </c>
      <c r="B412" s="446" t="s">
        <v>3282</v>
      </c>
      <c r="C412" s="446" t="s">
        <v>2192</v>
      </c>
      <c r="D412" s="372">
        <v>24</v>
      </c>
      <c r="E412" s="446" t="s">
        <v>3281</v>
      </c>
      <c r="F412" s="446" t="s">
        <v>3343</v>
      </c>
      <c r="G412" s="446" t="s">
        <v>2668</v>
      </c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0"/>
      <c r="Z412" s="290"/>
      <c r="AA412" s="290"/>
      <c r="AB412" s="290"/>
      <c r="AC412" s="290"/>
      <c r="AD412" s="290"/>
      <c r="AE412" s="290"/>
      <c r="AF412" s="290"/>
      <c r="AG412" s="290"/>
      <c r="AH412" s="290"/>
      <c r="AI412" s="290"/>
      <c r="AJ412" s="290"/>
      <c r="AK412" s="290"/>
      <c r="AL412" s="290"/>
      <c r="AM412" s="290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90"/>
      <c r="AY412" s="290"/>
      <c r="AZ412" s="290"/>
      <c r="BA412" s="290"/>
      <c r="BB412" s="290"/>
      <c r="BC412" s="290"/>
      <c r="BD412" s="290"/>
      <c r="BE412" s="290"/>
      <c r="BF412" s="290"/>
    </row>
    <row r="413" spans="1:58" s="293" customFormat="1" ht="30" customHeight="1" x14ac:dyDescent="0.25">
      <c r="A413" s="450">
        <v>465</v>
      </c>
      <c r="B413" s="446" t="s">
        <v>3282</v>
      </c>
      <c r="C413" s="446" t="s">
        <v>2192</v>
      </c>
      <c r="D413" s="372">
        <v>165</v>
      </c>
      <c r="E413" s="446" t="s">
        <v>3281</v>
      </c>
      <c r="F413" s="446" t="s">
        <v>3347</v>
      </c>
      <c r="G413" s="446" t="s">
        <v>2668</v>
      </c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  <c r="X413" s="290"/>
      <c r="Y413" s="290"/>
      <c r="Z413" s="290"/>
      <c r="AA413" s="290"/>
      <c r="AB413" s="290"/>
      <c r="AC413" s="290"/>
      <c r="AD413" s="290"/>
      <c r="AE413" s="290"/>
      <c r="AF413" s="290"/>
      <c r="AG413" s="290"/>
      <c r="AH413" s="290"/>
      <c r="AI413" s="290"/>
      <c r="AJ413" s="290"/>
      <c r="AK413" s="290"/>
      <c r="AL413" s="290"/>
      <c r="AM413" s="290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90"/>
      <c r="AY413" s="290"/>
      <c r="AZ413" s="290"/>
      <c r="BA413" s="290"/>
      <c r="BB413" s="290"/>
      <c r="BC413" s="290"/>
      <c r="BD413" s="290"/>
      <c r="BE413" s="290"/>
      <c r="BF413" s="290"/>
    </row>
    <row r="414" spans="1:58" s="293" customFormat="1" ht="45" customHeight="1" x14ac:dyDescent="0.25">
      <c r="A414" s="450">
        <v>468</v>
      </c>
      <c r="B414" s="446" t="s">
        <v>3282</v>
      </c>
      <c r="C414" s="446" t="s">
        <v>2192</v>
      </c>
      <c r="D414" s="372">
        <v>22</v>
      </c>
      <c r="E414" s="446" t="s">
        <v>3281</v>
      </c>
      <c r="F414" s="446" t="s">
        <v>3353</v>
      </c>
      <c r="G414" s="446" t="s">
        <v>2668</v>
      </c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  <c r="X414" s="290"/>
      <c r="Y414" s="290"/>
      <c r="Z414" s="290"/>
      <c r="AA414" s="290"/>
      <c r="AB414" s="290"/>
      <c r="AC414" s="290"/>
      <c r="AD414" s="290"/>
      <c r="AE414" s="290"/>
      <c r="AF414" s="290"/>
      <c r="AG414" s="290"/>
      <c r="AH414" s="290"/>
      <c r="AI414" s="290"/>
      <c r="AJ414" s="290"/>
      <c r="AK414" s="290"/>
      <c r="AL414" s="290"/>
      <c r="AM414" s="290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90"/>
      <c r="AY414" s="290"/>
      <c r="AZ414" s="290"/>
      <c r="BA414" s="290"/>
      <c r="BB414" s="290"/>
      <c r="BC414" s="290"/>
      <c r="BD414" s="290"/>
      <c r="BE414" s="290"/>
      <c r="BF414" s="290"/>
    </row>
    <row r="415" spans="1:58" s="293" customFormat="1" ht="45" customHeight="1" x14ac:dyDescent="0.25">
      <c r="A415" s="450">
        <v>561</v>
      </c>
      <c r="B415" s="430" t="s">
        <v>2847</v>
      </c>
      <c r="C415" s="430" t="s">
        <v>2192</v>
      </c>
      <c r="D415" s="372">
        <v>30</v>
      </c>
      <c r="E415" s="372"/>
      <c r="F415" s="372"/>
      <c r="G415" s="372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  <c r="X415" s="290"/>
      <c r="Y415" s="290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  <c r="BC415" s="290"/>
      <c r="BD415" s="290"/>
      <c r="BE415" s="290"/>
      <c r="BF415" s="290"/>
    </row>
    <row r="416" spans="1:58" s="293" customFormat="1" ht="45" customHeight="1" x14ac:dyDescent="0.25">
      <c r="A416" s="305">
        <v>331</v>
      </c>
      <c r="B416" s="305" t="s">
        <v>11</v>
      </c>
      <c r="C416" s="305" t="s">
        <v>993</v>
      </c>
      <c r="D416" s="305">
        <v>61</v>
      </c>
      <c r="E416" s="305" t="s">
        <v>2205</v>
      </c>
      <c r="F416" s="466" t="s">
        <v>2689</v>
      </c>
      <c r="G416" s="305" t="s">
        <v>2685</v>
      </c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0"/>
      <c r="Z416" s="290"/>
      <c r="AA416" s="290"/>
      <c r="AB416" s="290"/>
      <c r="AC416" s="290"/>
      <c r="AD416" s="290"/>
      <c r="AE416" s="290"/>
      <c r="AF416" s="290"/>
      <c r="AG416" s="290"/>
      <c r="AH416" s="290"/>
      <c r="AI416" s="290"/>
      <c r="AJ416" s="290"/>
      <c r="AK416" s="290"/>
      <c r="AL416" s="290"/>
      <c r="AM416" s="290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90"/>
      <c r="AY416" s="290"/>
      <c r="AZ416" s="290"/>
      <c r="BA416" s="290"/>
      <c r="BB416" s="290"/>
      <c r="BC416" s="290"/>
      <c r="BD416" s="290"/>
      <c r="BE416" s="290"/>
      <c r="BF416" s="290"/>
    </row>
    <row r="417" spans="1:58" s="293" customFormat="1" ht="30" customHeight="1" x14ac:dyDescent="0.25">
      <c r="A417" s="450">
        <v>431</v>
      </c>
      <c r="B417" s="411" t="s">
        <v>11</v>
      </c>
      <c r="C417" s="411" t="s">
        <v>993</v>
      </c>
      <c r="D417" s="372">
        <v>15</v>
      </c>
      <c r="E417" s="430" t="s">
        <v>2642</v>
      </c>
      <c r="F417" s="411" t="s">
        <v>2897</v>
      </c>
      <c r="G417" s="411" t="s">
        <v>2668</v>
      </c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  <c r="X417" s="290"/>
      <c r="Y417" s="290"/>
      <c r="Z417" s="290"/>
      <c r="AA417" s="290"/>
      <c r="AB417" s="290"/>
      <c r="AC417" s="290"/>
      <c r="AD417" s="290"/>
      <c r="AE417" s="290"/>
      <c r="AF417" s="290"/>
      <c r="AG417" s="290"/>
      <c r="AH417" s="290"/>
      <c r="AI417" s="290"/>
      <c r="AJ417" s="290"/>
      <c r="AK417" s="290"/>
      <c r="AL417" s="290"/>
      <c r="AM417" s="290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90"/>
      <c r="AY417" s="290"/>
      <c r="AZ417" s="290"/>
      <c r="BA417" s="290"/>
      <c r="BB417" s="290"/>
      <c r="BC417" s="290"/>
      <c r="BD417" s="290"/>
      <c r="BE417" s="290"/>
      <c r="BF417" s="290"/>
    </row>
    <row r="418" spans="1:58" s="293" customFormat="1" ht="30" customHeight="1" x14ac:dyDescent="0.25">
      <c r="A418" s="450">
        <v>344</v>
      </c>
      <c r="B418" s="305" t="s">
        <v>11</v>
      </c>
      <c r="C418" s="305" t="s">
        <v>536</v>
      </c>
      <c r="D418" s="305">
        <v>78</v>
      </c>
      <c r="E418" s="552" t="s">
        <v>2501</v>
      </c>
      <c r="F418" s="305"/>
      <c r="G418" s="305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  <c r="X418" s="290"/>
      <c r="Y418" s="290"/>
      <c r="Z418" s="290"/>
      <c r="AA418" s="290"/>
      <c r="AB418" s="290"/>
      <c r="AC418" s="290"/>
      <c r="AD418" s="290"/>
      <c r="AE418" s="290"/>
      <c r="AF418" s="290"/>
      <c r="AG418" s="290"/>
      <c r="AH418" s="290"/>
      <c r="AI418" s="290"/>
      <c r="AJ418" s="290"/>
      <c r="AK418" s="290"/>
      <c r="AL418" s="290"/>
      <c r="AM418" s="290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90"/>
      <c r="AY418" s="290"/>
      <c r="AZ418" s="290"/>
      <c r="BA418" s="290"/>
      <c r="BB418" s="290"/>
      <c r="BC418" s="290"/>
      <c r="BD418" s="290"/>
      <c r="BE418" s="290"/>
      <c r="BF418" s="290"/>
    </row>
    <row r="419" spans="1:58" s="293" customFormat="1" ht="45" customHeight="1" x14ac:dyDescent="0.25">
      <c r="A419" s="305">
        <v>433</v>
      </c>
      <c r="B419" s="411" t="s">
        <v>11</v>
      </c>
      <c r="C419" s="411" t="s">
        <v>210</v>
      </c>
      <c r="D419" s="372">
        <v>43</v>
      </c>
      <c r="E419" s="430" t="s">
        <v>2899</v>
      </c>
      <c r="F419" s="411" t="s">
        <v>2902</v>
      </c>
      <c r="G419" s="411" t="s">
        <v>2668</v>
      </c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  <c r="X419" s="290"/>
      <c r="Y419" s="290"/>
      <c r="Z419" s="290"/>
      <c r="AA419" s="290"/>
      <c r="AB419" s="290"/>
      <c r="AC419" s="290"/>
      <c r="AD419" s="290"/>
      <c r="AE419" s="290"/>
      <c r="AF419" s="290"/>
      <c r="AG419" s="290"/>
      <c r="AH419" s="290"/>
      <c r="AI419" s="290"/>
      <c r="AJ419" s="290"/>
      <c r="AK419" s="290"/>
      <c r="AL419" s="290"/>
      <c r="AM419" s="290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90"/>
      <c r="AY419" s="290"/>
      <c r="AZ419" s="290"/>
      <c r="BA419" s="290"/>
      <c r="BB419" s="290"/>
      <c r="BC419" s="290"/>
      <c r="BD419" s="290"/>
      <c r="BE419" s="290"/>
      <c r="BF419" s="290"/>
    </row>
    <row r="420" spans="1:58" s="290" customFormat="1" ht="30" customHeight="1" x14ac:dyDescent="0.25">
      <c r="A420" s="450">
        <v>500</v>
      </c>
      <c r="B420" s="372" t="s">
        <v>11</v>
      </c>
      <c r="C420" s="372" t="s">
        <v>210</v>
      </c>
      <c r="D420" s="372">
        <v>26</v>
      </c>
      <c r="E420" s="372" t="s">
        <v>2461</v>
      </c>
      <c r="F420" s="372" t="s">
        <v>2548</v>
      </c>
      <c r="G420" s="372" t="s">
        <v>16</v>
      </c>
    </row>
    <row r="421" spans="1:58" s="290" customFormat="1" ht="30" customHeight="1" x14ac:dyDescent="0.25">
      <c r="A421" s="450">
        <v>560</v>
      </c>
      <c r="B421" s="430" t="s">
        <v>2970</v>
      </c>
      <c r="C421" s="430" t="s">
        <v>210</v>
      </c>
      <c r="D421" s="430" t="s">
        <v>3271</v>
      </c>
      <c r="E421" s="576" t="s">
        <v>3368</v>
      </c>
      <c r="F421" s="372"/>
      <c r="G421" s="372"/>
    </row>
    <row r="422" spans="1:58" s="290" customFormat="1" ht="45" customHeight="1" x14ac:dyDescent="0.25">
      <c r="A422" s="450">
        <v>32</v>
      </c>
      <c r="B422" s="305" t="s">
        <v>11</v>
      </c>
      <c r="C422" s="305" t="s">
        <v>61</v>
      </c>
      <c r="D422" s="305">
        <v>60</v>
      </c>
      <c r="E422" s="305" t="s">
        <v>2207</v>
      </c>
      <c r="F422" s="430" t="s">
        <v>2945</v>
      </c>
      <c r="G422" s="411" t="s">
        <v>2668</v>
      </c>
    </row>
    <row r="423" spans="1:58" s="290" customFormat="1" ht="45" customHeight="1" x14ac:dyDescent="0.25">
      <c r="A423" s="450">
        <v>33</v>
      </c>
      <c r="B423" s="305" t="s">
        <v>11</v>
      </c>
      <c r="C423" s="305" t="s">
        <v>61</v>
      </c>
      <c r="D423" s="305">
        <v>58</v>
      </c>
      <c r="E423" s="576" t="s">
        <v>2207</v>
      </c>
      <c r="F423" s="430" t="s">
        <v>2948</v>
      </c>
      <c r="G423" s="411" t="s">
        <v>2668</v>
      </c>
    </row>
    <row r="424" spans="1:58" s="290" customFormat="1" ht="45" customHeight="1" x14ac:dyDescent="0.25">
      <c r="A424" s="305">
        <v>418</v>
      </c>
      <c r="B424" s="372" t="s">
        <v>11</v>
      </c>
      <c r="C424" s="372" t="s">
        <v>61</v>
      </c>
      <c r="D424" s="372">
        <v>74</v>
      </c>
      <c r="E424" s="411" t="s">
        <v>2492</v>
      </c>
      <c r="F424" s="411" t="s">
        <v>2858</v>
      </c>
      <c r="G424" s="411" t="s">
        <v>2668</v>
      </c>
    </row>
    <row r="425" spans="1:58" s="290" customFormat="1" ht="45" customHeight="1" x14ac:dyDescent="0.25">
      <c r="A425" s="450">
        <v>531</v>
      </c>
      <c r="B425" s="372" t="s">
        <v>11</v>
      </c>
      <c r="C425" s="372" t="s">
        <v>61</v>
      </c>
      <c r="D425" s="372">
        <v>68</v>
      </c>
      <c r="E425" s="372" t="s">
        <v>2607</v>
      </c>
      <c r="F425" s="372" t="s">
        <v>2608</v>
      </c>
      <c r="G425" s="372" t="s">
        <v>2609</v>
      </c>
    </row>
    <row r="426" spans="1:58" s="290" customFormat="1" ht="30" customHeight="1" x14ac:dyDescent="0.25">
      <c r="A426" s="305">
        <v>547</v>
      </c>
      <c r="B426" s="430" t="s">
        <v>2960</v>
      </c>
      <c r="C426" s="372" t="s">
        <v>2650</v>
      </c>
      <c r="D426" s="372">
        <v>18</v>
      </c>
      <c r="E426" s="372" t="s">
        <v>2648</v>
      </c>
      <c r="F426" s="372" t="s">
        <v>2651</v>
      </c>
      <c r="G426" s="430" t="s">
        <v>2668</v>
      </c>
    </row>
    <row r="427" spans="1:58" s="290" customFormat="1" ht="30" customHeight="1" x14ac:dyDescent="0.25">
      <c r="A427" s="450">
        <v>548</v>
      </c>
      <c r="B427" s="430" t="s">
        <v>2960</v>
      </c>
      <c r="C427" s="430" t="s">
        <v>2650</v>
      </c>
      <c r="D427" s="372">
        <v>20</v>
      </c>
      <c r="E427" s="372" t="s">
        <v>2648</v>
      </c>
      <c r="F427" s="372" t="s">
        <v>2652</v>
      </c>
      <c r="G427" s="430" t="s">
        <v>2668</v>
      </c>
    </row>
    <row r="428" spans="1:58" s="290" customFormat="1" ht="30" customHeight="1" x14ac:dyDescent="0.25">
      <c r="A428" s="305">
        <v>34</v>
      </c>
      <c r="B428" s="305" t="s">
        <v>11</v>
      </c>
      <c r="C428" s="305" t="s">
        <v>226</v>
      </c>
      <c r="D428" s="305">
        <v>98</v>
      </c>
      <c r="E428" s="552" t="s">
        <v>2497</v>
      </c>
      <c r="F428" s="411" t="s">
        <v>2922</v>
      </c>
      <c r="G428" s="411" t="s">
        <v>2917</v>
      </c>
    </row>
    <row r="429" spans="1:58" s="290" customFormat="1" ht="30" customHeight="1" x14ac:dyDescent="0.25">
      <c r="A429" s="305">
        <v>322</v>
      </c>
      <c r="B429" s="305" t="s">
        <v>11</v>
      </c>
      <c r="C429" s="305" t="s">
        <v>226</v>
      </c>
      <c r="D429" s="305" t="s">
        <v>482</v>
      </c>
      <c r="E429" s="466" t="s">
        <v>2205</v>
      </c>
      <c r="F429" s="466" t="s">
        <v>2691</v>
      </c>
      <c r="G429" s="305" t="s">
        <v>2685</v>
      </c>
    </row>
    <row r="430" spans="1:58" s="290" customFormat="1" ht="30" customHeight="1" x14ac:dyDescent="0.25">
      <c r="A430" s="450">
        <v>483</v>
      </c>
      <c r="B430" s="372" t="s">
        <v>11</v>
      </c>
      <c r="C430" s="372" t="s">
        <v>226</v>
      </c>
      <c r="D430" s="372">
        <v>4</v>
      </c>
      <c r="E430" s="372" t="s">
        <v>2451</v>
      </c>
      <c r="F430" s="372" t="s">
        <v>2523</v>
      </c>
      <c r="G430" s="372" t="s">
        <v>2524</v>
      </c>
    </row>
    <row r="431" spans="1:58" s="290" customFormat="1" ht="30" customHeight="1" x14ac:dyDescent="0.25">
      <c r="A431" s="450">
        <v>351</v>
      </c>
      <c r="B431" s="305" t="s">
        <v>11</v>
      </c>
      <c r="C431" s="305" t="s">
        <v>736</v>
      </c>
      <c r="D431" s="305">
        <v>2</v>
      </c>
      <c r="E431" s="430" t="s">
        <v>2503</v>
      </c>
      <c r="F431" s="430" t="s">
        <v>2941</v>
      </c>
      <c r="G431" s="430" t="s">
        <v>2668</v>
      </c>
    </row>
    <row r="432" spans="1:58" s="290" customFormat="1" ht="30" customHeight="1" x14ac:dyDescent="0.25">
      <c r="A432" s="450">
        <v>372</v>
      </c>
      <c r="B432" s="411" t="s">
        <v>2826</v>
      </c>
      <c r="C432" s="552" t="s">
        <v>2128</v>
      </c>
      <c r="D432" s="305">
        <v>7</v>
      </c>
      <c r="E432" s="305" t="s">
        <v>1665</v>
      </c>
      <c r="F432" s="411" t="s">
        <v>2830</v>
      </c>
      <c r="G432" s="411" t="s">
        <v>2668</v>
      </c>
    </row>
    <row r="433" spans="1:7" s="290" customFormat="1" ht="45" customHeight="1" x14ac:dyDescent="0.25">
      <c r="A433" s="305">
        <v>373</v>
      </c>
      <c r="B433" s="411" t="s">
        <v>2826</v>
      </c>
      <c r="C433" s="305" t="s">
        <v>2128</v>
      </c>
      <c r="D433" s="305">
        <v>54</v>
      </c>
      <c r="E433" s="305" t="s">
        <v>1665</v>
      </c>
      <c r="F433" s="411" t="s">
        <v>2827</v>
      </c>
      <c r="G433" s="411" t="s">
        <v>2668</v>
      </c>
    </row>
    <row r="434" spans="1:7" s="290" customFormat="1" ht="45" customHeight="1" x14ac:dyDescent="0.25">
      <c r="A434" s="450">
        <v>374</v>
      </c>
      <c r="B434" s="411" t="s">
        <v>2826</v>
      </c>
      <c r="C434" s="305" t="s">
        <v>2128</v>
      </c>
      <c r="D434" s="305">
        <v>8</v>
      </c>
      <c r="E434" s="430" t="s">
        <v>1665</v>
      </c>
      <c r="F434" s="411" t="s">
        <v>2829</v>
      </c>
      <c r="G434" s="411" t="s">
        <v>2668</v>
      </c>
    </row>
    <row r="435" spans="1:7" s="290" customFormat="1" ht="45" customHeight="1" x14ac:dyDescent="0.25">
      <c r="A435" s="450">
        <v>35</v>
      </c>
      <c r="B435" s="411" t="s">
        <v>2789</v>
      </c>
      <c r="C435" s="305" t="s">
        <v>1664</v>
      </c>
      <c r="D435" s="305">
        <v>11</v>
      </c>
      <c r="E435" s="305" t="s">
        <v>1665</v>
      </c>
      <c r="F435" s="411" t="s">
        <v>2807</v>
      </c>
      <c r="G435" s="411" t="s">
        <v>2668</v>
      </c>
    </row>
    <row r="436" spans="1:7" s="290" customFormat="1" ht="45" customHeight="1" x14ac:dyDescent="0.25">
      <c r="A436" s="450">
        <v>36</v>
      </c>
      <c r="B436" s="411" t="s">
        <v>2789</v>
      </c>
      <c r="C436" s="305" t="s">
        <v>1664</v>
      </c>
      <c r="D436" s="305">
        <v>9</v>
      </c>
      <c r="E436" s="305" t="s">
        <v>1665</v>
      </c>
      <c r="F436" s="411" t="s">
        <v>2803</v>
      </c>
      <c r="G436" s="411" t="s">
        <v>2668</v>
      </c>
    </row>
    <row r="437" spans="1:7" s="290" customFormat="1" ht="45" customHeight="1" x14ac:dyDescent="0.25">
      <c r="A437" s="305">
        <v>37</v>
      </c>
      <c r="B437" s="411" t="s">
        <v>2789</v>
      </c>
      <c r="C437" s="305" t="s">
        <v>1664</v>
      </c>
      <c r="D437" s="305">
        <v>17</v>
      </c>
      <c r="E437" s="305" t="s">
        <v>1665</v>
      </c>
      <c r="F437" s="411" t="s">
        <v>2799</v>
      </c>
      <c r="G437" s="411" t="s">
        <v>2668</v>
      </c>
    </row>
    <row r="438" spans="1:7" s="290" customFormat="1" ht="45" customHeight="1" x14ac:dyDescent="0.25">
      <c r="A438" s="450">
        <v>38</v>
      </c>
      <c r="B438" s="411" t="s">
        <v>2789</v>
      </c>
      <c r="C438" s="305" t="s">
        <v>1664</v>
      </c>
      <c r="D438" s="305">
        <v>14</v>
      </c>
      <c r="E438" s="305" t="s">
        <v>1665</v>
      </c>
      <c r="F438" s="411" t="s">
        <v>2800</v>
      </c>
      <c r="G438" s="411" t="s">
        <v>2668</v>
      </c>
    </row>
    <row r="439" spans="1:7" s="290" customFormat="1" ht="45" customHeight="1" x14ac:dyDescent="0.25">
      <c r="A439" s="450">
        <v>39</v>
      </c>
      <c r="B439" s="411" t="s">
        <v>2789</v>
      </c>
      <c r="C439" s="305" t="s">
        <v>1664</v>
      </c>
      <c r="D439" s="305">
        <v>13</v>
      </c>
      <c r="E439" s="305" t="s">
        <v>1665</v>
      </c>
      <c r="F439" s="411" t="s">
        <v>2801</v>
      </c>
      <c r="G439" s="411" t="s">
        <v>2668</v>
      </c>
    </row>
    <row r="440" spans="1:7" s="290" customFormat="1" ht="45" customHeight="1" x14ac:dyDescent="0.25">
      <c r="A440" s="305">
        <v>40</v>
      </c>
      <c r="B440" s="411" t="s">
        <v>2789</v>
      </c>
      <c r="C440" s="305" t="s">
        <v>1664</v>
      </c>
      <c r="D440" s="305">
        <v>12</v>
      </c>
      <c r="E440" s="305" t="s">
        <v>1665</v>
      </c>
      <c r="F440" s="411" t="s">
        <v>2806</v>
      </c>
      <c r="G440" s="411" t="s">
        <v>2668</v>
      </c>
    </row>
    <row r="441" spans="1:7" s="290" customFormat="1" ht="45" customHeight="1" x14ac:dyDescent="0.25">
      <c r="A441" s="450">
        <v>41</v>
      </c>
      <c r="B441" s="411" t="s">
        <v>2789</v>
      </c>
      <c r="C441" s="305" t="s">
        <v>1664</v>
      </c>
      <c r="D441" s="305">
        <v>10</v>
      </c>
      <c r="E441" s="305" t="s">
        <v>1665</v>
      </c>
      <c r="F441" s="411" t="s">
        <v>2802</v>
      </c>
      <c r="G441" s="411" t="s">
        <v>2668</v>
      </c>
    </row>
    <row r="442" spans="1:7" s="290" customFormat="1" ht="45" customHeight="1" x14ac:dyDescent="0.25">
      <c r="A442" s="450">
        <v>42</v>
      </c>
      <c r="B442" s="411" t="s">
        <v>2789</v>
      </c>
      <c r="C442" s="305" t="s">
        <v>1664</v>
      </c>
      <c r="D442" s="305">
        <v>38</v>
      </c>
      <c r="E442" s="305" t="s">
        <v>1665</v>
      </c>
      <c r="F442" s="411" t="s">
        <v>2815</v>
      </c>
      <c r="G442" s="411" t="s">
        <v>2668</v>
      </c>
    </row>
    <row r="443" spans="1:7" s="290" customFormat="1" ht="45" customHeight="1" x14ac:dyDescent="0.25">
      <c r="A443" s="305">
        <v>43</v>
      </c>
      <c r="B443" s="411" t="s">
        <v>2789</v>
      </c>
      <c r="C443" s="305" t="s">
        <v>1664</v>
      </c>
      <c r="D443" s="305">
        <v>42</v>
      </c>
      <c r="E443" s="305" t="s">
        <v>1665</v>
      </c>
      <c r="F443" s="411" t="s">
        <v>2808</v>
      </c>
      <c r="G443" s="411" t="s">
        <v>2668</v>
      </c>
    </row>
    <row r="444" spans="1:7" s="290" customFormat="1" ht="45" customHeight="1" x14ac:dyDescent="0.25">
      <c r="A444" s="450">
        <v>44</v>
      </c>
      <c r="B444" s="411" t="s">
        <v>2789</v>
      </c>
      <c r="C444" s="305" t="s">
        <v>1664</v>
      </c>
      <c r="D444" s="305">
        <v>31</v>
      </c>
      <c r="E444" s="305" t="s">
        <v>1665</v>
      </c>
      <c r="F444" s="411" t="s">
        <v>2804</v>
      </c>
      <c r="G444" s="411" t="s">
        <v>2668</v>
      </c>
    </row>
    <row r="445" spans="1:7" s="290" customFormat="1" ht="45" customHeight="1" x14ac:dyDescent="0.25">
      <c r="A445" s="450">
        <v>45</v>
      </c>
      <c r="B445" s="411" t="s">
        <v>2789</v>
      </c>
      <c r="C445" s="305" t="s">
        <v>1664</v>
      </c>
      <c r="D445" s="305">
        <v>20</v>
      </c>
      <c r="E445" s="305" t="s">
        <v>1665</v>
      </c>
      <c r="F445" s="411" t="s">
        <v>2797</v>
      </c>
      <c r="G445" s="411" t="s">
        <v>2668</v>
      </c>
    </row>
    <row r="446" spans="1:7" s="290" customFormat="1" ht="45" customHeight="1" x14ac:dyDescent="0.25">
      <c r="A446" s="305">
        <v>46</v>
      </c>
      <c r="B446" s="411" t="s">
        <v>2789</v>
      </c>
      <c r="C446" s="305" t="s">
        <v>1664</v>
      </c>
      <c r="D446" s="305">
        <v>24</v>
      </c>
      <c r="E446" s="305" t="s">
        <v>1665</v>
      </c>
      <c r="F446" s="411" t="s">
        <v>2794</v>
      </c>
      <c r="G446" s="411" t="s">
        <v>2668</v>
      </c>
    </row>
    <row r="447" spans="1:7" s="290" customFormat="1" ht="45" customHeight="1" x14ac:dyDescent="0.25">
      <c r="A447" s="450">
        <v>47</v>
      </c>
      <c r="B447" s="411" t="s">
        <v>2789</v>
      </c>
      <c r="C447" s="305" t="s">
        <v>1664</v>
      </c>
      <c r="D447" s="305">
        <v>27</v>
      </c>
      <c r="E447" s="305" t="s">
        <v>1665</v>
      </c>
      <c r="F447" s="411" t="s">
        <v>2793</v>
      </c>
      <c r="G447" s="411" t="s">
        <v>2668</v>
      </c>
    </row>
    <row r="448" spans="1:7" s="290" customFormat="1" ht="45" customHeight="1" x14ac:dyDescent="0.25">
      <c r="A448" s="450">
        <v>48</v>
      </c>
      <c r="B448" s="411" t="s">
        <v>2789</v>
      </c>
      <c r="C448" s="305" t="s">
        <v>1664</v>
      </c>
      <c r="D448" s="305">
        <v>28</v>
      </c>
      <c r="E448" s="305" t="s">
        <v>1665</v>
      </c>
      <c r="F448" s="411" t="s">
        <v>2790</v>
      </c>
      <c r="G448" s="411" t="s">
        <v>2668</v>
      </c>
    </row>
    <row r="449" spans="1:7" s="290" customFormat="1" ht="45" customHeight="1" x14ac:dyDescent="0.25">
      <c r="A449" s="305">
        <v>49</v>
      </c>
      <c r="B449" s="411" t="s">
        <v>2789</v>
      </c>
      <c r="C449" s="305" t="s">
        <v>1664</v>
      </c>
      <c r="D449" s="305">
        <v>23</v>
      </c>
      <c r="E449" s="305" t="s">
        <v>1665</v>
      </c>
      <c r="F449" s="411" t="s">
        <v>2795</v>
      </c>
      <c r="G449" s="411" t="s">
        <v>2668</v>
      </c>
    </row>
    <row r="450" spans="1:7" s="290" customFormat="1" ht="45" customHeight="1" x14ac:dyDescent="0.25">
      <c r="A450" s="450">
        <v>50</v>
      </c>
      <c r="B450" s="411" t="s">
        <v>2789</v>
      </c>
      <c r="C450" s="305" t="s">
        <v>1664</v>
      </c>
      <c r="D450" s="305">
        <v>43</v>
      </c>
      <c r="E450" s="305" t="s">
        <v>1665</v>
      </c>
      <c r="F450" s="411" t="s">
        <v>2792</v>
      </c>
      <c r="G450" s="411" t="s">
        <v>2668</v>
      </c>
    </row>
    <row r="451" spans="1:7" s="290" customFormat="1" ht="45" customHeight="1" x14ac:dyDescent="0.25">
      <c r="A451" s="450">
        <v>51</v>
      </c>
      <c r="B451" s="411" t="s">
        <v>2789</v>
      </c>
      <c r="C451" s="305" t="s">
        <v>1664</v>
      </c>
      <c r="D451" s="305">
        <v>29</v>
      </c>
      <c r="E451" s="305" t="s">
        <v>1665</v>
      </c>
      <c r="F451" s="411" t="s">
        <v>2805</v>
      </c>
      <c r="G451" s="411" t="s">
        <v>2668</v>
      </c>
    </row>
    <row r="452" spans="1:7" s="290" customFormat="1" ht="45" customHeight="1" x14ac:dyDescent="0.25">
      <c r="A452" s="305">
        <v>52</v>
      </c>
      <c r="B452" s="411" t="s">
        <v>2789</v>
      </c>
      <c r="C452" s="305" t="s">
        <v>1664</v>
      </c>
      <c r="D452" s="305">
        <v>22</v>
      </c>
      <c r="E452" s="305" t="s">
        <v>1665</v>
      </c>
      <c r="F452" s="411" t="s">
        <v>2796</v>
      </c>
      <c r="G452" s="411" t="s">
        <v>2668</v>
      </c>
    </row>
    <row r="453" spans="1:7" s="290" customFormat="1" ht="45" customHeight="1" x14ac:dyDescent="0.25">
      <c r="A453" s="450">
        <v>53</v>
      </c>
      <c r="B453" s="411" t="s">
        <v>2789</v>
      </c>
      <c r="C453" s="305" t="s">
        <v>1664</v>
      </c>
      <c r="D453" s="305">
        <v>37</v>
      </c>
      <c r="E453" s="305" t="s">
        <v>1665</v>
      </c>
      <c r="F453" s="411" t="s">
        <v>2816</v>
      </c>
      <c r="G453" s="411" t="s">
        <v>2668</v>
      </c>
    </row>
    <row r="454" spans="1:7" s="290" customFormat="1" ht="45" customHeight="1" x14ac:dyDescent="0.25">
      <c r="A454" s="450">
        <v>54</v>
      </c>
      <c r="B454" s="411" t="s">
        <v>2789</v>
      </c>
      <c r="C454" s="305" t="s">
        <v>1664</v>
      </c>
      <c r="D454" s="305">
        <v>35</v>
      </c>
      <c r="E454" s="305" t="s">
        <v>1665</v>
      </c>
      <c r="F454" s="411" t="s">
        <v>2821</v>
      </c>
      <c r="G454" s="411" t="s">
        <v>2668</v>
      </c>
    </row>
    <row r="455" spans="1:7" s="290" customFormat="1" ht="45" customHeight="1" x14ac:dyDescent="0.25">
      <c r="A455" s="305">
        <v>55</v>
      </c>
      <c r="B455" s="411" t="s">
        <v>2789</v>
      </c>
      <c r="C455" s="305" t="s">
        <v>1664</v>
      </c>
      <c r="D455" s="305">
        <v>33</v>
      </c>
      <c r="E455" s="305" t="s">
        <v>1665</v>
      </c>
      <c r="F455" s="411" t="s">
        <v>2824</v>
      </c>
      <c r="G455" s="411" t="s">
        <v>2668</v>
      </c>
    </row>
    <row r="456" spans="1:7" s="290" customFormat="1" ht="45" customHeight="1" x14ac:dyDescent="0.25">
      <c r="A456" s="450">
        <v>56</v>
      </c>
      <c r="B456" s="411" t="s">
        <v>2789</v>
      </c>
      <c r="C456" s="305" t="s">
        <v>1664</v>
      </c>
      <c r="D456" s="305">
        <v>34</v>
      </c>
      <c r="E456" s="305" t="s">
        <v>1665</v>
      </c>
      <c r="F456" s="411" t="s">
        <v>2822</v>
      </c>
      <c r="G456" s="411" t="s">
        <v>2668</v>
      </c>
    </row>
    <row r="457" spans="1:7" s="290" customFormat="1" ht="45" customHeight="1" x14ac:dyDescent="0.25">
      <c r="A457" s="450">
        <v>57</v>
      </c>
      <c r="B457" s="411" t="s">
        <v>2789</v>
      </c>
      <c r="C457" s="305" t="s">
        <v>1664</v>
      </c>
      <c r="D457" s="305">
        <v>40</v>
      </c>
      <c r="E457" s="305" t="s">
        <v>1665</v>
      </c>
      <c r="F457" s="411" t="s">
        <v>2811</v>
      </c>
      <c r="G457" s="411" t="s">
        <v>2668</v>
      </c>
    </row>
    <row r="458" spans="1:7" s="290" customFormat="1" ht="45" customHeight="1" x14ac:dyDescent="0.25">
      <c r="A458" s="305">
        <v>58</v>
      </c>
      <c r="B458" s="411" t="s">
        <v>2789</v>
      </c>
      <c r="C458" s="305" t="s">
        <v>1664</v>
      </c>
      <c r="D458" s="305">
        <v>21</v>
      </c>
      <c r="E458" s="305" t="s">
        <v>1665</v>
      </c>
      <c r="F458" s="411" t="s">
        <v>2817</v>
      </c>
      <c r="G458" s="411" t="s">
        <v>2668</v>
      </c>
    </row>
    <row r="459" spans="1:7" s="290" customFormat="1" ht="45" customHeight="1" x14ac:dyDescent="0.25">
      <c r="A459" s="450">
        <v>59</v>
      </c>
      <c r="B459" s="411" t="s">
        <v>2789</v>
      </c>
      <c r="C459" s="305" t="s">
        <v>1664</v>
      </c>
      <c r="D459" s="305">
        <v>39</v>
      </c>
      <c r="E459" s="305" t="s">
        <v>1665</v>
      </c>
      <c r="F459" s="411" t="s">
        <v>2813</v>
      </c>
      <c r="G459" s="411" t="s">
        <v>2668</v>
      </c>
    </row>
    <row r="460" spans="1:7" s="290" customFormat="1" ht="45" customHeight="1" x14ac:dyDescent="0.25">
      <c r="A460" s="450">
        <v>60</v>
      </c>
      <c r="B460" s="411" t="s">
        <v>2789</v>
      </c>
      <c r="C460" s="305" t="s">
        <v>1664</v>
      </c>
      <c r="D460" s="305">
        <v>36</v>
      </c>
      <c r="E460" s="305" t="s">
        <v>1665</v>
      </c>
      <c r="F460" s="411" t="s">
        <v>2819</v>
      </c>
      <c r="G460" s="411" t="s">
        <v>2668</v>
      </c>
    </row>
    <row r="461" spans="1:7" s="290" customFormat="1" ht="45" customHeight="1" x14ac:dyDescent="0.25">
      <c r="A461" s="305">
        <v>61</v>
      </c>
      <c r="B461" s="411" t="s">
        <v>2789</v>
      </c>
      <c r="C461" s="305" t="s">
        <v>1664</v>
      </c>
      <c r="D461" s="305">
        <v>30</v>
      </c>
      <c r="E461" s="305" t="s">
        <v>1665</v>
      </c>
      <c r="F461" s="411" t="s">
        <v>2791</v>
      </c>
      <c r="G461" s="411" t="s">
        <v>2668</v>
      </c>
    </row>
    <row r="462" spans="1:7" s="290" customFormat="1" ht="45" customHeight="1" x14ac:dyDescent="0.25">
      <c r="A462" s="450">
        <v>62</v>
      </c>
      <c r="B462" s="411" t="s">
        <v>2789</v>
      </c>
      <c r="C462" s="305" t="s">
        <v>1664</v>
      </c>
      <c r="D462" s="305">
        <v>41</v>
      </c>
      <c r="E462" s="305" t="s">
        <v>1665</v>
      </c>
      <c r="F462" s="411" t="s">
        <v>2809</v>
      </c>
      <c r="G462" s="411" t="s">
        <v>2668</v>
      </c>
    </row>
    <row r="463" spans="1:7" s="290" customFormat="1" ht="45" customHeight="1" x14ac:dyDescent="0.25">
      <c r="A463" s="450">
        <v>63</v>
      </c>
      <c r="B463" s="430" t="s">
        <v>2789</v>
      </c>
      <c r="C463" s="305" t="s">
        <v>1664</v>
      </c>
      <c r="D463" s="305">
        <v>32</v>
      </c>
      <c r="E463" s="305" t="s">
        <v>1665</v>
      </c>
      <c r="F463" s="411" t="s">
        <v>2825</v>
      </c>
      <c r="G463" s="411" t="s">
        <v>2668</v>
      </c>
    </row>
    <row r="464" spans="1:7" s="290" customFormat="1" ht="45" customHeight="1" x14ac:dyDescent="0.25">
      <c r="A464" s="450">
        <v>314</v>
      </c>
      <c r="B464" s="305" t="s">
        <v>1175</v>
      </c>
      <c r="C464" s="305" t="s">
        <v>1176</v>
      </c>
      <c r="D464" s="305">
        <v>33</v>
      </c>
      <c r="E464" s="552" t="s">
        <v>3360</v>
      </c>
      <c r="F464" s="411" t="s">
        <v>2773</v>
      </c>
      <c r="G464" s="411" t="s">
        <v>2766</v>
      </c>
    </row>
    <row r="465" spans="1:58" s="290" customFormat="1" ht="45" customHeight="1" x14ac:dyDescent="0.25">
      <c r="A465" s="450">
        <v>338</v>
      </c>
      <c r="B465" s="411" t="s">
        <v>1175</v>
      </c>
      <c r="C465" s="305" t="s">
        <v>1176</v>
      </c>
      <c r="D465" s="305">
        <v>31</v>
      </c>
      <c r="E465" s="552" t="s">
        <v>3360</v>
      </c>
      <c r="F465" s="411" t="s">
        <v>2496</v>
      </c>
      <c r="G465" s="411" t="s">
        <v>2766</v>
      </c>
    </row>
    <row r="466" spans="1:58" s="290" customFormat="1" ht="45" customHeight="1" x14ac:dyDescent="0.25">
      <c r="A466" s="305">
        <v>340</v>
      </c>
      <c r="B466" s="305" t="s">
        <v>1175</v>
      </c>
      <c r="C466" s="305" t="s">
        <v>1176</v>
      </c>
      <c r="D466" s="305">
        <v>50</v>
      </c>
      <c r="E466" s="552" t="s">
        <v>3360</v>
      </c>
      <c r="F466" s="411" t="s">
        <v>2771</v>
      </c>
      <c r="G466" s="411" t="s">
        <v>2766</v>
      </c>
    </row>
    <row r="467" spans="1:58" s="290" customFormat="1" ht="45" customHeight="1" x14ac:dyDescent="0.25">
      <c r="A467" s="450">
        <v>533</v>
      </c>
      <c r="B467" s="372" t="s">
        <v>11</v>
      </c>
      <c r="C467" s="430" t="s">
        <v>931</v>
      </c>
      <c r="D467" s="372">
        <v>28</v>
      </c>
      <c r="E467" s="372" t="s">
        <v>2614</v>
      </c>
      <c r="F467" s="372" t="s">
        <v>2615</v>
      </c>
      <c r="G467" s="582" t="s">
        <v>2616</v>
      </c>
    </row>
    <row r="468" spans="1:58" s="290" customFormat="1" ht="45" customHeight="1" x14ac:dyDescent="0.25">
      <c r="A468" s="450">
        <v>329</v>
      </c>
      <c r="B468" s="305" t="s">
        <v>11</v>
      </c>
      <c r="C468" s="305" t="s">
        <v>743</v>
      </c>
      <c r="D468" s="305">
        <v>29</v>
      </c>
      <c r="E468" s="551" t="s">
        <v>2500</v>
      </c>
      <c r="F468" s="411" t="s">
        <v>2891</v>
      </c>
      <c r="G468" s="411" t="s">
        <v>2685</v>
      </c>
    </row>
    <row r="469" spans="1:58" s="293" customFormat="1" ht="45" customHeight="1" x14ac:dyDescent="0.25">
      <c r="A469" s="305">
        <v>385</v>
      </c>
      <c r="B469" s="305" t="s">
        <v>11</v>
      </c>
      <c r="C469" s="430" t="s">
        <v>743</v>
      </c>
      <c r="D469" s="305">
        <v>45</v>
      </c>
      <c r="E469" s="305" t="s">
        <v>2087</v>
      </c>
      <c r="F469" s="430" t="s">
        <v>3037</v>
      </c>
      <c r="G469" s="305" t="s">
        <v>2766</v>
      </c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</row>
    <row r="470" spans="1:58" s="293" customFormat="1" ht="30" customHeight="1" x14ac:dyDescent="0.25">
      <c r="A470" s="450">
        <v>407</v>
      </c>
      <c r="B470" s="305" t="s">
        <v>11</v>
      </c>
      <c r="C470" s="430" t="s">
        <v>743</v>
      </c>
      <c r="D470" s="305">
        <v>33</v>
      </c>
      <c r="E470" s="305" t="s">
        <v>2087</v>
      </c>
      <c r="F470" s="593" t="s">
        <v>3036</v>
      </c>
      <c r="G470" s="305" t="s">
        <v>2766</v>
      </c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</row>
    <row r="471" spans="1:58" s="293" customFormat="1" ht="30" customHeight="1" x14ac:dyDescent="0.25">
      <c r="A471" s="450">
        <v>413</v>
      </c>
      <c r="B471" s="305" t="s">
        <v>11</v>
      </c>
      <c r="C471" s="430" t="s">
        <v>743</v>
      </c>
      <c r="D471" s="305">
        <v>25</v>
      </c>
      <c r="E471" s="430" t="s">
        <v>2904</v>
      </c>
      <c r="F471" s="411" t="s">
        <v>2915</v>
      </c>
      <c r="G471" s="411" t="s">
        <v>2668</v>
      </c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  <c r="AA471" s="290"/>
      <c r="AB471" s="290"/>
      <c r="AC471" s="290"/>
      <c r="AD471" s="290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  <c r="BC471" s="290"/>
      <c r="BD471" s="290"/>
      <c r="BE471" s="290"/>
      <c r="BF471" s="290"/>
    </row>
    <row r="472" spans="1:58" s="293" customFormat="1" ht="30" customHeight="1" x14ac:dyDescent="0.25">
      <c r="A472" s="305">
        <v>559</v>
      </c>
      <c r="B472" s="430" t="s">
        <v>2970</v>
      </c>
      <c r="C472" s="430" t="s">
        <v>743</v>
      </c>
      <c r="D472" s="372">
        <v>52</v>
      </c>
      <c r="E472" s="576" t="s">
        <v>3368</v>
      </c>
      <c r="F472" s="372"/>
      <c r="G472" s="372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  <c r="AA472" s="29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  <c r="BC472" s="290"/>
      <c r="BD472" s="290"/>
      <c r="BE472" s="290"/>
      <c r="BF472" s="290"/>
    </row>
    <row r="473" spans="1:58" s="293" customFormat="1" ht="45" customHeight="1" x14ac:dyDescent="0.25">
      <c r="A473" s="305">
        <v>325</v>
      </c>
      <c r="B473" s="305" t="s">
        <v>11</v>
      </c>
      <c r="C473" s="305" t="s">
        <v>12</v>
      </c>
      <c r="D473" s="305">
        <v>3</v>
      </c>
      <c r="E473" s="305" t="s">
        <v>2205</v>
      </c>
      <c r="F473" s="466" t="s">
        <v>2699</v>
      </c>
      <c r="G473" s="305" t="s">
        <v>2685</v>
      </c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0"/>
      <c r="BD473" s="290"/>
      <c r="BE473" s="290"/>
      <c r="BF473" s="290"/>
    </row>
    <row r="474" spans="1:58" s="293" customFormat="1" ht="60" customHeight="1" x14ac:dyDescent="0.25">
      <c r="A474" s="450">
        <v>392</v>
      </c>
      <c r="B474" s="305" t="s">
        <v>11</v>
      </c>
      <c r="C474" s="305" t="s">
        <v>12</v>
      </c>
      <c r="D474" s="305">
        <v>9</v>
      </c>
      <c r="E474" s="305" t="s">
        <v>2087</v>
      </c>
      <c r="F474" s="430" t="s">
        <v>3039</v>
      </c>
      <c r="G474" s="305" t="s">
        <v>2766</v>
      </c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  <c r="AA474" s="29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  <c r="BC474" s="290"/>
      <c r="BD474" s="290"/>
      <c r="BE474" s="290"/>
      <c r="BF474" s="290"/>
    </row>
    <row r="475" spans="1:58" s="293" customFormat="1" ht="60" customHeight="1" x14ac:dyDescent="0.25">
      <c r="A475" s="450">
        <v>408</v>
      </c>
      <c r="B475" s="305" t="s">
        <v>11</v>
      </c>
      <c r="C475" s="305" t="s">
        <v>12</v>
      </c>
      <c r="D475" s="305">
        <v>57</v>
      </c>
      <c r="E475" s="560" t="s">
        <v>2087</v>
      </c>
      <c r="F475" s="430" t="s">
        <v>3038</v>
      </c>
      <c r="G475" s="305" t="s">
        <v>2766</v>
      </c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  <c r="AA475" s="29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  <c r="BC475" s="290"/>
      <c r="BD475" s="290"/>
      <c r="BE475" s="290"/>
      <c r="BF475" s="290"/>
    </row>
    <row r="476" spans="1:58" s="293" customFormat="1" ht="45" customHeight="1" x14ac:dyDescent="0.25">
      <c r="A476" s="450">
        <v>542</v>
      </c>
      <c r="B476" s="372" t="s">
        <v>11</v>
      </c>
      <c r="C476" s="372" t="s">
        <v>12</v>
      </c>
      <c r="D476" s="372">
        <v>50</v>
      </c>
      <c r="E476" s="372" t="s">
        <v>2634</v>
      </c>
      <c r="F476" s="372" t="s">
        <v>2637</v>
      </c>
      <c r="G476" s="372" t="s">
        <v>16</v>
      </c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  <c r="AA476" s="290"/>
      <c r="AB476" s="290"/>
      <c r="AC476" s="290"/>
      <c r="AD476" s="290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  <c r="BC476" s="290"/>
      <c r="BD476" s="290"/>
      <c r="BE476" s="290"/>
      <c r="BF476" s="290"/>
    </row>
    <row r="477" spans="1:58" s="293" customFormat="1" ht="30" customHeight="1" x14ac:dyDescent="0.25">
      <c r="A477" s="305">
        <v>64</v>
      </c>
      <c r="B477" s="305" t="s">
        <v>11</v>
      </c>
      <c r="C477" s="305" t="s">
        <v>185</v>
      </c>
      <c r="D477" s="305">
        <v>25</v>
      </c>
      <c r="E477" s="305" t="s">
        <v>2201</v>
      </c>
      <c r="F477" s="466" t="s">
        <v>2679</v>
      </c>
      <c r="G477" s="466" t="s">
        <v>2668</v>
      </c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  <c r="AA477" s="29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  <c r="BC477" s="290"/>
      <c r="BD477" s="290"/>
      <c r="BE477" s="290"/>
      <c r="BF477" s="290"/>
    </row>
    <row r="478" spans="1:58" s="293" customFormat="1" ht="30" customHeight="1" x14ac:dyDescent="0.25">
      <c r="A478" s="450">
        <v>324</v>
      </c>
      <c r="B478" s="305" t="s">
        <v>11</v>
      </c>
      <c r="C478" s="305" t="s">
        <v>2018</v>
      </c>
      <c r="D478" s="305">
        <v>28</v>
      </c>
      <c r="E478" s="305" t="s">
        <v>2201</v>
      </c>
      <c r="F478" s="466" t="s">
        <v>2676</v>
      </c>
      <c r="G478" s="466" t="s">
        <v>2668</v>
      </c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  <c r="AA478" s="290"/>
      <c r="AB478" s="290"/>
      <c r="AC478" s="290"/>
      <c r="AD478" s="290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  <c r="BC478" s="290"/>
      <c r="BD478" s="290"/>
      <c r="BE478" s="290"/>
      <c r="BF478" s="290"/>
    </row>
    <row r="479" spans="1:58" s="293" customFormat="1" ht="75" customHeight="1" x14ac:dyDescent="0.25">
      <c r="A479" s="305">
        <v>532</v>
      </c>
      <c r="B479" s="372" t="s">
        <v>11</v>
      </c>
      <c r="C479" s="372" t="s">
        <v>2611</v>
      </c>
      <c r="D479" s="372">
        <v>22</v>
      </c>
      <c r="E479" s="372" t="s">
        <v>2612</v>
      </c>
      <c r="F479" s="372" t="s">
        <v>2520</v>
      </c>
      <c r="G479" s="372" t="s">
        <v>1640</v>
      </c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  <c r="AA479" s="29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  <c r="BC479" s="290"/>
      <c r="BD479" s="290"/>
      <c r="BE479" s="290"/>
      <c r="BF479" s="290"/>
    </row>
    <row r="480" spans="1:58" s="293" customFormat="1" ht="30" customHeight="1" x14ac:dyDescent="0.25">
      <c r="A480" s="305">
        <v>211</v>
      </c>
      <c r="B480" s="305" t="s">
        <v>1748</v>
      </c>
      <c r="C480" s="430" t="s">
        <v>3254</v>
      </c>
      <c r="D480" s="587" t="s">
        <v>3255</v>
      </c>
      <c r="E480" s="450" t="s">
        <v>1749</v>
      </c>
      <c r="F480" s="430" t="s">
        <v>3256</v>
      </c>
      <c r="G480" s="305" t="s">
        <v>2668</v>
      </c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  <c r="BC480" s="290"/>
      <c r="BD480" s="290"/>
      <c r="BE480" s="290"/>
      <c r="BF480" s="290"/>
    </row>
    <row r="481" spans="1:58" s="293" customFormat="1" ht="30" customHeight="1" x14ac:dyDescent="0.25">
      <c r="A481" s="450">
        <v>212</v>
      </c>
      <c r="B481" s="305" t="s">
        <v>1748</v>
      </c>
      <c r="C481" s="430" t="s">
        <v>3254</v>
      </c>
      <c r="D481" s="587" t="s">
        <v>3257</v>
      </c>
      <c r="E481" s="450" t="s">
        <v>1749</v>
      </c>
      <c r="F481" s="430" t="s">
        <v>3258</v>
      </c>
      <c r="G481" s="305" t="s">
        <v>2668</v>
      </c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  <c r="AA481" s="290"/>
      <c r="AB481" s="290"/>
      <c r="AC481" s="290"/>
      <c r="AD481" s="290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  <c r="BC481" s="290"/>
      <c r="BD481" s="290"/>
      <c r="BE481" s="290"/>
      <c r="BF481" s="290"/>
    </row>
    <row r="482" spans="1:58" s="293" customFormat="1" ht="30" customHeight="1" x14ac:dyDescent="0.25">
      <c r="A482" s="450">
        <v>213</v>
      </c>
      <c r="B482" s="305" t="s">
        <v>1748</v>
      </c>
      <c r="C482" s="430" t="s">
        <v>3254</v>
      </c>
      <c r="D482" s="460" t="s">
        <v>2659</v>
      </c>
      <c r="E482" s="450" t="s">
        <v>1749</v>
      </c>
      <c r="F482" s="430" t="s">
        <v>3259</v>
      </c>
      <c r="G482" s="305" t="s">
        <v>2668</v>
      </c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  <c r="AA482" s="290"/>
      <c r="AB482" s="290"/>
      <c r="AC482" s="290"/>
      <c r="AD482" s="290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  <c r="BC482" s="290"/>
      <c r="BD482" s="290"/>
      <c r="BE482" s="290"/>
      <c r="BF482" s="290"/>
    </row>
    <row r="483" spans="1:58" s="293" customFormat="1" ht="45" customHeight="1" x14ac:dyDescent="0.25">
      <c r="A483" s="305">
        <v>214</v>
      </c>
      <c r="B483" s="305" t="s">
        <v>1748</v>
      </c>
      <c r="C483" s="430" t="s">
        <v>3254</v>
      </c>
      <c r="D483" s="460" t="s">
        <v>2662</v>
      </c>
      <c r="E483" s="450" t="s">
        <v>1749</v>
      </c>
      <c r="F483" s="430" t="s">
        <v>3260</v>
      </c>
      <c r="G483" s="305" t="s">
        <v>2668</v>
      </c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  <c r="AA483" s="29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  <c r="BC483" s="290"/>
      <c r="BD483" s="290"/>
      <c r="BE483" s="290"/>
      <c r="BF483" s="290"/>
    </row>
    <row r="484" spans="1:58" s="293" customFormat="1" ht="45" customHeight="1" x14ac:dyDescent="0.25">
      <c r="A484" s="450">
        <v>215</v>
      </c>
      <c r="B484" s="305" t="s">
        <v>1748</v>
      </c>
      <c r="C484" s="430" t="s">
        <v>3254</v>
      </c>
      <c r="D484" s="460" t="s">
        <v>2663</v>
      </c>
      <c r="E484" s="450" t="s">
        <v>1749</v>
      </c>
      <c r="F484" s="430" t="s">
        <v>3261</v>
      </c>
      <c r="G484" s="305" t="s">
        <v>2668</v>
      </c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0"/>
      <c r="BD484" s="290"/>
      <c r="BE484" s="290"/>
      <c r="BF484" s="290"/>
    </row>
    <row r="485" spans="1:58" s="293" customFormat="1" ht="45" customHeight="1" x14ac:dyDescent="0.25">
      <c r="A485" s="450">
        <v>216</v>
      </c>
      <c r="B485" s="305" t="s">
        <v>1748</v>
      </c>
      <c r="C485" s="430" t="s">
        <v>3254</v>
      </c>
      <c r="D485" s="460" t="s">
        <v>2664</v>
      </c>
      <c r="E485" s="450" t="s">
        <v>1749</v>
      </c>
      <c r="F485" s="574" t="s">
        <v>3262</v>
      </c>
      <c r="G485" s="305" t="s">
        <v>2668</v>
      </c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0"/>
      <c r="BD485" s="290"/>
      <c r="BE485" s="290"/>
      <c r="BF485" s="290"/>
    </row>
    <row r="486" spans="1:58" s="293" customFormat="1" ht="45" customHeight="1" x14ac:dyDescent="0.25">
      <c r="A486" s="450">
        <v>302</v>
      </c>
      <c r="B486" s="430" t="s">
        <v>1748</v>
      </c>
      <c r="C486" s="430" t="s">
        <v>3264</v>
      </c>
      <c r="D486" s="587" t="s">
        <v>3265</v>
      </c>
      <c r="E486" s="465" t="s">
        <v>1749</v>
      </c>
      <c r="F486" s="430" t="s">
        <v>3266</v>
      </c>
      <c r="G486" s="305" t="s">
        <v>2668</v>
      </c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  <c r="AA486" s="29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  <c r="BC486" s="290"/>
      <c r="BD486" s="290"/>
      <c r="BE486" s="290"/>
      <c r="BF486" s="290"/>
    </row>
    <row r="487" spans="1:58" s="293" customFormat="1" ht="45" customHeight="1" x14ac:dyDescent="0.25">
      <c r="A487" s="450">
        <v>303</v>
      </c>
      <c r="B487" s="430" t="s">
        <v>1748</v>
      </c>
      <c r="C487" s="430" t="s">
        <v>3264</v>
      </c>
      <c r="D487" s="587" t="s">
        <v>3267</v>
      </c>
      <c r="E487" s="465" t="s">
        <v>1749</v>
      </c>
      <c r="F487" s="430" t="s">
        <v>3268</v>
      </c>
      <c r="G487" s="305" t="s">
        <v>2668</v>
      </c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  <c r="AA487" s="29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  <c r="BC487" s="290"/>
      <c r="BD487" s="290"/>
      <c r="BE487" s="290"/>
      <c r="BF487" s="290"/>
    </row>
    <row r="488" spans="1:58" s="293" customFormat="1" ht="45" customHeight="1" x14ac:dyDescent="0.25">
      <c r="A488" s="305">
        <v>421</v>
      </c>
      <c r="B488" s="372" t="s">
        <v>11</v>
      </c>
      <c r="C488" s="430" t="s">
        <v>2442</v>
      </c>
      <c r="D488" s="372">
        <v>35</v>
      </c>
      <c r="E488" s="576" t="s">
        <v>2567</v>
      </c>
      <c r="F488" s="372"/>
      <c r="G488" s="372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  <c r="AA488" s="29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  <c r="BC488" s="290"/>
      <c r="BD488" s="290"/>
      <c r="BE488" s="290"/>
      <c r="BF488" s="290"/>
    </row>
    <row r="489" spans="1:58" s="293" customFormat="1" ht="45" customHeight="1" x14ac:dyDescent="0.25">
      <c r="A489" s="450">
        <v>482</v>
      </c>
      <c r="B489" s="372" t="s">
        <v>11</v>
      </c>
      <c r="C489" s="430" t="s">
        <v>2442</v>
      </c>
      <c r="D489" s="372">
        <v>5</v>
      </c>
      <c r="E489" s="430" t="s">
        <v>2443</v>
      </c>
      <c r="F489" s="430" t="s">
        <v>2986</v>
      </c>
      <c r="G489" s="430" t="s">
        <v>2668</v>
      </c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  <c r="AA489" s="29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  <c r="BC489" s="290"/>
      <c r="BD489" s="290"/>
      <c r="BE489" s="290"/>
      <c r="BF489" s="290"/>
    </row>
    <row r="490" spans="1:58" s="293" customFormat="1" ht="30" customHeight="1" x14ac:dyDescent="0.25">
      <c r="A490" s="305">
        <v>556</v>
      </c>
      <c r="B490" s="430" t="s">
        <v>2970</v>
      </c>
      <c r="C490" s="430" t="s">
        <v>2442</v>
      </c>
      <c r="D490" s="372">
        <v>33</v>
      </c>
      <c r="E490" s="430" t="s">
        <v>3009</v>
      </c>
      <c r="F490" s="430" t="s">
        <v>3010</v>
      </c>
      <c r="G490" s="430" t="s">
        <v>3011</v>
      </c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  <c r="X490" s="290"/>
      <c r="Y490" s="290"/>
      <c r="Z490" s="290"/>
      <c r="AA490" s="290"/>
      <c r="AB490" s="290"/>
      <c r="AC490" s="290"/>
      <c r="AD490" s="290"/>
      <c r="AE490" s="290"/>
      <c r="AF490" s="290"/>
      <c r="AG490" s="290"/>
      <c r="AH490" s="290"/>
      <c r="AI490" s="290"/>
      <c r="AJ490" s="290"/>
      <c r="AK490" s="290"/>
      <c r="AL490" s="290"/>
      <c r="AM490" s="290"/>
      <c r="AN490" s="290"/>
      <c r="AO490" s="290"/>
      <c r="AP490" s="290"/>
      <c r="AQ490" s="290"/>
      <c r="AR490" s="290"/>
      <c r="AS490" s="290"/>
      <c r="AT490" s="290"/>
      <c r="AU490" s="290"/>
      <c r="AV490" s="290"/>
      <c r="AW490" s="290"/>
      <c r="AX490" s="290"/>
      <c r="AY490" s="290"/>
      <c r="AZ490" s="290"/>
      <c r="BA490" s="290"/>
      <c r="BB490" s="290"/>
      <c r="BC490" s="290"/>
      <c r="BD490" s="290"/>
      <c r="BE490" s="290"/>
      <c r="BF490" s="290"/>
    </row>
    <row r="491" spans="1:58" s="293" customFormat="1" ht="30" customHeight="1" x14ac:dyDescent="0.25">
      <c r="A491" s="450">
        <v>564</v>
      </c>
      <c r="B491" s="430" t="s">
        <v>2970</v>
      </c>
      <c r="C491" s="430" t="s">
        <v>2442</v>
      </c>
      <c r="D491" s="372">
        <v>24</v>
      </c>
      <c r="E491" s="430" t="s">
        <v>3273</v>
      </c>
      <c r="F491" s="372"/>
      <c r="G491" s="372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  <c r="AA491" s="290"/>
      <c r="AB491" s="290"/>
      <c r="AC491" s="290"/>
      <c r="AD491" s="290"/>
      <c r="AE491" s="290"/>
      <c r="AF491" s="290"/>
      <c r="AG491" s="290"/>
      <c r="AH491" s="290"/>
      <c r="AI491" s="290"/>
      <c r="AJ491" s="290"/>
      <c r="AK491" s="290"/>
      <c r="AL491" s="290"/>
      <c r="AM491" s="290"/>
      <c r="AN491" s="290"/>
      <c r="AO491" s="290"/>
      <c r="AP491" s="290"/>
      <c r="AQ491" s="290"/>
      <c r="AR491" s="290"/>
      <c r="AS491" s="290"/>
      <c r="AT491" s="290"/>
      <c r="AU491" s="290"/>
      <c r="AV491" s="290"/>
      <c r="AW491" s="290"/>
      <c r="AX491" s="290"/>
      <c r="AY491" s="290"/>
      <c r="AZ491" s="290"/>
      <c r="BA491" s="290"/>
      <c r="BB491" s="290"/>
      <c r="BC491" s="290"/>
      <c r="BD491" s="290"/>
      <c r="BE491" s="290"/>
      <c r="BF491" s="290"/>
    </row>
    <row r="492" spans="1:58" s="293" customFormat="1" ht="30" customHeight="1" x14ac:dyDescent="0.25">
      <c r="A492" s="450">
        <v>65</v>
      </c>
      <c r="B492" s="305" t="s">
        <v>11</v>
      </c>
      <c r="C492" s="305" t="s">
        <v>51</v>
      </c>
      <c r="D492" s="305">
        <v>9</v>
      </c>
      <c r="E492" s="305" t="s">
        <v>2200</v>
      </c>
      <c r="F492" s="411" t="s">
        <v>2745</v>
      </c>
      <c r="G492" s="411" t="s">
        <v>2668</v>
      </c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  <c r="AA492" s="290"/>
      <c r="AB492" s="290"/>
      <c r="AC492" s="290"/>
      <c r="AD492" s="290"/>
      <c r="AE492" s="290"/>
      <c r="AF492" s="290"/>
      <c r="AG492" s="290"/>
      <c r="AH492" s="290"/>
      <c r="AI492" s="290"/>
      <c r="AJ492" s="290"/>
      <c r="AK492" s="290"/>
      <c r="AL492" s="290"/>
      <c r="AM492" s="290"/>
      <c r="AN492" s="290"/>
      <c r="AO492" s="290"/>
      <c r="AP492" s="290"/>
      <c r="AQ492" s="290"/>
      <c r="AR492" s="290"/>
      <c r="AS492" s="290"/>
      <c r="AT492" s="290"/>
      <c r="AU492" s="290"/>
      <c r="AV492" s="290"/>
      <c r="AW492" s="290"/>
      <c r="AX492" s="290"/>
      <c r="AY492" s="290"/>
      <c r="AZ492" s="290"/>
      <c r="BA492" s="290"/>
      <c r="BB492" s="290"/>
      <c r="BC492" s="290"/>
      <c r="BD492" s="290"/>
      <c r="BE492" s="290"/>
      <c r="BF492" s="290"/>
    </row>
    <row r="493" spans="1:58" s="293" customFormat="1" ht="30" customHeight="1" x14ac:dyDescent="0.25">
      <c r="A493" s="450">
        <v>66</v>
      </c>
      <c r="B493" s="305" t="s">
        <v>11</v>
      </c>
      <c r="C493" s="450" t="s">
        <v>51</v>
      </c>
      <c r="D493" s="450">
        <v>37</v>
      </c>
      <c r="E493" s="576" t="s">
        <v>2200</v>
      </c>
      <c r="F493" s="411" t="s">
        <v>2764</v>
      </c>
      <c r="G493" s="411" t="s">
        <v>2668</v>
      </c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  <c r="BB493" s="290"/>
      <c r="BC493" s="290"/>
      <c r="BD493" s="290"/>
      <c r="BE493" s="290"/>
      <c r="BF493" s="290"/>
    </row>
    <row r="494" spans="1:58" s="293" customFormat="1" ht="30" customHeight="1" x14ac:dyDescent="0.25">
      <c r="A494" s="305">
        <v>67</v>
      </c>
      <c r="B494" s="305" t="s">
        <v>11</v>
      </c>
      <c r="C494" s="305" t="s">
        <v>51</v>
      </c>
      <c r="D494" s="305">
        <v>57</v>
      </c>
      <c r="E494" s="557" t="s">
        <v>2087</v>
      </c>
      <c r="F494" s="430" t="s">
        <v>3040</v>
      </c>
      <c r="G494" s="305" t="s">
        <v>2766</v>
      </c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  <c r="BC494" s="290"/>
      <c r="BD494" s="290"/>
      <c r="BE494" s="290"/>
      <c r="BF494" s="290"/>
    </row>
    <row r="495" spans="1:58" s="293" customFormat="1" ht="30" customHeight="1" x14ac:dyDescent="0.25">
      <c r="A495" s="450">
        <v>68</v>
      </c>
      <c r="B495" s="305" t="s">
        <v>11</v>
      </c>
      <c r="C495" s="305" t="s">
        <v>51</v>
      </c>
      <c r="D495" s="305">
        <v>39</v>
      </c>
      <c r="E495" s="305" t="s">
        <v>2200</v>
      </c>
      <c r="F495" s="411" t="s">
        <v>2761</v>
      </c>
      <c r="G495" s="411" t="s">
        <v>2668</v>
      </c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  <c r="AA495" s="290"/>
      <c r="AB495" s="290"/>
      <c r="AC495" s="290"/>
      <c r="AD495" s="290"/>
      <c r="AE495" s="290"/>
      <c r="AF495" s="290"/>
      <c r="AG495" s="290"/>
      <c r="AH495" s="290"/>
      <c r="AI495" s="290"/>
      <c r="AJ495" s="290"/>
      <c r="AK495" s="290"/>
      <c r="AL495" s="290"/>
      <c r="AM495" s="290"/>
      <c r="AN495" s="290"/>
      <c r="AO495" s="290"/>
      <c r="AP495" s="290"/>
      <c r="AQ495" s="290"/>
      <c r="AR495" s="290"/>
      <c r="AS495" s="290"/>
      <c r="AT495" s="290"/>
      <c r="AU495" s="290"/>
      <c r="AV495" s="290"/>
      <c r="AW495" s="290"/>
      <c r="AX495" s="290"/>
      <c r="AY495" s="290"/>
      <c r="AZ495" s="290"/>
      <c r="BA495" s="290"/>
      <c r="BB495" s="290"/>
      <c r="BC495" s="290"/>
      <c r="BD495" s="290"/>
      <c r="BE495" s="290"/>
      <c r="BF495" s="290"/>
    </row>
    <row r="496" spans="1:58" s="293" customFormat="1" ht="30" customHeight="1" x14ac:dyDescent="0.25">
      <c r="A496" s="450">
        <v>69</v>
      </c>
      <c r="B496" s="305" t="s">
        <v>11</v>
      </c>
      <c r="C496" s="305" t="s">
        <v>51</v>
      </c>
      <c r="D496" s="305">
        <v>38</v>
      </c>
      <c r="E496" s="305" t="s">
        <v>2200</v>
      </c>
      <c r="F496" s="411" t="s">
        <v>2763</v>
      </c>
      <c r="G496" s="411" t="s">
        <v>2668</v>
      </c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  <c r="AA496" s="290"/>
      <c r="AB496" s="290"/>
      <c r="AC496" s="290"/>
      <c r="AD496" s="290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  <c r="BC496" s="290"/>
      <c r="BD496" s="290"/>
      <c r="BE496" s="290"/>
      <c r="BF496" s="290"/>
    </row>
    <row r="497" spans="1:58" s="293" customFormat="1" ht="30" customHeight="1" x14ac:dyDescent="0.25">
      <c r="A497" s="305">
        <v>70</v>
      </c>
      <c r="B497" s="305" t="s">
        <v>11</v>
      </c>
      <c r="C497" s="305" t="s">
        <v>51</v>
      </c>
      <c r="D497" s="305">
        <v>33</v>
      </c>
      <c r="E497" s="305" t="s">
        <v>1619</v>
      </c>
      <c r="F497" s="466" t="s">
        <v>2716</v>
      </c>
      <c r="G497" s="466" t="s">
        <v>2714</v>
      </c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  <c r="AA497" s="290"/>
      <c r="AB497" s="290"/>
      <c r="AC497" s="290"/>
      <c r="AD497" s="290"/>
      <c r="AE497" s="290"/>
      <c r="AF497" s="290"/>
      <c r="AG497" s="290"/>
      <c r="AH497" s="290"/>
      <c r="AI497" s="290"/>
      <c r="AJ497" s="290"/>
      <c r="AK497" s="290"/>
      <c r="AL497" s="290"/>
      <c r="AM497" s="290"/>
      <c r="AN497" s="290"/>
      <c r="AO497" s="290"/>
      <c r="AP497" s="290"/>
      <c r="AQ497" s="290"/>
      <c r="AR497" s="290"/>
      <c r="AS497" s="290"/>
      <c r="AT497" s="290"/>
      <c r="AU497" s="290"/>
      <c r="AV497" s="290"/>
      <c r="AW497" s="290"/>
      <c r="AX497" s="290"/>
      <c r="AY497" s="290"/>
      <c r="AZ497" s="290"/>
      <c r="BA497" s="290"/>
      <c r="BB497" s="290"/>
      <c r="BC497" s="290"/>
      <c r="BD497" s="290"/>
      <c r="BE497" s="290"/>
      <c r="BF497" s="290"/>
    </row>
    <row r="498" spans="1:58" s="293" customFormat="1" ht="30" customHeight="1" x14ac:dyDescent="0.25">
      <c r="A498" s="450">
        <v>71</v>
      </c>
      <c r="B498" s="305" t="s">
        <v>11</v>
      </c>
      <c r="C498" s="305" t="s">
        <v>51</v>
      </c>
      <c r="D498" s="305">
        <v>11</v>
      </c>
      <c r="E498" s="305" t="s">
        <v>1619</v>
      </c>
      <c r="F498" s="466" t="s">
        <v>2720</v>
      </c>
      <c r="G498" s="466" t="s">
        <v>2714</v>
      </c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  <c r="AA498" s="290"/>
      <c r="AB498" s="290"/>
      <c r="AC498" s="290"/>
      <c r="AD498" s="290"/>
      <c r="AE498" s="290"/>
      <c r="AF498" s="290"/>
      <c r="AG498" s="290"/>
      <c r="AH498" s="290"/>
      <c r="AI498" s="290"/>
      <c r="AJ498" s="290"/>
      <c r="AK498" s="290"/>
      <c r="AL498" s="290"/>
      <c r="AM498" s="290"/>
      <c r="AN498" s="290"/>
      <c r="AO498" s="290"/>
      <c r="AP498" s="290"/>
      <c r="AQ498" s="290"/>
      <c r="AR498" s="290"/>
      <c r="AS498" s="290"/>
      <c r="AT498" s="290"/>
      <c r="AU498" s="290"/>
      <c r="AV498" s="290"/>
      <c r="AW498" s="290"/>
      <c r="AX498" s="290"/>
      <c r="AY498" s="290"/>
      <c r="AZ498" s="290"/>
      <c r="BA498" s="290"/>
      <c r="BB498" s="290"/>
      <c r="BC498" s="290"/>
      <c r="BD498" s="290"/>
      <c r="BE498" s="290"/>
      <c r="BF498" s="290"/>
    </row>
    <row r="499" spans="1:58" s="293" customFormat="1" ht="45" customHeight="1" x14ac:dyDescent="0.25">
      <c r="A499" s="450">
        <v>72</v>
      </c>
      <c r="B499" s="305" t="s">
        <v>11</v>
      </c>
      <c r="C499" s="305" t="s">
        <v>51</v>
      </c>
      <c r="D499" s="305">
        <v>34</v>
      </c>
      <c r="E499" s="305" t="s">
        <v>1619</v>
      </c>
      <c r="F499" s="411" t="s">
        <v>2729</v>
      </c>
      <c r="G499" s="466" t="s">
        <v>2714</v>
      </c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  <c r="AA499" s="290"/>
      <c r="AB499" s="290"/>
      <c r="AC499" s="290"/>
      <c r="AD499" s="290"/>
      <c r="AE499" s="290"/>
      <c r="AF499" s="290"/>
      <c r="AG499" s="290"/>
      <c r="AH499" s="290"/>
      <c r="AI499" s="290"/>
      <c r="AJ499" s="290"/>
      <c r="AK499" s="290"/>
      <c r="AL499" s="290"/>
      <c r="AM499" s="290"/>
      <c r="AN499" s="290"/>
      <c r="AO499" s="290"/>
      <c r="AP499" s="290"/>
      <c r="AQ499" s="290"/>
      <c r="AR499" s="290"/>
      <c r="AS499" s="290"/>
      <c r="AT499" s="290"/>
      <c r="AU499" s="290"/>
      <c r="AV499" s="290"/>
      <c r="AW499" s="290"/>
      <c r="AX499" s="290"/>
      <c r="AY499" s="290"/>
      <c r="AZ499" s="290"/>
      <c r="BA499" s="290"/>
      <c r="BB499" s="290"/>
      <c r="BC499" s="290"/>
      <c r="BD499" s="290"/>
      <c r="BE499" s="290"/>
      <c r="BF499" s="290"/>
    </row>
    <row r="500" spans="1:58" s="293" customFormat="1" ht="45" customHeight="1" x14ac:dyDescent="0.25">
      <c r="A500" s="305">
        <v>73</v>
      </c>
      <c r="B500" s="305" t="s">
        <v>11</v>
      </c>
      <c r="C500" s="305" t="s">
        <v>51</v>
      </c>
      <c r="D500" s="305">
        <v>8</v>
      </c>
      <c r="E500" s="305" t="s">
        <v>1619</v>
      </c>
      <c r="F500" s="411" t="s">
        <v>2722</v>
      </c>
      <c r="G500" s="466" t="s">
        <v>2714</v>
      </c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  <c r="AA500" s="290"/>
      <c r="AB500" s="290"/>
      <c r="AC500" s="290"/>
      <c r="AD500" s="290"/>
      <c r="AE500" s="290"/>
      <c r="AF500" s="290"/>
      <c r="AG500" s="290"/>
      <c r="AH500" s="290"/>
      <c r="AI500" s="290"/>
      <c r="AJ500" s="290"/>
      <c r="AK500" s="290"/>
      <c r="AL500" s="290"/>
      <c r="AM500" s="290"/>
      <c r="AN500" s="290"/>
      <c r="AO500" s="290"/>
      <c r="AP500" s="290"/>
      <c r="AQ500" s="290"/>
      <c r="AR500" s="290"/>
      <c r="AS500" s="290"/>
      <c r="AT500" s="290"/>
      <c r="AU500" s="290"/>
      <c r="AV500" s="290"/>
      <c r="AW500" s="290"/>
      <c r="AX500" s="290"/>
      <c r="AY500" s="290"/>
      <c r="AZ500" s="290"/>
      <c r="BA500" s="290"/>
      <c r="BB500" s="290"/>
      <c r="BC500" s="290"/>
      <c r="BD500" s="290"/>
      <c r="BE500" s="290"/>
      <c r="BF500" s="290"/>
    </row>
    <row r="501" spans="1:58" s="293" customFormat="1" ht="30" customHeight="1" x14ac:dyDescent="0.25">
      <c r="A501" s="450">
        <v>74</v>
      </c>
      <c r="B501" s="305" t="s">
        <v>11</v>
      </c>
      <c r="C501" s="305" t="s">
        <v>51</v>
      </c>
      <c r="D501" s="305">
        <v>18</v>
      </c>
      <c r="E501" s="305" t="s">
        <v>2200</v>
      </c>
      <c r="F501" s="411" t="s">
        <v>2756</v>
      </c>
      <c r="G501" s="411" t="s">
        <v>2668</v>
      </c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  <c r="AA501" s="290"/>
      <c r="AB501" s="290"/>
      <c r="AC501" s="290"/>
      <c r="AD501" s="290"/>
      <c r="AE501" s="290"/>
      <c r="AF501" s="290"/>
      <c r="AG501" s="290"/>
      <c r="AH501" s="290"/>
      <c r="AI501" s="290"/>
      <c r="AJ501" s="290"/>
      <c r="AK501" s="290"/>
      <c r="AL501" s="290"/>
      <c r="AM501" s="290"/>
      <c r="AN501" s="290"/>
      <c r="AO501" s="290"/>
      <c r="AP501" s="290"/>
      <c r="AQ501" s="290"/>
      <c r="AR501" s="290"/>
      <c r="AS501" s="290"/>
      <c r="AT501" s="290"/>
      <c r="AU501" s="290"/>
      <c r="AV501" s="290"/>
      <c r="AW501" s="290"/>
      <c r="AX501" s="290"/>
      <c r="AY501" s="290"/>
      <c r="AZ501" s="290"/>
      <c r="BA501" s="290"/>
      <c r="BB501" s="290"/>
      <c r="BC501" s="290"/>
      <c r="BD501" s="290"/>
      <c r="BE501" s="290"/>
      <c r="BF501" s="290"/>
    </row>
    <row r="502" spans="1:58" s="293" customFormat="1" ht="45" customHeight="1" x14ac:dyDescent="0.25">
      <c r="A502" s="450">
        <v>360</v>
      </c>
      <c r="B502" s="305" t="s">
        <v>11</v>
      </c>
      <c r="C502" s="305" t="s">
        <v>51</v>
      </c>
      <c r="D502" s="305">
        <v>22</v>
      </c>
      <c r="E502" s="411" t="s">
        <v>2904</v>
      </c>
      <c r="F502" s="411" t="s">
        <v>2913</v>
      </c>
      <c r="G502" s="411" t="s">
        <v>2668</v>
      </c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  <c r="AA502" s="290"/>
      <c r="AB502" s="290"/>
      <c r="AC502" s="290"/>
      <c r="AD502" s="290"/>
      <c r="AE502" s="290"/>
      <c r="AF502" s="290"/>
      <c r="AG502" s="290"/>
      <c r="AH502" s="290"/>
      <c r="AI502" s="290"/>
      <c r="AJ502" s="290"/>
      <c r="AK502" s="290"/>
      <c r="AL502" s="290"/>
      <c r="AM502" s="290"/>
      <c r="AN502" s="290"/>
      <c r="AO502" s="290"/>
      <c r="AP502" s="290"/>
      <c r="AQ502" s="290"/>
      <c r="AR502" s="290"/>
      <c r="AS502" s="290"/>
      <c r="AT502" s="290"/>
      <c r="AU502" s="290"/>
      <c r="AV502" s="290"/>
      <c r="AW502" s="290"/>
      <c r="AX502" s="290"/>
      <c r="AY502" s="290"/>
      <c r="AZ502" s="290"/>
      <c r="BA502" s="290"/>
      <c r="BB502" s="290"/>
      <c r="BC502" s="290"/>
      <c r="BD502" s="290"/>
      <c r="BE502" s="290"/>
      <c r="BF502" s="290"/>
    </row>
    <row r="503" spans="1:58" s="293" customFormat="1" ht="30" customHeight="1" x14ac:dyDescent="0.25">
      <c r="A503" s="450">
        <v>375</v>
      </c>
      <c r="B503" s="305" t="s">
        <v>11</v>
      </c>
      <c r="C503" s="584" t="s">
        <v>51</v>
      </c>
      <c r="D503" s="584">
        <v>20</v>
      </c>
      <c r="E503" s="594" t="s">
        <v>2135</v>
      </c>
      <c r="F503" s="411" t="s">
        <v>2874</v>
      </c>
      <c r="G503" s="411" t="s">
        <v>2668</v>
      </c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  <c r="AA503" s="290"/>
      <c r="AB503" s="290"/>
      <c r="AC503" s="290"/>
      <c r="AD503" s="290"/>
      <c r="AE503" s="290"/>
      <c r="AF503" s="290"/>
      <c r="AG503" s="290"/>
      <c r="AH503" s="290"/>
      <c r="AI503" s="290"/>
      <c r="AJ503" s="290"/>
      <c r="AK503" s="290"/>
      <c r="AL503" s="290"/>
      <c r="AM503" s="290"/>
      <c r="AN503" s="290"/>
      <c r="AO503" s="290"/>
      <c r="AP503" s="290"/>
      <c r="AQ503" s="290"/>
      <c r="AR503" s="290"/>
      <c r="AS503" s="290"/>
      <c r="AT503" s="290"/>
      <c r="AU503" s="290"/>
      <c r="AV503" s="290"/>
      <c r="AW503" s="290"/>
      <c r="AX503" s="290"/>
      <c r="AY503" s="290"/>
      <c r="AZ503" s="290"/>
      <c r="BA503" s="290"/>
      <c r="BB503" s="290"/>
      <c r="BC503" s="290"/>
      <c r="BD503" s="290"/>
      <c r="BE503" s="290"/>
      <c r="BF503" s="290"/>
    </row>
    <row r="504" spans="1:58" s="293" customFormat="1" ht="30" customHeight="1" x14ac:dyDescent="0.25">
      <c r="A504" s="305">
        <v>376</v>
      </c>
      <c r="B504" s="305" t="s">
        <v>11</v>
      </c>
      <c r="C504" s="584" t="s">
        <v>51</v>
      </c>
      <c r="D504" s="584">
        <v>14</v>
      </c>
      <c r="E504" s="594" t="s">
        <v>2135</v>
      </c>
      <c r="F504" s="411" t="s">
        <v>2876</v>
      </c>
      <c r="G504" s="411" t="s">
        <v>2668</v>
      </c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  <c r="AA504" s="290"/>
      <c r="AB504" s="290"/>
      <c r="AC504" s="290"/>
      <c r="AD504" s="290"/>
      <c r="AE504" s="290"/>
      <c r="AF504" s="290"/>
      <c r="AG504" s="290"/>
      <c r="AH504" s="290"/>
      <c r="AI504" s="290"/>
      <c r="AJ504" s="290"/>
      <c r="AK504" s="290"/>
      <c r="AL504" s="290"/>
      <c r="AM504" s="290"/>
      <c r="AN504" s="290"/>
      <c r="AO504" s="290"/>
      <c r="AP504" s="290"/>
      <c r="AQ504" s="290"/>
      <c r="AR504" s="290"/>
      <c r="AS504" s="290"/>
      <c r="AT504" s="290"/>
      <c r="AU504" s="290"/>
      <c r="AV504" s="290"/>
      <c r="AW504" s="290"/>
      <c r="AX504" s="290"/>
      <c r="AY504" s="290"/>
      <c r="AZ504" s="290"/>
      <c r="BA504" s="290"/>
      <c r="BB504" s="290"/>
      <c r="BC504" s="290"/>
      <c r="BD504" s="290"/>
      <c r="BE504" s="290"/>
      <c r="BF504" s="290"/>
    </row>
    <row r="505" spans="1:58" s="293" customFormat="1" ht="30" customHeight="1" x14ac:dyDescent="0.25">
      <c r="A505" s="450">
        <v>377</v>
      </c>
      <c r="B505" s="305" t="s">
        <v>11</v>
      </c>
      <c r="C505" s="584" t="s">
        <v>51</v>
      </c>
      <c r="D505" s="584">
        <v>5</v>
      </c>
      <c r="E505" s="595" t="s">
        <v>2135</v>
      </c>
      <c r="F505" s="411" t="s">
        <v>2878</v>
      </c>
      <c r="G505" s="411" t="s">
        <v>2668</v>
      </c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  <c r="AA505" s="290"/>
      <c r="AB505" s="290"/>
      <c r="AC505" s="290"/>
      <c r="AD505" s="290"/>
      <c r="AE505" s="290"/>
      <c r="AF505" s="290"/>
      <c r="AG505" s="290"/>
      <c r="AH505" s="290"/>
      <c r="AI505" s="290"/>
      <c r="AJ505" s="290"/>
      <c r="AK505" s="290"/>
      <c r="AL505" s="290"/>
      <c r="AM505" s="290"/>
      <c r="AN505" s="290"/>
      <c r="AO505" s="290"/>
      <c r="AP505" s="290"/>
      <c r="AQ505" s="290"/>
      <c r="AR505" s="290"/>
      <c r="AS505" s="290"/>
      <c r="AT505" s="290"/>
      <c r="AU505" s="290"/>
      <c r="AV505" s="290"/>
      <c r="AW505" s="290"/>
      <c r="AX505" s="290"/>
      <c r="AY505" s="290"/>
      <c r="AZ505" s="290"/>
      <c r="BA505" s="290"/>
      <c r="BB505" s="290"/>
      <c r="BC505" s="290"/>
      <c r="BD505" s="290"/>
      <c r="BE505" s="290"/>
      <c r="BF505" s="290"/>
    </row>
    <row r="506" spans="1:58" s="293" customFormat="1" ht="30" customHeight="1" x14ac:dyDescent="0.25">
      <c r="A506" s="450">
        <v>378</v>
      </c>
      <c r="B506" s="305" t="s">
        <v>11</v>
      </c>
      <c r="C506" s="584" t="s">
        <v>51</v>
      </c>
      <c r="D506" s="584">
        <v>4</v>
      </c>
      <c r="E506" s="594" t="s">
        <v>2135</v>
      </c>
      <c r="F506" s="411" t="s">
        <v>2880</v>
      </c>
      <c r="G506" s="411" t="s">
        <v>2668</v>
      </c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  <c r="AA506" s="290"/>
      <c r="AB506" s="290"/>
      <c r="AC506" s="290"/>
      <c r="AD506" s="290"/>
      <c r="AE506" s="290"/>
      <c r="AF506" s="290"/>
      <c r="AG506" s="290"/>
      <c r="AH506" s="290"/>
      <c r="AI506" s="290"/>
      <c r="AJ506" s="290"/>
      <c r="AK506" s="290"/>
      <c r="AL506" s="290"/>
      <c r="AM506" s="290"/>
      <c r="AN506" s="290"/>
      <c r="AO506" s="290"/>
      <c r="AP506" s="290"/>
      <c r="AQ506" s="290"/>
      <c r="AR506" s="290"/>
      <c r="AS506" s="290"/>
      <c r="AT506" s="290"/>
      <c r="AU506" s="290"/>
      <c r="AV506" s="290"/>
      <c r="AW506" s="290"/>
      <c r="AX506" s="290"/>
      <c r="AY506" s="290"/>
      <c r="AZ506" s="290"/>
      <c r="BA506" s="290"/>
      <c r="BB506" s="290"/>
      <c r="BC506" s="290"/>
      <c r="BD506" s="290"/>
      <c r="BE506" s="290"/>
      <c r="BF506" s="290"/>
    </row>
    <row r="507" spans="1:58" s="293" customFormat="1" ht="30" customHeight="1" x14ac:dyDescent="0.25">
      <c r="A507" s="305">
        <v>379</v>
      </c>
      <c r="B507" s="305" t="s">
        <v>11</v>
      </c>
      <c r="C507" s="584" t="s">
        <v>51</v>
      </c>
      <c r="D507" s="584">
        <v>3</v>
      </c>
      <c r="E507" s="594" t="s">
        <v>2135</v>
      </c>
      <c r="F507" s="411" t="s">
        <v>2882</v>
      </c>
      <c r="G507" s="411" t="s">
        <v>2668</v>
      </c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  <c r="AA507" s="290"/>
      <c r="AB507" s="290"/>
      <c r="AC507" s="290"/>
      <c r="AD507" s="290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  <c r="BC507" s="290"/>
      <c r="BD507" s="290"/>
      <c r="BE507" s="290"/>
      <c r="BF507" s="290"/>
    </row>
    <row r="508" spans="1:58" s="293" customFormat="1" ht="30" customHeight="1" x14ac:dyDescent="0.25">
      <c r="A508" s="450">
        <v>380</v>
      </c>
      <c r="B508" s="305" t="s">
        <v>11</v>
      </c>
      <c r="C508" s="584" t="s">
        <v>51</v>
      </c>
      <c r="D508" s="584">
        <v>44</v>
      </c>
      <c r="E508" s="594" t="s">
        <v>2135</v>
      </c>
      <c r="F508" s="411" t="s">
        <v>2872</v>
      </c>
      <c r="G508" s="411" t="s">
        <v>2668</v>
      </c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  <c r="AA508" s="290"/>
      <c r="AB508" s="290"/>
      <c r="AC508" s="290"/>
      <c r="AD508" s="290"/>
      <c r="AE508" s="290"/>
      <c r="AF508" s="290"/>
      <c r="AG508" s="290"/>
      <c r="AH508" s="290"/>
      <c r="AI508" s="290"/>
      <c r="AJ508" s="290"/>
      <c r="AK508" s="290"/>
      <c r="AL508" s="290"/>
      <c r="AM508" s="290"/>
      <c r="AN508" s="290"/>
      <c r="AO508" s="290"/>
      <c r="AP508" s="290"/>
      <c r="AQ508" s="290"/>
      <c r="AR508" s="290"/>
      <c r="AS508" s="290"/>
      <c r="AT508" s="290"/>
      <c r="AU508" s="290"/>
      <c r="AV508" s="290"/>
      <c r="AW508" s="290"/>
      <c r="AX508" s="290"/>
      <c r="AY508" s="290"/>
      <c r="AZ508" s="290"/>
      <c r="BA508" s="290"/>
      <c r="BB508" s="290"/>
      <c r="BC508" s="290"/>
      <c r="BD508" s="290"/>
      <c r="BE508" s="290"/>
      <c r="BF508" s="290"/>
    </row>
    <row r="509" spans="1:58" s="293" customFormat="1" ht="30" customHeight="1" x14ac:dyDescent="0.25">
      <c r="A509" s="305">
        <v>394</v>
      </c>
      <c r="B509" s="305" t="s">
        <v>11</v>
      </c>
      <c r="C509" s="305" t="s">
        <v>51</v>
      </c>
      <c r="D509" s="450">
        <v>12</v>
      </c>
      <c r="E509" s="411" t="s">
        <v>1619</v>
      </c>
      <c r="F509" s="466" t="s">
        <v>2713</v>
      </c>
      <c r="G509" s="466" t="s">
        <v>2714</v>
      </c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  <c r="AA509" s="290"/>
      <c r="AB509" s="290"/>
      <c r="AC509" s="290"/>
      <c r="AD509" s="290"/>
      <c r="AE509" s="290"/>
      <c r="AF509" s="290"/>
      <c r="AG509" s="290"/>
      <c r="AH509" s="290"/>
      <c r="AI509" s="290"/>
      <c r="AJ509" s="290"/>
      <c r="AK509" s="290"/>
      <c r="AL509" s="290"/>
      <c r="AM509" s="290"/>
      <c r="AN509" s="290"/>
      <c r="AO509" s="290"/>
      <c r="AP509" s="290"/>
      <c r="AQ509" s="290"/>
      <c r="AR509" s="290"/>
      <c r="AS509" s="290"/>
      <c r="AT509" s="290"/>
      <c r="AU509" s="290"/>
      <c r="AV509" s="290"/>
      <c r="AW509" s="290"/>
      <c r="AX509" s="290"/>
      <c r="AY509" s="290"/>
      <c r="AZ509" s="290"/>
      <c r="BA509" s="290"/>
      <c r="BB509" s="290"/>
      <c r="BC509" s="290"/>
      <c r="BD509" s="290"/>
      <c r="BE509" s="290"/>
      <c r="BF509" s="290"/>
    </row>
    <row r="510" spans="1:58" s="293" customFormat="1" ht="45" customHeight="1" x14ac:dyDescent="0.25">
      <c r="A510" s="450">
        <v>399</v>
      </c>
      <c r="B510" s="305" t="s">
        <v>11</v>
      </c>
      <c r="C510" s="450" t="s">
        <v>51</v>
      </c>
      <c r="D510" s="450">
        <v>2</v>
      </c>
      <c r="E510" s="596" t="s">
        <v>2135</v>
      </c>
      <c r="F510" s="411" t="s">
        <v>2868</v>
      </c>
      <c r="G510" s="411" t="s">
        <v>2668</v>
      </c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0"/>
      <c r="BD510" s="290"/>
      <c r="BE510" s="290"/>
      <c r="BF510" s="290"/>
    </row>
    <row r="511" spans="1:58" s="94" customFormat="1" ht="45" customHeight="1" x14ac:dyDescent="0.25">
      <c r="A511" s="450">
        <v>471</v>
      </c>
      <c r="B511" s="372" t="s">
        <v>11</v>
      </c>
      <c r="C511" s="372" t="s">
        <v>51</v>
      </c>
      <c r="D511" s="372">
        <v>63</v>
      </c>
      <c r="E511" s="430" t="s">
        <v>2510</v>
      </c>
      <c r="F511" s="430" t="s">
        <v>2995</v>
      </c>
      <c r="G511" s="430" t="s">
        <v>2668</v>
      </c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</row>
    <row r="512" spans="1:58" s="94" customFormat="1" ht="45" customHeight="1" x14ac:dyDescent="0.25">
      <c r="A512" s="450">
        <v>489</v>
      </c>
      <c r="B512" s="372" t="s">
        <v>11</v>
      </c>
      <c r="C512" s="372" t="s">
        <v>51</v>
      </c>
      <c r="D512" s="372">
        <v>62</v>
      </c>
      <c r="E512" s="372" t="s">
        <v>2456</v>
      </c>
      <c r="F512" s="372" t="s">
        <v>2536</v>
      </c>
      <c r="G512" s="372" t="s">
        <v>16</v>
      </c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  <c r="X512" s="290"/>
      <c r="Y512" s="290"/>
      <c r="Z512" s="290"/>
      <c r="AA512" s="290"/>
      <c r="AB512" s="290"/>
      <c r="AC512" s="290"/>
      <c r="AD512" s="290"/>
      <c r="AE512" s="290"/>
      <c r="AF512" s="290"/>
      <c r="AG512" s="290"/>
      <c r="AH512" s="290"/>
      <c r="AI512" s="290"/>
      <c r="AJ512" s="290"/>
      <c r="AK512" s="290"/>
      <c r="AL512" s="290"/>
      <c r="AM512" s="290"/>
      <c r="AN512" s="290"/>
      <c r="AO512" s="290"/>
      <c r="AP512" s="290"/>
      <c r="AQ512" s="290"/>
      <c r="AR512" s="290"/>
      <c r="AS512" s="290"/>
      <c r="AT512" s="290"/>
      <c r="AU512" s="290"/>
      <c r="AV512" s="290"/>
      <c r="AW512" s="290"/>
      <c r="AX512" s="290"/>
      <c r="AY512" s="290"/>
      <c r="AZ512" s="290"/>
      <c r="BA512" s="290"/>
      <c r="BB512" s="290"/>
      <c r="BC512" s="290"/>
      <c r="BD512" s="290"/>
      <c r="BE512" s="290"/>
      <c r="BF512" s="290"/>
    </row>
    <row r="513" spans="1:58" s="94" customFormat="1" ht="45" customHeight="1" x14ac:dyDescent="0.25">
      <c r="A513" s="305">
        <v>490</v>
      </c>
      <c r="B513" s="372" t="s">
        <v>11</v>
      </c>
      <c r="C513" s="372" t="s">
        <v>51</v>
      </c>
      <c r="D513" s="372">
        <v>61</v>
      </c>
      <c r="E513" s="372" t="s">
        <v>2457</v>
      </c>
      <c r="F513" s="372" t="s">
        <v>2537</v>
      </c>
      <c r="G513" s="372" t="s">
        <v>16</v>
      </c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  <c r="X513" s="290"/>
      <c r="Y513" s="290"/>
      <c r="Z513" s="290"/>
      <c r="AA513" s="290"/>
      <c r="AB513" s="290"/>
      <c r="AC513" s="290"/>
      <c r="AD513" s="290"/>
      <c r="AE513" s="290"/>
      <c r="AF513" s="290"/>
      <c r="AG513" s="290"/>
      <c r="AH513" s="290"/>
      <c r="AI513" s="290"/>
      <c r="AJ513" s="290"/>
      <c r="AK513" s="290"/>
      <c r="AL513" s="290"/>
      <c r="AM513" s="290"/>
      <c r="AN513" s="290"/>
      <c r="AO513" s="290"/>
      <c r="AP513" s="290"/>
      <c r="AQ513" s="290"/>
      <c r="AR513" s="290"/>
      <c r="AS513" s="290"/>
      <c r="AT513" s="290"/>
      <c r="AU513" s="290"/>
      <c r="AV513" s="290"/>
      <c r="AW513" s="290"/>
      <c r="AX513" s="290"/>
      <c r="AY513" s="290"/>
      <c r="AZ513" s="290"/>
      <c r="BA513" s="290"/>
      <c r="BB513" s="290"/>
      <c r="BC513" s="290"/>
      <c r="BD513" s="290"/>
      <c r="BE513" s="290"/>
      <c r="BF513" s="290"/>
    </row>
    <row r="514" spans="1:58" s="94" customFormat="1" ht="30" customHeight="1" x14ac:dyDescent="0.25">
      <c r="A514" s="450">
        <v>534</v>
      </c>
      <c r="B514" s="372" t="s">
        <v>11</v>
      </c>
      <c r="C514" s="372" t="s">
        <v>51</v>
      </c>
      <c r="D514" s="372">
        <v>36</v>
      </c>
      <c r="E514" s="372" t="s">
        <v>2617</v>
      </c>
      <c r="F514" s="372" t="s">
        <v>2618</v>
      </c>
      <c r="G514" s="372" t="s">
        <v>16</v>
      </c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  <c r="X514" s="290"/>
      <c r="Y514" s="290"/>
      <c r="Z514" s="290"/>
      <c r="AA514" s="290"/>
      <c r="AB514" s="290"/>
      <c r="AC514" s="290"/>
      <c r="AD514" s="290"/>
      <c r="AE514" s="290"/>
      <c r="AF514" s="290"/>
      <c r="AG514" s="290"/>
      <c r="AH514" s="290"/>
      <c r="AI514" s="290"/>
      <c r="AJ514" s="290"/>
      <c r="AK514" s="290"/>
      <c r="AL514" s="290"/>
      <c r="AM514" s="290"/>
      <c r="AN514" s="290"/>
      <c r="AO514" s="290"/>
      <c r="AP514" s="290"/>
      <c r="AQ514" s="290"/>
      <c r="AR514" s="290"/>
      <c r="AS514" s="290"/>
      <c r="AT514" s="290"/>
      <c r="AU514" s="290"/>
      <c r="AV514" s="290"/>
      <c r="AW514" s="290"/>
      <c r="AX514" s="290"/>
      <c r="AY514" s="290"/>
      <c r="AZ514" s="290"/>
      <c r="BA514" s="290"/>
      <c r="BB514" s="290"/>
      <c r="BC514" s="290"/>
      <c r="BD514" s="290"/>
      <c r="BE514" s="290"/>
      <c r="BF514" s="290"/>
    </row>
    <row r="515" spans="1:58" s="94" customFormat="1" ht="45" customHeight="1" x14ac:dyDescent="0.25">
      <c r="A515" s="305">
        <v>535</v>
      </c>
      <c r="B515" s="372" t="s">
        <v>11</v>
      </c>
      <c r="C515" s="372" t="s">
        <v>51</v>
      </c>
      <c r="D515" s="372">
        <v>36</v>
      </c>
      <c r="E515" s="372" t="s">
        <v>2620</v>
      </c>
      <c r="F515" s="372" t="s">
        <v>2621</v>
      </c>
      <c r="G515" s="372" t="s">
        <v>16</v>
      </c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  <c r="X515" s="290"/>
      <c r="Y515" s="290"/>
      <c r="Z515" s="290"/>
      <c r="AA515" s="290"/>
      <c r="AB515" s="290"/>
      <c r="AC515" s="290"/>
      <c r="AD515" s="290"/>
      <c r="AE515" s="290"/>
      <c r="AF515" s="290"/>
      <c r="AG515" s="290"/>
      <c r="AH515" s="290"/>
      <c r="AI515" s="290"/>
      <c r="AJ515" s="290"/>
      <c r="AK515" s="290"/>
      <c r="AL515" s="290"/>
      <c r="AM515" s="290"/>
      <c r="AN515" s="290"/>
      <c r="AO515" s="290"/>
      <c r="AP515" s="290"/>
      <c r="AQ515" s="290"/>
      <c r="AR515" s="290"/>
      <c r="AS515" s="290"/>
      <c r="AT515" s="290"/>
      <c r="AU515" s="290"/>
      <c r="AV515" s="290"/>
      <c r="AW515" s="290"/>
      <c r="AX515" s="290"/>
      <c r="AY515" s="290"/>
      <c r="AZ515" s="290"/>
      <c r="BA515" s="290"/>
      <c r="BB515" s="290"/>
      <c r="BC515" s="290"/>
      <c r="BD515" s="290"/>
      <c r="BE515" s="290"/>
      <c r="BF515" s="290"/>
    </row>
    <row r="516" spans="1:58" s="94" customFormat="1" ht="45" customHeight="1" x14ac:dyDescent="0.25">
      <c r="A516" s="450">
        <v>540</v>
      </c>
      <c r="B516" s="372" t="s">
        <v>11</v>
      </c>
      <c r="C516" s="430" t="s">
        <v>51</v>
      </c>
      <c r="D516" s="372">
        <v>70</v>
      </c>
      <c r="E516" s="430" t="s">
        <v>2633</v>
      </c>
      <c r="F516" s="430" t="s">
        <v>2975</v>
      </c>
      <c r="G516" s="430" t="s">
        <v>2668</v>
      </c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  <c r="X516" s="290"/>
      <c r="Y516" s="290"/>
      <c r="Z516" s="290"/>
      <c r="AA516" s="290"/>
      <c r="AB516" s="290"/>
      <c r="AC516" s="290"/>
      <c r="AD516" s="290"/>
      <c r="AE516" s="290"/>
      <c r="AF516" s="290"/>
      <c r="AG516" s="290"/>
      <c r="AH516" s="290"/>
      <c r="AI516" s="290"/>
      <c r="AJ516" s="290"/>
      <c r="AK516" s="290"/>
      <c r="AL516" s="290"/>
      <c r="AM516" s="290"/>
      <c r="AN516" s="290"/>
      <c r="AO516" s="290"/>
      <c r="AP516" s="290"/>
      <c r="AQ516" s="290"/>
      <c r="AR516" s="290"/>
      <c r="AS516" s="290"/>
      <c r="AT516" s="290"/>
      <c r="AU516" s="290"/>
      <c r="AV516" s="290"/>
      <c r="AW516" s="290"/>
      <c r="AX516" s="290"/>
      <c r="AY516" s="290"/>
      <c r="AZ516" s="290"/>
      <c r="BA516" s="290"/>
      <c r="BB516" s="290"/>
      <c r="BC516" s="290"/>
      <c r="BD516" s="290"/>
      <c r="BE516" s="290"/>
      <c r="BF516" s="290"/>
    </row>
    <row r="517" spans="1:58" s="94" customFormat="1" ht="45" customHeight="1" x14ac:dyDescent="0.25">
      <c r="A517" s="450">
        <v>555</v>
      </c>
      <c r="B517" s="430" t="s">
        <v>2970</v>
      </c>
      <c r="C517" s="430" t="s">
        <v>51</v>
      </c>
      <c r="D517" s="372">
        <v>66</v>
      </c>
      <c r="E517" s="430" t="s">
        <v>2633</v>
      </c>
      <c r="F517" s="430" t="s">
        <v>2977</v>
      </c>
      <c r="G517" s="430" t="s">
        <v>2978</v>
      </c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  <c r="X517" s="290"/>
      <c r="Y517" s="290"/>
      <c r="Z517" s="290"/>
      <c r="AA517" s="290"/>
      <c r="AB517" s="290"/>
      <c r="AC517" s="290"/>
      <c r="AD517" s="290"/>
      <c r="AE517" s="290"/>
      <c r="AF517" s="290"/>
      <c r="AG517" s="290"/>
      <c r="AH517" s="290"/>
      <c r="AI517" s="290"/>
      <c r="AJ517" s="290"/>
      <c r="AK517" s="290"/>
      <c r="AL517" s="290"/>
      <c r="AM517" s="290"/>
      <c r="AN517" s="290"/>
      <c r="AO517" s="290"/>
      <c r="AP517" s="290"/>
      <c r="AQ517" s="290"/>
      <c r="AR517" s="290"/>
      <c r="AS517" s="290"/>
      <c r="AT517" s="290"/>
      <c r="AU517" s="290"/>
      <c r="AV517" s="290"/>
      <c r="AW517" s="290"/>
      <c r="AX517" s="290"/>
      <c r="AY517" s="290"/>
      <c r="AZ517" s="290"/>
      <c r="BA517" s="290"/>
      <c r="BB517" s="290"/>
      <c r="BC517" s="290"/>
      <c r="BD517" s="290"/>
      <c r="BE517" s="290"/>
      <c r="BF517" s="290"/>
    </row>
    <row r="518" spans="1:58" s="94" customFormat="1" ht="30" customHeight="1" x14ac:dyDescent="0.25">
      <c r="A518" s="450">
        <v>92</v>
      </c>
      <c r="B518" s="305" t="s">
        <v>11</v>
      </c>
      <c r="C518" s="305" t="s">
        <v>83</v>
      </c>
      <c r="D518" s="305">
        <v>123</v>
      </c>
      <c r="E518" s="305" t="s">
        <v>2087</v>
      </c>
      <c r="F518" s="430" t="s">
        <v>3041</v>
      </c>
      <c r="G518" s="305" t="s">
        <v>2766</v>
      </c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  <c r="AA518" s="290"/>
      <c r="AB518" s="290"/>
      <c r="AC518" s="290"/>
      <c r="AD518" s="290"/>
      <c r="AE518" s="290"/>
      <c r="AF518" s="290"/>
      <c r="AG518" s="290"/>
      <c r="AH518" s="290"/>
      <c r="AI518" s="290"/>
      <c r="AJ518" s="290"/>
      <c r="AK518" s="290"/>
      <c r="AL518" s="290"/>
      <c r="AM518" s="290"/>
      <c r="AN518" s="290"/>
      <c r="AO518" s="290"/>
      <c r="AP518" s="290"/>
      <c r="AQ518" s="290"/>
      <c r="AR518" s="290"/>
      <c r="AS518" s="290"/>
      <c r="AT518" s="290"/>
      <c r="AU518" s="290"/>
      <c r="AV518" s="290"/>
      <c r="AW518" s="290"/>
      <c r="AX518" s="290"/>
      <c r="AY518" s="290"/>
      <c r="AZ518" s="290"/>
      <c r="BA518" s="290"/>
      <c r="BB518" s="290"/>
      <c r="BC518" s="290"/>
      <c r="BD518" s="290"/>
      <c r="BE518" s="290"/>
      <c r="BF518" s="290"/>
    </row>
    <row r="519" spans="1:58" s="94" customFormat="1" ht="45" customHeight="1" x14ac:dyDescent="0.25">
      <c r="A519" s="305">
        <v>541</v>
      </c>
      <c r="B519" s="372" t="s">
        <v>11</v>
      </c>
      <c r="C519" s="372" t="s">
        <v>83</v>
      </c>
      <c r="D519" s="372">
        <v>55</v>
      </c>
      <c r="E519" s="372" t="s">
        <v>2634</v>
      </c>
      <c r="F519" s="372" t="s">
        <v>2635</v>
      </c>
      <c r="G519" s="372" t="s">
        <v>16</v>
      </c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  <c r="X519" s="290"/>
      <c r="Y519" s="290"/>
      <c r="Z519" s="290"/>
      <c r="AA519" s="290"/>
      <c r="AB519" s="290"/>
      <c r="AC519" s="290"/>
      <c r="AD519" s="290"/>
      <c r="AE519" s="290"/>
      <c r="AF519" s="290"/>
      <c r="AG519" s="290"/>
      <c r="AH519" s="290"/>
      <c r="AI519" s="290"/>
      <c r="AJ519" s="290"/>
      <c r="AK519" s="290"/>
      <c r="AL519" s="290"/>
      <c r="AM519" s="290"/>
      <c r="AN519" s="290"/>
      <c r="AO519" s="290"/>
      <c r="AP519" s="290"/>
      <c r="AQ519" s="290"/>
      <c r="AR519" s="290"/>
      <c r="AS519" s="290"/>
      <c r="AT519" s="290"/>
      <c r="AU519" s="290"/>
      <c r="AV519" s="290"/>
      <c r="AW519" s="290"/>
      <c r="AX519" s="290"/>
      <c r="AY519" s="290"/>
      <c r="AZ519" s="290"/>
      <c r="BA519" s="290"/>
      <c r="BB519" s="290"/>
      <c r="BC519" s="290"/>
      <c r="BD519" s="290"/>
      <c r="BE519" s="290"/>
      <c r="BF519" s="290"/>
    </row>
    <row r="520" spans="1:58" s="94" customFormat="1" ht="45" customHeight="1" x14ac:dyDescent="0.25">
      <c r="A520" s="559"/>
      <c r="B520" s="556" t="s">
        <v>2970</v>
      </c>
      <c r="C520" s="597" t="s">
        <v>83</v>
      </c>
      <c r="D520" s="372">
        <v>91</v>
      </c>
      <c r="E520" s="597" t="s">
        <v>3369</v>
      </c>
      <c r="F520" s="598"/>
      <c r="G520" s="430" t="s">
        <v>2668</v>
      </c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  <c r="X520" s="290"/>
      <c r="Y520" s="290"/>
      <c r="Z520" s="290"/>
      <c r="AA520" s="290"/>
      <c r="AB520" s="290"/>
      <c r="AC520" s="290"/>
      <c r="AD520" s="290"/>
      <c r="AE520" s="290"/>
      <c r="AF520" s="290"/>
      <c r="AG520" s="290"/>
      <c r="AH520" s="290"/>
      <c r="AI520" s="290"/>
      <c r="AJ520" s="290"/>
      <c r="AK520" s="290"/>
      <c r="AL520" s="290"/>
      <c r="AM520" s="290"/>
      <c r="AN520" s="290"/>
      <c r="AO520" s="290"/>
      <c r="AP520" s="290"/>
      <c r="AQ520" s="290"/>
      <c r="AR520" s="290"/>
      <c r="AS520" s="290"/>
      <c r="AT520" s="290"/>
      <c r="AU520" s="290"/>
      <c r="AV520" s="290"/>
      <c r="AW520" s="290"/>
      <c r="AX520" s="290"/>
      <c r="AY520" s="290"/>
      <c r="AZ520" s="290"/>
      <c r="BA520" s="290"/>
      <c r="BB520" s="290"/>
      <c r="BC520" s="290"/>
      <c r="BD520" s="290"/>
      <c r="BE520" s="290"/>
      <c r="BF520" s="290"/>
    </row>
    <row r="521" spans="1:58" s="94" customFormat="1" ht="45" customHeight="1" x14ac:dyDescent="0.25">
      <c r="A521" s="305">
        <v>499</v>
      </c>
      <c r="B521" s="372" t="s">
        <v>11</v>
      </c>
      <c r="C521" s="372" t="s">
        <v>216</v>
      </c>
      <c r="D521" s="372">
        <v>47</v>
      </c>
      <c r="E521" s="547" t="s">
        <v>2460</v>
      </c>
      <c r="F521" s="372" t="s">
        <v>2547</v>
      </c>
      <c r="G521" s="430" t="s">
        <v>2668</v>
      </c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  <c r="X521" s="290"/>
      <c r="Y521" s="290"/>
      <c r="Z521" s="290"/>
      <c r="AA521" s="290"/>
      <c r="AB521" s="290"/>
      <c r="AC521" s="290"/>
      <c r="AD521" s="290"/>
      <c r="AE521" s="290"/>
      <c r="AF521" s="290"/>
      <c r="AG521" s="290"/>
      <c r="AH521" s="290"/>
      <c r="AI521" s="290"/>
      <c r="AJ521" s="290"/>
      <c r="AK521" s="290"/>
      <c r="AL521" s="290"/>
      <c r="AM521" s="290"/>
      <c r="AN521" s="290"/>
      <c r="AO521" s="290"/>
      <c r="AP521" s="290"/>
      <c r="AQ521" s="290"/>
      <c r="AR521" s="290"/>
      <c r="AS521" s="290"/>
      <c r="AT521" s="290"/>
      <c r="AU521" s="290"/>
      <c r="AV521" s="290"/>
      <c r="AW521" s="290"/>
      <c r="AX521" s="290"/>
      <c r="AY521" s="290"/>
      <c r="AZ521" s="290"/>
      <c r="BA521" s="290"/>
      <c r="BB521" s="290"/>
      <c r="BC521" s="290"/>
      <c r="BD521" s="290"/>
      <c r="BE521" s="290"/>
      <c r="BF521" s="290"/>
    </row>
    <row r="522" spans="1:58" s="94" customFormat="1" ht="45" customHeight="1" x14ac:dyDescent="0.25">
      <c r="A522" s="450">
        <v>508</v>
      </c>
      <c r="B522" s="372" t="s">
        <v>11</v>
      </c>
      <c r="C522" s="372" t="s">
        <v>216</v>
      </c>
      <c r="D522" s="372">
        <v>34</v>
      </c>
      <c r="E522" s="430" t="s">
        <v>2507</v>
      </c>
      <c r="F522" s="430" t="s">
        <v>2965</v>
      </c>
      <c r="G522" s="430" t="s">
        <v>2668</v>
      </c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  <c r="X522" s="290"/>
      <c r="Y522" s="290"/>
      <c r="Z522" s="290"/>
      <c r="AA522" s="290"/>
      <c r="AB522" s="290"/>
      <c r="AC522" s="290"/>
      <c r="AD522" s="290"/>
      <c r="AE522" s="290"/>
      <c r="AF522" s="290"/>
      <c r="AG522" s="290"/>
      <c r="AH522" s="290"/>
      <c r="AI522" s="290"/>
      <c r="AJ522" s="290"/>
      <c r="AK522" s="290"/>
      <c r="AL522" s="290"/>
      <c r="AM522" s="290"/>
      <c r="AN522" s="290"/>
      <c r="AO522" s="290"/>
      <c r="AP522" s="290"/>
      <c r="AQ522" s="290"/>
      <c r="AR522" s="290"/>
      <c r="AS522" s="290"/>
      <c r="AT522" s="290"/>
      <c r="AU522" s="290"/>
      <c r="AV522" s="290"/>
      <c r="AW522" s="290"/>
      <c r="AX522" s="290"/>
      <c r="AY522" s="290"/>
      <c r="AZ522" s="290"/>
      <c r="BA522" s="290"/>
      <c r="BB522" s="290"/>
      <c r="BC522" s="290"/>
      <c r="BD522" s="290"/>
      <c r="BE522" s="290"/>
      <c r="BF522" s="290"/>
    </row>
    <row r="523" spans="1:58" s="94" customFormat="1" ht="30" customHeight="1" x14ac:dyDescent="0.25">
      <c r="A523" s="450">
        <v>509</v>
      </c>
      <c r="B523" s="372" t="s">
        <v>11</v>
      </c>
      <c r="C523" s="372" t="s">
        <v>216</v>
      </c>
      <c r="D523" s="372">
        <v>36</v>
      </c>
      <c r="E523" s="430" t="s">
        <v>2507</v>
      </c>
      <c r="F523" s="430" t="s">
        <v>2965</v>
      </c>
      <c r="G523" s="430" t="s">
        <v>2668</v>
      </c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  <c r="X523" s="290"/>
      <c r="Y523" s="290"/>
      <c r="Z523" s="290"/>
      <c r="AA523" s="290"/>
      <c r="AB523" s="290"/>
      <c r="AC523" s="290"/>
      <c r="AD523" s="290"/>
      <c r="AE523" s="290"/>
      <c r="AF523" s="290"/>
      <c r="AG523" s="290"/>
      <c r="AH523" s="290"/>
      <c r="AI523" s="290"/>
      <c r="AJ523" s="290"/>
      <c r="AK523" s="290"/>
      <c r="AL523" s="290"/>
      <c r="AM523" s="290"/>
      <c r="AN523" s="290"/>
      <c r="AO523" s="290"/>
      <c r="AP523" s="290"/>
      <c r="AQ523" s="290"/>
      <c r="AR523" s="290"/>
      <c r="AS523" s="290"/>
      <c r="AT523" s="290"/>
      <c r="AU523" s="290"/>
      <c r="AV523" s="290"/>
      <c r="AW523" s="290"/>
      <c r="AX523" s="290"/>
      <c r="AY523" s="290"/>
      <c r="AZ523" s="290"/>
      <c r="BA523" s="290"/>
      <c r="BB523" s="290"/>
      <c r="BC523" s="290"/>
      <c r="BD523" s="290"/>
      <c r="BE523" s="290"/>
      <c r="BF523" s="290"/>
    </row>
    <row r="524" spans="1:58" s="94" customFormat="1" ht="30" customHeight="1" x14ac:dyDescent="0.25">
      <c r="A524" s="450">
        <v>536</v>
      </c>
      <c r="B524" s="372" t="s">
        <v>11</v>
      </c>
      <c r="C524" s="372" t="s">
        <v>216</v>
      </c>
      <c r="D524" s="372">
        <v>119</v>
      </c>
      <c r="E524" s="372" t="s">
        <v>2623</v>
      </c>
      <c r="F524" s="372" t="s">
        <v>2624</v>
      </c>
      <c r="G524" s="372" t="s">
        <v>2625</v>
      </c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  <c r="AA524" s="290"/>
      <c r="AB524" s="290"/>
      <c r="AC524" s="290"/>
      <c r="AD524" s="290"/>
      <c r="AE524" s="290"/>
      <c r="AF524" s="290"/>
      <c r="AG524" s="290"/>
      <c r="AH524" s="290"/>
      <c r="AI524" s="290"/>
      <c r="AJ524" s="290"/>
      <c r="AK524" s="290"/>
      <c r="AL524" s="290"/>
      <c r="AM524" s="290"/>
      <c r="AN524" s="290"/>
      <c r="AO524" s="290"/>
      <c r="AP524" s="290"/>
      <c r="AQ524" s="290"/>
      <c r="AR524" s="290"/>
      <c r="AS524" s="290"/>
      <c r="AT524" s="290"/>
      <c r="AU524" s="290"/>
      <c r="AV524" s="290"/>
      <c r="AW524" s="290"/>
      <c r="AX524" s="290"/>
      <c r="AY524" s="290"/>
      <c r="AZ524" s="290"/>
      <c r="BA524" s="290"/>
      <c r="BB524" s="290"/>
      <c r="BC524" s="290"/>
      <c r="BD524" s="290"/>
      <c r="BE524" s="290"/>
      <c r="BF524" s="290"/>
    </row>
    <row r="525" spans="1:58" s="94" customFormat="1" ht="45" customHeight="1" x14ac:dyDescent="0.25">
      <c r="A525" s="305">
        <v>349</v>
      </c>
      <c r="B525" s="305" t="s">
        <v>11</v>
      </c>
      <c r="C525" s="305" t="s">
        <v>1133</v>
      </c>
      <c r="D525" s="305">
        <v>13</v>
      </c>
      <c r="E525" s="552" t="s">
        <v>2502</v>
      </c>
      <c r="F525" s="411" t="s">
        <v>2843</v>
      </c>
      <c r="G525" s="411" t="s">
        <v>2668</v>
      </c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  <c r="X525" s="290"/>
      <c r="Y525" s="290"/>
      <c r="Z525" s="290"/>
      <c r="AA525" s="290"/>
      <c r="AB525" s="290"/>
      <c r="AC525" s="290"/>
      <c r="AD525" s="290"/>
      <c r="AE525" s="290"/>
      <c r="AF525" s="290"/>
      <c r="AG525" s="290"/>
      <c r="AH525" s="290"/>
      <c r="AI525" s="290"/>
      <c r="AJ525" s="290"/>
      <c r="AK525" s="290"/>
      <c r="AL525" s="290"/>
      <c r="AM525" s="290"/>
      <c r="AN525" s="290"/>
      <c r="AO525" s="290"/>
      <c r="AP525" s="290"/>
      <c r="AQ525" s="290"/>
      <c r="AR525" s="290"/>
      <c r="AS525" s="290"/>
      <c r="AT525" s="290"/>
      <c r="AU525" s="290"/>
      <c r="AV525" s="290"/>
      <c r="AW525" s="290"/>
      <c r="AX525" s="290"/>
      <c r="AY525" s="290"/>
      <c r="AZ525" s="290"/>
      <c r="BA525" s="290"/>
      <c r="BB525" s="290"/>
      <c r="BC525" s="290"/>
      <c r="BD525" s="290"/>
      <c r="BE525" s="290"/>
      <c r="BF525" s="290"/>
    </row>
    <row r="526" spans="1:58" s="94" customFormat="1" ht="45" customHeight="1" x14ac:dyDescent="0.25">
      <c r="A526" s="450">
        <v>350</v>
      </c>
      <c r="B526" s="305" t="s">
        <v>11</v>
      </c>
      <c r="C526" s="305" t="s">
        <v>1133</v>
      </c>
      <c r="D526" s="305">
        <v>15</v>
      </c>
      <c r="E526" s="430" t="s">
        <v>2502</v>
      </c>
      <c r="F526" s="411" t="s">
        <v>2841</v>
      </c>
      <c r="G526" s="411" t="s">
        <v>2668</v>
      </c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  <c r="X526" s="290"/>
      <c r="Y526" s="290"/>
      <c r="Z526" s="290"/>
      <c r="AA526" s="290"/>
      <c r="AB526" s="290"/>
      <c r="AC526" s="290"/>
      <c r="AD526" s="290"/>
      <c r="AE526" s="290"/>
      <c r="AF526" s="290"/>
      <c r="AG526" s="290"/>
      <c r="AH526" s="290"/>
      <c r="AI526" s="290"/>
      <c r="AJ526" s="290"/>
      <c r="AK526" s="290"/>
      <c r="AL526" s="290"/>
      <c r="AM526" s="290"/>
      <c r="AN526" s="290"/>
      <c r="AO526" s="290"/>
      <c r="AP526" s="290"/>
      <c r="AQ526" s="290"/>
      <c r="AR526" s="290"/>
      <c r="AS526" s="290"/>
      <c r="AT526" s="290"/>
      <c r="AU526" s="290"/>
      <c r="AV526" s="290"/>
      <c r="AW526" s="290"/>
      <c r="AX526" s="290"/>
      <c r="AY526" s="290"/>
      <c r="AZ526" s="290"/>
      <c r="BA526" s="290"/>
      <c r="BB526" s="290"/>
      <c r="BC526" s="290"/>
      <c r="BD526" s="290"/>
      <c r="BE526" s="290"/>
      <c r="BF526" s="290"/>
    </row>
    <row r="527" spans="1:58" s="94" customFormat="1" ht="45" customHeight="1" x14ac:dyDescent="0.25">
      <c r="A527" s="450">
        <v>567</v>
      </c>
      <c r="B527" s="430" t="s">
        <v>3269</v>
      </c>
      <c r="C527" s="430" t="s">
        <v>1133</v>
      </c>
      <c r="D527" s="430" t="s">
        <v>3274</v>
      </c>
      <c r="E527" s="372"/>
      <c r="F527" s="372"/>
      <c r="G527" s="372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  <c r="X527" s="290"/>
      <c r="Y527" s="290"/>
      <c r="Z527" s="290"/>
      <c r="AA527" s="290"/>
      <c r="AB527" s="290"/>
      <c r="AC527" s="290"/>
      <c r="AD527" s="290"/>
      <c r="AE527" s="290"/>
      <c r="AF527" s="290"/>
      <c r="AG527" s="290"/>
      <c r="AH527" s="290"/>
      <c r="AI527" s="290"/>
      <c r="AJ527" s="290"/>
      <c r="AK527" s="290"/>
      <c r="AL527" s="290"/>
      <c r="AM527" s="290"/>
      <c r="AN527" s="290"/>
      <c r="AO527" s="290"/>
      <c r="AP527" s="290"/>
      <c r="AQ527" s="290"/>
      <c r="AR527" s="290"/>
      <c r="AS527" s="290"/>
      <c r="AT527" s="290"/>
      <c r="AU527" s="290"/>
      <c r="AV527" s="290"/>
      <c r="AW527" s="290"/>
      <c r="AX527" s="290"/>
      <c r="AY527" s="290"/>
      <c r="AZ527" s="290"/>
      <c r="BA527" s="290"/>
      <c r="BB527" s="290"/>
      <c r="BC527" s="290"/>
      <c r="BD527" s="290"/>
      <c r="BE527" s="290"/>
      <c r="BF527" s="290"/>
    </row>
    <row r="528" spans="1:58" s="94" customFormat="1" ht="30" customHeight="1" x14ac:dyDescent="0.25">
      <c r="A528" s="305">
        <v>568</v>
      </c>
      <c r="B528" s="430" t="s">
        <v>3269</v>
      </c>
      <c r="C528" s="430" t="s">
        <v>1133</v>
      </c>
      <c r="D528" s="430">
        <v>6</v>
      </c>
      <c r="E528" s="372"/>
      <c r="F528" s="372"/>
      <c r="G528" s="372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  <c r="X528" s="290"/>
      <c r="Y528" s="290"/>
      <c r="Z528" s="290"/>
      <c r="AA528" s="290"/>
      <c r="AB528" s="290"/>
      <c r="AC528" s="290"/>
      <c r="AD528" s="290"/>
      <c r="AE528" s="290"/>
      <c r="AF528" s="290"/>
      <c r="AG528" s="290"/>
      <c r="AH528" s="290"/>
      <c r="AI528" s="290"/>
      <c r="AJ528" s="290"/>
      <c r="AK528" s="290"/>
      <c r="AL528" s="290"/>
      <c r="AM528" s="290"/>
      <c r="AN528" s="290"/>
      <c r="AO528" s="290"/>
      <c r="AP528" s="290"/>
      <c r="AQ528" s="290"/>
      <c r="AR528" s="290"/>
      <c r="AS528" s="290"/>
      <c r="AT528" s="290"/>
      <c r="AU528" s="290"/>
      <c r="AV528" s="290"/>
      <c r="AW528" s="290"/>
      <c r="AX528" s="290"/>
      <c r="AY528" s="290"/>
      <c r="AZ528" s="290"/>
      <c r="BA528" s="290"/>
      <c r="BB528" s="290"/>
      <c r="BC528" s="290"/>
      <c r="BD528" s="290"/>
      <c r="BE528" s="290"/>
      <c r="BF528" s="290"/>
    </row>
    <row r="529" spans="1:58" s="94" customFormat="1" ht="30" customHeight="1" x14ac:dyDescent="0.25">
      <c r="A529" s="450">
        <v>422</v>
      </c>
      <c r="B529" s="411" t="s">
        <v>2847</v>
      </c>
      <c r="C529" s="411" t="s">
        <v>2848</v>
      </c>
      <c r="D529" s="372">
        <v>1</v>
      </c>
      <c r="E529" s="599" t="s">
        <v>2849</v>
      </c>
      <c r="F529" s="411" t="s">
        <v>2850</v>
      </c>
      <c r="G529" s="411" t="s">
        <v>2668</v>
      </c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  <c r="X529" s="290"/>
      <c r="Y529" s="290"/>
      <c r="Z529" s="290"/>
      <c r="AA529" s="290"/>
      <c r="AB529" s="290"/>
      <c r="AC529" s="290"/>
      <c r="AD529" s="290"/>
      <c r="AE529" s="290"/>
      <c r="AF529" s="290"/>
      <c r="AG529" s="290"/>
      <c r="AH529" s="290"/>
      <c r="AI529" s="290"/>
      <c r="AJ529" s="290"/>
      <c r="AK529" s="290"/>
      <c r="AL529" s="290"/>
      <c r="AM529" s="290"/>
      <c r="AN529" s="290"/>
      <c r="AO529" s="290"/>
      <c r="AP529" s="290"/>
      <c r="AQ529" s="290"/>
      <c r="AR529" s="290"/>
      <c r="AS529" s="290"/>
      <c r="AT529" s="290"/>
      <c r="AU529" s="290"/>
      <c r="AV529" s="290"/>
      <c r="AW529" s="290"/>
      <c r="AX529" s="290"/>
      <c r="AY529" s="290"/>
      <c r="AZ529" s="290"/>
      <c r="BA529" s="290"/>
      <c r="BB529" s="290"/>
      <c r="BC529" s="290"/>
      <c r="BD529" s="290"/>
      <c r="BE529" s="290"/>
      <c r="BF529" s="290"/>
    </row>
    <row r="530" spans="1:58" s="94" customFormat="1" ht="45" customHeight="1" x14ac:dyDescent="0.25">
      <c r="A530" s="450">
        <v>75</v>
      </c>
      <c r="B530" s="411" t="s">
        <v>2847</v>
      </c>
      <c r="C530" s="305" t="s">
        <v>1713</v>
      </c>
      <c r="D530" s="305">
        <v>3</v>
      </c>
      <c r="E530" s="305" t="s">
        <v>1645</v>
      </c>
      <c r="F530" s="305"/>
      <c r="G530" s="305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  <c r="X530" s="290"/>
      <c r="Y530" s="290"/>
      <c r="Z530" s="290"/>
      <c r="AA530" s="290"/>
      <c r="AB530" s="290"/>
      <c r="AC530" s="290"/>
      <c r="AD530" s="290"/>
      <c r="AE530" s="290"/>
      <c r="AF530" s="290"/>
      <c r="AG530" s="290"/>
      <c r="AH530" s="290"/>
      <c r="AI530" s="290"/>
      <c r="AJ530" s="290"/>
      <c r="AK530" s="290"/>
      <c r="AL530" s="290"/>
      <c r="AM530" s="290"/>
      <c r="AN530" s="290"/>
      <c r="AO530" s="290"/>
      <c r="AP530" s="290"/>
      <c r="AQ530" s="290"/>
      <c r="AR530" s="290"/>
      <c r="AS530" s="290"/>
      <c r="AT530" s="290"/>
      <c r="AU530" s="290"/>
      <c r="AV530" s="290"/>
      <c r="AW530" s="290"/>
      <c r="AX530" s="290"/>
      <c r="AY530" s="290"/>
      <c r="AZ530" s="290"/>
      <c r="BA530" s="290"/>
      <c r="BB530" s="290"/>
      <c r="BC530" s="290"/>
      <c r="BD530" s="290"/>
      <c r="BE530" s="290"/>
      <c r="BF530" s="290"/>
    </row>
    <row r="531" spans="1:58" s="94" customFormat="1" ht="45" customHeight="1" x14ac:dyDescent="0.25">
      <c r="A531" s="305">
        <v>436</v>
      </c>
      <c r="B531" s="446" t="s">
        <v>3282</v>
      </c>
      <c r="C531" s="446" t="s">
        <v>3288</v>
      </c>
      <c r="D531" s="372">
        <v>10</v>
      </c>
      <c r="E531" s="446" t="s">
        <v>3281</v>
      </c>
      <c r="F531" s="446" t="s">
        <v>3289</v>
      </c>
      <c r="G531" s="446" t="s">
        <v>2668</v>
      </c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  <c r="X531" s="290"/>
      <c r="Y531" s="290"/>
      <c r="Z531" s="290"/>
      <c r="AA531" s="290"/>
      <c r="AB531" s="290"/>
      <c r="AC531" s="290"/>
      <c r="AD531" s="290"/>
      <c r="AE531" s="290"/>
      <c r="AF531" s="290"/>
      <c r="AG531" s="290"/>
      <c r="AH531" s="290"/>
      <c r="AI531" s="290"/>
      <c r="AJ531" s="290"/>
      <c r="AK531" s="290"/>
      <c r="AL531" s="290"/>
      <c r="AM531" s="290"/>
      <c r="AN531" s="290"/>
      <c r="AO531" s="290"/>
      <c r="AP531" s="290"/>
      <c r="AQ531" s="290"/>
      <c r="AR531" s="290"/>
      <c r="AS531" s="290"/>
      <c r="AT531" s="290"/>
      <c r="AU531" s="290"/>
      <c r="AV531" s="290"/>
      <c r="AW531" s="290"/>
      <c r="AX531" s="290"/>
      <c r="AY531" s="290"/>
      <c r="AZ531" s="290"/>
      <c r="BA531" s="290"/>
      <c r="BB531" s="290"/>
      <c r="BC531" s="290"/>
      <c r="BD531" s="290"/>
      <c r="BE531" s="290"/>
      <c r="BF531" s="290"/>
    </row>
    <row r="532" spans="1:58" s="94" customFormat="1" ht="30" customHeight="1" x14ac:dyDescent="0.25">
      <c r="A532" s="450">
        <v>437</v>
      </c>
      <c r="B532" s="446" t="s">
        <v>3282</v>
      </c>
      <c r="C532" s="446" t="s">
        <v>3288</v>
      </c>
      <c r="D532" s="372">
        <v>12</v>
      </c>
      <c r="E532" s="446" t="s">
        <v>3281</v>
      </c>
      <c r="F532" s="446" t="s">
        <v>3291</v>
      </c>
      <c r="G532" s="446" t="s">
        <v>2668</v>
      </c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  <c r="X532" s="290"/>
      <c r="Y532" s="290"/>
      <c r="Z532" s="290"/>
      <c r="AA532" s="290"/>
      <c r="AB532" s="290"/>
      <c r="AC532" s="290"/>
      <c r="AD532" s="290"/>
      <c r="AE532" s="290"/>
      <c r="AF532" s="290"/>
      <c r="AG532" s="290"/>
      <c r="AH532" s="290"/>
      <c r="AI532" s="290"/>
      <c r="AJ532" s="290"/>
      <c r="AK532" s="290"/>
      <c r="AL532" s="290"/>
      <c r="AM532" s="290"/>
      <c r="AN532" s="290"/>
      <c r="AO532" s="290"/>
      <c r="AP532" s="290"/>
      <c r="AQ532" s="290"/>
      <c r="AR532" s="290"/>
      <c r="AS532" s="290"/>
      <c r="AT532" s="290"/>
      <c r="AU532" s="290"/>
      <c r="AV532" s="290"/>
      <c r="AW532" s="290"/>
      <c r="AX532" s="290"/>
      <c r="AY532" s="290"/>
      <c r="AZ532" s="290"/>
      <c r="BA532" s="290"/>
      <c r="BB532" s="290"/>
      <c r="BC532" s="290"/>
      <c r="BD532" s="290"/>
      <c r="BE532" s="290"/>
      <c r="BF532" s="290"/>
    </row>
    <row r="533" spans="1:58" s="94" customFormat="1" ht="45" customHeight="1" x14ac:dyDescent="0.25">
      <c r="A533" s="305">
        <v>445</v>
      </c>
      <c r="B533" s="446" t="s">
        <v>3282</v>
      </c>
      <c r="C533" s="446" t="s">
        <v>3288</v>
      </c>
      <c r="D533" s="372">
        <v>16</v>
      </c>
      <c r="E533" s="446" t="s">
        <v>3281</v>
      </c>
      <c r="F533" s="446" t="s">
        <v>3307</v>
      </c>
      <c r="G533" s="446" t="s">
        <v>2668</v>
      </c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  <c r="X533" s="290"/>
      <c r="Y533" s="290"/>
      <c r="Z533" s="290"/>
      <c r="AA533" s="290"/>
      <c r="AB533" s="290"/>
      <c r="AC533" s="290"/>
      <c r="AD533" s="290"/>
      <c r="AE533" s="290"/>
      <c r="AF533" s="290"/>
      <c r="AG533" s="290"/>
      <c r="AH533" s="290"/>
      <c r="AI533" s="290"/>
      <c r="AJ533" s="290"/>
      <c r="AK533" s="290"/>
      <c r="AL533" s="290"/>
      <c r="AM533" s="290"/>
      <c r="AN533" s="290"/>
      <c r="AO533" s="290"/>
      <c r="AP533" s="290"/>
      <c r="AQ533" s="290"/>
      <c r="AR533" s="290"/>
      <c r="AS533" s="290"/>
      <c r="AT533" s="290"/>
      <c r="AU533" s="290"/>
      <c r="AV533" s="290"/>
      <c r="AW533" s="290"/>
      <c r="AX533" s="290"/>
      <c r="AY533" s="290"/>
      <c r="AZ533" s="290"/>
      <c r="BA533" s="290"/>
      <c r="BB533" s="290"/>
      <c r="BC533" s="290"/>
      <c r="BD533" s="290"/>
      <c r="BE533" s="290"/>
      <c r="BF533" s="290"/>
    </row>
    <row r="534" spans="1:58" s="94" customFormat="1" ht="45" customHeight="1" x14ac:dyDescent="0.25">
      <c r="A534" s="450">
        <v>446</v>
      </c>
      <c r="B534" s="446" t="s">
        <v>3282</v>
      </c>
      <c r="C534" s="446" t="s">
        <v>3288</v>
      </c>
      <c r="D534" s="372">
        <v>14</v>
      </c>
      <c r="E534" s="446" t="s">
        <v>3281</v>
      </c>
      <c r="F534" s="446" t="s">
        <v>3309</v>
      </c>
      <c r="G534" s="446" t="s">
        <v>2668</v>
      </c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  <c r="X534" s="290"/>
      <c r="Y534" s="290"/>
      <c r="Z534" s="290"/>
      <c r="AA534" s="290"/>
      <c r="AB534" s="290"/>
      <c r="AC534" s="290"/>
      <c r="AD534" s="290"/>
      <c r="AE534" s="290"/>
      <c r="AF534" s="290"/>
      <c r="AG534" s="290"/>
      <c r="AH534" s="290"/>
      <c r="AI534" s="290"/>
      <c r="AJ534" s="290"/>
      <c r="AK534" s="290"/>
      <c r="AL534" s="290"/>
      <c r="AM534" s="290"/>
      <c r="AN534" s="290"/>
      <c r="AO534" s="290"/>
      <c r="AP534" s="290"/>
      <c r="AQ534" s="290"/>
      <c r="AR534" s="290"/>
      <c r="AS534" s="290"/>
      <c r="AT534" s="290"/>
      <c r="AU534" s="290"/>
      <c r="AV534" s="290"/>
      <c r="AW534" s="290"/>
      <c r="AX534" s="290"/>
      <c r="AY534" s="290"/>
      <c r="AZ534" s="290"/>
      <c r="BA534" s="290"/>
      <c r="BB534" s="290"/>
      <c r="BC534" s="290"/>
      <c r="BD534" s="290"/>
      <c r="BE534" s="290"/>
      <c r="BF534" s="290"/>
    </row>
    <row r="535" spans="1:58" s="94" customFormat="1" ht="45" customHeight="1" x14ac:dyDescent="0.25">
      <c r="A535" s="450">
        <v>452</v>
      </c>
      <c r="B535" s="446" t="s">
        <v>3282</v>
      </c>
      <c r="C535" s="446" t="s">
        <v>3288</v>
      </c>
      <c r="D535" s="372">
        <v>15</v>
      </c>
      <c r="E535" s="446" t="s">
        <v>3281</v>
      </c>
      <c r="F535" s="446" t="s">
        <v>3321</v>
      </c>
      <c r="G535" s="446" t="s">
        <v>2668</v>
      </c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  <c r="X535" s="290"/>
      <c r="Y535" s="290"/>
      <c r="Z535" s="290"/>
      <c r="AA535" s="290"/>
      <c r="AB535" s="290"/>
      <c r="AC535" s="290"/>
      <c r="AD535" s="290"/>
      <c r="AE535" s="290"/>
      <c r="AF535" s="290"/>
      <c r="AG535" s="290"/>
      <c r="AH535" s="290"/>
      <c r="AI535" s="290"/>
      <c r="AJ535" s="290"/>
      <c r="AK535" s="290"/>
      <c r="AL535" s="290"/>
      <c r="AM535" s="290"/>
      <c r="AN535" s="290"/>
      <c r="AO535" s="290"/>
      <c r="AP535" s="290"/>
      <c r="AQ535" s="290"/>
      <c r="AR535" s="290"/>
      <c r="AS535" s="290"/>
      <c r="AT535" s="290"/>
      <c r="AU535" s="290"/>
      <c r="AV535" s="290"/>
      <c r="AW535" s="290"/>
      <c r="AX535" s="290"/>
      <c r="AY535" s="290"/>
      <c r="AZ535" s="290"/>
      <c r="BA535" s="290"/>
      <c r="BB535" s="290"/>
      <c r="BC535" s="290"/>
      <c r="BD535" s="290"/>
      <c r="BE535" s="290"/>
      <c r="BF535" s="290"/>
    </row>
    <row r="536" spans="1:58" s="94" customFormat="1" ht="45" customHeight="1" x14ac:dyDescent="0.25">
      <c r="A536" s="305">
        <v>454</v>
      </c>
      <c r="B536" s="446" t="s">
        <v>3282</v>
      </c>
      <c r="C536" s="446" t="s">
        <v>3288</v>
      </c>
      <c r="D536" s="372">
        <v>13</v>
      </c>
      <c r="E536" s="446" t="s">
        <v>3281</v>
      </c>
      <c r="F536" s="446" t="s">
        <v>3325</v>
      </c>
      <c r="G536" s="446" t="s">
        <v>2668</v>
      </c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  <c r="X536" s="290"/>
      <c r="Y536" s="290"/>
      <c r="Z536" s="290"/>
      <c r="AA536" s="290"/>
      <c r="AB536" s="290"/>
      <c r="AC536" s="290"/>
      <c r="AD536" s="290"/>
      <c r="AE536" s="290"/>
      <c r="AF536" s="290"/>
      <c r="AG536" s="290"/>
      <c r="AH536" s="290"/>
      <c r="AI536" s="290"/>
      <c r="AJ536" s="290"/>
      <c r="AK536" s="290"/>
      <c r="AL536" s="290"/>
      <c r="AM536" s="290"/>
      <c r="AN536" s="290"/>
      <c r="AO536" s="290"/>
      <c r="AP536" s="290"/>
      <c r="AQ536" s="290"/>
      <c r="AR536" s="290"/>
      <c r="AS536" s="290"/>
      <c r="AT536" s="290"/>
      <c r="AU536" s="290"/>
      <c r="AV536" s="290"/>
      <c r="AW536" s="290"/>
      <c r="AX536" s="290"/>
      <c r="AY536" s="290"/>
      <c r="AZ536" s="290"/>
      <c r="BA536" s="290"/>
      <c r="BB536" s="290"/>
      <c r="BC536" s="290"/>
      <c r="BD536" s="290"/>
      <c r="BE536" s="290"/>
      <c r="BF536" s="290"/>
    </row>
    <row r="537" spans="1:58" s="94" customFormat="1" ht="30" customHeight="1" x14ac:dyDescent="0.25">
      <c r="A537" s="305">
        <v>469</v>
      </c>
      <c r="B537" s="446" t="s">
        <v>3282</v>
      </c>
      <c r="C537" s="446" t="s">
        <v>3288</v>
      </c>
      <c r="D537" s="372">
        <v>11</v>
      </c>
      <c r="E537" s="446" t="s">
        <v>3281</v>
      </c>
      <c r="F537" s="446" t="s">
        <v>3355</v>
      </c>
      <c r="G537" s="446" t="s">
        <v>2668</v>
      </c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  <c r="X537" s="290"/>
      <c r="Y537" s="290"/>
      <c r="Z537" s="290"/>
      <c r="AA537" s="290"/>
      <c r="AB537" s="290"/>
      <c r="AC537" s="290"/>
      <c r="AD537" s="290"/>
      <c r="AE537" s="290"/>
      <c r="AF537" s="290"/>
      <c r="AG537" s="290"/>
      <c r="AH537" s="290"/>
      <c r="AI537" s="290"/>
      <c r="AJ537" s="290"/>
      <c r="AK537" s="290"/>
      <c r="AL537" s="290"/>
      <c r="AM537" s="290"/>
      <c r="AN537" s="290"/>
      <c r="AO537" s="290"/>
      <c r="AP537" s="290"/>
      <c r="AQ537" s="290"/>
      <c r="AR537" s="290"/>
      <c r="AS537" s="290"/>
      <c r="AT537" s="290"/>
      <c r="AU537" s="290"/>
      <c r="AV537" s="290"/>
      <c r="AW537" s="290"/>
      <c r="AX537" s="290"/>
      <c r="AY537" s="290"/>
      <c r="AZ537" s="290"/>
      <c r="BA537" s="290"/>
      <c r="BB537" s="290"/>
      <c r="BC537" s="290"/>
      <c r="BD537" s="290"/>
      <c r="BE537" s="290"/>
      <c r="BF537" s="290"/>
    </row>
    <row r="538" spans="1:58" s="94" customFormat="1" ht="45" customHeight="1" x14ac:dyDescent="0.25">
      <c r="A538" s="305">
        <v>76</v>
      </c>
      <c r="B538" s="411" t="s">
        <v>2847</v>
      </c>
      <c r="C538" s="305" t="s">
        <v>1716</v>
      </c>
      <c r="D538" s="305">
        <v>4</v>
      </c>
      <c r="E538" s="305" t="s">
        <v>1645</v>
      </c>
      <c r="F538" s="305"/>
      <c r="G538" s="305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  <c r="X538" s="290"/>
      <c r="Y538" s="290"/>
      <c r="Z538" s="290"/>
      <c r="AA538" s="290"/>
      <c r="AB538" s="290"/>
      <c r="AC538" s="290"/>
      <c r="AD538" s="290"/>
      <c r="AE538" s="290"/>
      <c r="AF538" s="290"/>
      <c r="AG538" s="290"/>
      <c r="AH538" s="290"/>
      <c r="AI538" s="290"/>
      <c r="AJ538" s="290"/>
      <c r="AK538" s="290"/>
      <c r="AL538" s="290"/>
      <c r="AM538" s="290"/>
      <c r="AN538" s="290"/>
      <c r="AO538" s="290"/>
      <c r="AP538" s="290"/>
      <c r="AQ538" s="290"/>
      <c r="AR538" s="290"/>
      <c r="AS538" s="290"/>
      <c r="AT538" s="290"/>
      <c r="AU538" s="290"/>
      <c r="AV538" s="290"/>
      <c r="AW538" s="290"/>
      <c r="AX538" s="290"/>
      <c r="AY538" s="290"/>
      <c r="AZ538" s="290"/>
      <c r="BA538" s="290"/>
      <c r="BB538" s="290"/>
      <c r="BC538" s="290"/>
      <c r="BD538" s="290"/>
      <c r="BE538" s="290"/>
      <c r="BF538" s="290"/>
    </row>
    <row r="539" spans="1:58" s="94" customFormat="1" ht="30" customHeight="1" x14ac:dyDescent="0.25">
      <c r="A539" s="450">
        <v>77</v>
      </c>
      <c r="B539" s="411" t="s">
        <v>2847</v>
      </c>
      <c r="C539" s="305" t="s">
        <v>1716</v>
      </c>
      <c r="D539" s="305">
        <v>6</v>
      </c>
      <c r="E539" s="305" t="s">
        <v>1645</v>
      </c>
      <c r="F539" s="305"/>
      <c r="G539" s="305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  <c r="X539" s="290"/>
      <c r="Y539" s="290"/>
      <c r="Z539" s="290"/>
      <c r="AA539" s="290"/>
      <c r="AB539" s="290"/>
      <c r="AC539" s="290"/>
      <c r="AD539" s="290"/>
      <c r="AE539" s="290"/>
      <c r="AF539" s="290"/>
      <c r="AG539" s="290"/>
      <c r="AH539" s="290"/>
      <c r="AI539" s="290"/>
      <c r="AJ539" s="290"/>
      <c r="AK539" s="290"/>
      <c r="AL539" s="290"/>
      <c r="AM539" s="290"/>
      <c r="AN539" s="290"/>
      <c r="AO539" s="290"/>
      <c r="AP539" s="290"/>
      <c r="AQ539" s="290"/>
      <c r="AR539" s="290"/>
      <c r="AS539" s="290"/>
      <c r="AT539" s="290"/>
      <c r="AU539" s="290"/>
      <c r="AV539" s="290"/>
      <c r="AW539" s="290"/>
      <c r="AX539" s="290"/>
      <c r="AY539" s="290"/>
      <c r="AZ539" s="290"/>
      <c r="BA539" s="290"/>
      <c r="BB539" s="290"/>
      <c r="BC539" s="290"/>
      <c r="BD539" s="290"/>
      <c r="BE539" s="290"/>
      <c r="BF539" s="290"/>
    </row>
    <row r="540" spans="1:58" s="94" customFormat="1" ht="30" customHeight="1" x14ac:dyDescent="0.25">
      <c r="A540" s="450">
        <v>80</v>
      </c>
      <c r="B540" s="411" t="s">
        <v>2847</v>
      </c>
      <c r="C540" s="305" t="s">
        <v>1716</v>
      </c>
      <c r="D540" s="305">
        <v>3</v>
      </c>
      <c r="E540" s="305" t="s">
        <v>1645</v>
      </c>
      <c r="F540" s="305"/>
      <c r="G540" s="305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  <c r="X540" s="290"/>
      <c r="Y540" s="290"/>
      <c r="Z540" s="290"/>
      <c r="AA540" s="290"/>
      <c r="AB540" s="290"/>
      <c r="AC540" s="290"/>
      <c r="AD540" s="290"/>
      <c r="AE540" s="290"/>
      <c r="AF540" s="290"/>
      <c r="AG540" s="290"/>
      <c r="AH540" s="290"/>
      <c r="AI540" s="290"/>
      <c r="AJ540" s="290"/>
      <c r="AK540" s="290"/>
      <c r="AL540" s="290"/>
      <c r="AM540" s="290"/>
      <c r="AN540" s="290"/>
      <c r="AO540" s="290"/>
      <c r="AP540" s="290"/>
      <c r="AQ540" s="290"/>
      <c r="AR540" s="290"/>
      <c r="AS540" s="290"/>
      <c r="AT540" s="290"/>
      <c r="AU540" s="290"/>
      <c r="AV540" s="290"/>
      <c r="AW540" s="290"/>
      <c r="AX540" s="290"/>
      <c r="AY540" s="290"/>
      <c r="AZ540" s="290"/>
      <c r="BA540" s="290"/>
      <c r="BB540" s="290"/>
      <c r="BC540" s="290"/>
      <c r="BD540" s="290"/>
      <c r="BE540" s="290"/>
      <c r="BF540" s="290"/>
    </row>
    <row r="541" spans="1:58" s="94" customFormat="1" ht="45" customHeight="1" x14ac:dyDescent="0.25">
      <c r="A541" s="305">
        <v>424</v>
      </c>
      <c r="B541" s="411" t="s">
        <v>2847</v>
      </c>
      <c r="C541" s="411" t="s">
        <v>1716</v>
      </c>
      <c r="D541" s="372">
        <v>5</v>
      </c>
      <c r="E541" s="411" t="s">
        <v>2849</v>
      </c>
      <c r="F541" s="411" t="s">
        <v>2854</v>
      </c>
      <c r="G541" s="411" t="s">
        <v>2668</v>
      </c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  <c r="X541" s="290"/>
      <c r="Y541" s="290"/>
      <c r="Z541" s="290"/>
      <c r="AA541" s="290"/>
      <c r="AB541" s="290"/>
      <c r="AC541" s="290"/>
      <c r="AD541" s="290"/>
      <c r="AE541" s="290"/>
      <c r="AF541" s="290"/>
      <c r="AG541" s="290"/>
      <c r="AH541" s="290"/>
      <c r="AI541" s="290"/>
      <c r="AJ541" s="290"/>
      <c r="AK541" s="290"/>
      <c r="AL541" s="290"/>
      <c r="AM541" s="290"/>
      <c r="AN541" s="290"/>
      <c r="AO541" s="290"/>
      <c r="AP541" s="290"/>
      <c r="AQ541" s="290"/>
      <c r="AR541" s="290"/>
      <c r="AS541" s="290"/>
      <c r="AT541" s="290"/>
      <c r="AU541" s="290"/>
      <c r="AV541" s="290"/>
      <c r="AW541" s="290"/>
      <c r="AX541" s="290"/>
      <c r="AY541" s="290"/>
      <c r="AZ541" s="290"/>
      <c r="BA541" s="290"/>
      <c r="BB541" s="290"/>
      <c r="BC541" s="290"/>
      <c r="BD541" s="290"/>
      <c r="BE541" s="290"/>
      <c r="BF541" s="290"/>
    </row>
    <row r="542" spans="1:58" s="94" customFormat="1" ht="45" customHeight="1" x14ac:dyDescent="0.25">
      <c r="A542" s="450">
        <v>425</v>
      </c>
      <c r="B542" s="411" t="s">
        <v>2847</v>
      </c>
      <c r="C542" s="411" t="s">
        <v>1716</v>
      </c>
      <c r="D542" s="372">
        <v>1</v>
      </c>
      <c r="E542" s="411" t="s">
        <v>2849</v>
      </c>
      <c r="F542" s="411" t="s">
        <v>2855</v>
      </c>
      <c r="G542" s="411" t="s">
        <v>2668</v>
      </c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  <c r="AA542" s="290"/>
      <c r="AB542" s="290"/>
      <c r="AC542" s="290"/>
      <c r="AD542" s="290"/>
      <c r="AE542" s="290"/>
      <c r="AF542" s="290"/>
      <c r="AG542" s="290"/>
      <c r="AH542" s="290"/>
      <c r="AI542" s="290"/>
      <c r="AJ542" s="290"/>
      <c r="AK542" s="290"/>
      <c r="AL542" s="290"/>
      <c r="AM542" s="290"/>
      <c r="AN542" s="290"/>
      <c r="AO542" s="290"/>
      <c r="AP542" s="290"/>
      <c r="AQ542" s="290"/>
      <c r="AR542" s="290"/>
      <c r="AS542" s="290"/>
      <c r="AT542" s="290"/>
      <c r="AU542" s="290"/>
      <c r="AV542" s="290"/>
      <c r="AW542" s="290"/>
      <c r="AX542" s="290"/>
      <c r="AY542" s="290"/>
      <c r="AZ542" s="290"/>
      <c r="BA542" s="290"/>
      <c r="BB542" s="290"/>
      <c r="BC542" s="290"/>
      <c r="BD542" s="290"/>
      <c r="BE542" s="290"/>
      <c r="BF542" s="290"/>
    </row>
    <row r="543" spans="1:58" s="94" customFormat="1" ht="30" customHeight="1" x14ac:dyDescent="0.25">
      <c r="A543" s="450">
        <v>566</v>
      </c>
      <c r="B543" s="430" t="s">
        <v>2847</v>
      </c>
      <c r="C543" s="430" t="s">
        <v>1716</v>
      </c>
      <c r="D543" s="372">
        <v>7</v>
      </c>
      <c r="E543" s="372"/>
      <c r="F543" s="372"/>
      <c r="G543" s="372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  <c r="X543" s="290"/>
      <c r="Y543" s="290"/>
      <c r="Z543" s="290"/>
      <c r="AA543" s="290"/>
      <c r="AB543" s="290"/>
      <c r="AC543" s="290"/>
      <c r="AD543" s="290"/>
      <c r="AE543" s="290"/>
      <c r="AF543" s="290"/>
      <c r="AG543" s="290"/>
      <c r="AH543" s="290"/>
      <c r="AI543" s="290"/>
      <c r="AJ543" s="290"/>
      <c r="AK543" s="290"/>
      <c r="AL543" s="290"/>
      <c r="AM543" s="290"/>
      <c r="AN543" s="290"/>
      <c r="AO543" s="290"/>
      <c r="AP543" s="290"/>
      <c r="AQ543" s="290"/>
      <c r="AR543" s="290"/>
      <c r="AS543" s="290"/>
      <c r="AT543" s="290"/>
      <c r="AU543" s="290"/>
      <c r="AV543" s="290"/>
      <c r="AW543" s="290"/>
      <c r="AX543" s="290"/>
      <c r="AY543" s="290"/>
      <c r="AZ543" s="290"/>
      <c r="BA543" s="290"/>
      <c r="BB543" s="290"/>
      <c r="BC543" s="290"/>
      <c r="BD543" s="290"/>
      <c r="BE543" s="290"/>
      <c r="BF543" s="290"/>
    </row>
    <row r="544" spans="1:58" s="94" customFormat="1" ht="45" customHeight="1" x14ac:dyDescent="0.25">
      <c r="A544" s="450">
        <v>396</v>
      </c>
      <c r="B544" s="411" t="s">
        <v>2847</v>
      </c>
      <c r="C544" s="450" t="s">
        <v>2193</v>
      </c>
      <c r="D544" s="450">
        <v>8</v>
      </c>
      <c r="E544" s="552" t="s">
        <v>1645</v>
      </c>
      <c r="F544" s="450"/>
      <c r="G544" s="305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  <c r="X544" s="290"/>
      <c r="Y544" s="290"/>
      <c r="Z544" s="290"/>
      <c r="AA544" s="290"/>
      <c r="AB544" s="290"/>
      <c r="AC544" s="290"/>
      <c r="AD544" s="290"/>
      <c r="AE544" s="290"/>
      <c r="AF544" s="290"/>
      <c r="AG544" s="290"/>
      <c r="AH544" s="290"/>
      <c r="AI544" s="290"/>
      <c r="AJ544" s="290"/>
      <c r="AK544" s="290"/>
      <c r="AL544" s="290"/>
      <c r="AM544" s="290"/>
      <c r="AN544" s="290"/>
      <c r="AO544" s="290"/>
      <c r="AP544" s="290"/>
      <c r="AQ544" s="290"/>
      <c r="AR544" s="290"/>
      <c r="AS544" s="290"/>
      <c r="AT544" s="290"/>
      <c r="AU544" s="290"/>
      <c r="AV544" s="290"/>
      <c r="AW544" s="290"/>
      <c r="AX544" s="290"/>
      <c r="AY544" s="290"/>
      <c r="AZ544" s="290"/>
      <c r="BA544" s="290"/>
      <c r="BB544" s="290"/>
      <c r="BC544" s="290"/>
      <c r="BD544" s="290"/>
      <c r="BE544" s="290"/>
      <c r="BF544" s="290"/>
    </row>
    <row r="545" spans="1:58" s="94" customFormat="1" ht="30" customHeight="1" x14ac:dyDescent="0.25">
      <c r="A545" s="450">
        <v>576</v>
      </c>
      <c r="B545" s="430" t="s">
        <v>3279</v>
      </c>
      <c r="C545" s="430" t="s">
        <v>3280</v>
      </c>
      <c r="D545" s="372">
        <v>53</v>
      </c>
      <c r="E545" s="372"/>
      <c r="F545" s="372"/>
      <c r="G545" s="372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  <c r="X545" s="290"/>
      <c r="Y545" s="290"/>
      <c r="Z545" s="290"/>
      <c r="AA545" s="290"/>
      <c r="AB545" s="290"/>
      <c r="AC545" s="290"/>
      <c r="AD545" s="290"/>
      <c r="AE545" s="290"/>
      <c r="AF545" s="290"/>
      <c r="AG545" s="290"/>
      <c r="AH545" s="290"/>
      <c r="AI545" s="290"/>
      <c r="AJ545" s="290"/>
      <c r="AK545" s="290"/>
      <c r="AL545" s="290"/>
      <c r="AM545" s="290"/>
      <c r="AN545" s="290"/>
      <c r="AO545" s="290"/>
      <c r="AP545" s="290"/>
      <c r="AQ545" s="290"/>
      <c r="AR545" s="290"/>
      <c r="AS545" s="290"/>
      <c r="AT545" s="290"/>
      <c r="AU545" s="290"/>
      <c r="AV545" s="290"/>
      <c r="AW545" s="290"/>
      <c r="AX545" s="290"/>
      <c r="AY545" s="290"/>
      <c r="AZ545" s="290"/>
      <c r="BA545" s="290"/>
      <c r="BB545" s="290"/>
      <c r="BC545" s="290"/>
      <c r="BD545" s="290"/>
      <c r="BE545" s="290"/>
      <c r="BF545" s="290"/>
    </row>
    <row r="546" spans="1:58" s="94" customFormat="1" ht="45" customHeight="1" x14ac:dyDescent="0.25">
      <c r="A546" s="305">
        <v>577</v>
      </c>
      <c r="B546" s="430" t="s">
        <v>3279</v>
      </c>
      <c r="C546" s="430" t="s">
        <v>3280</v>
      </c>
      <c r="D546" s="372">
        <v>51</v>
      </c>
      <c r="E546" s="372"/>
      <c r="F546" s="372"/>
      <c r="G546" s="372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  <c r="X546" s="290"/>
      <c r="Y546" s="290"/>
      <c r="Z546" s="290"/>
      <c r="AA546" s="290"/>
      <c r="AB546" s="290"/>
      <c r="AC546" s="290"/>
      <c r="AD546" s="290"/>
      <c r="AE546" s="290"/>
      <c r="AF546" s="290"/>
      <c r="AG546" s="290"/>
      <c r="AH546" s="290"/>
      <c r="AI546" s="290"/>
      <c r="AJ546" s="290"/>
      <c r="AK546" s="290"/>
      <c r="AL546" s="290"/>
      <c r="AM546" s="290"/>
      <c r="AN546" s="290"/>
      <c r="AO546" s="290"/>
      <c r="AP546" s="290"/>
      <c r="AQ546" s="290"/>
      <c r="AR546" s="290"/>
      <c r="AS546" s="290"/>
      <c r="AT546" s="290"/>
      <c r="AU546" s="290"/>
      <c r="AV546" s="290"/>
      <c r="AW546" s="290"/>
      <c r="AX546" s="290"/>
      <c r="AY546" s="290"/>
      <c r="AZ546" s="290"/>
      <c r="BA546" s="290"/>
      <c r="BB546" s="290"/>
      <c r="BC546" s="290"/>
      <c r="BD546" s="290"/>
      <c r="BE546" s="290"/>
      <c r="BF546" s="290"/>
    </row>
    <row r="547" spans="1:58" s="94" customFormat="1" ht="45" customHeight="1" x14ac:dyDescent="0.25">
      <c r="A547" s="450">
        <v>81</v>
      </c>
      <c r="B547" s="305" t="s">
        <v>11</v>
      </c>
      <c r="C547" s="305" t="s">
        <v>430</v>
      </c>
      <c r="D547" s="305">
        <v>72</v>
      </c>
      <c r="E547" s="305" t="s">
        <v>2087</v>
      </c>
      <c r="F547" s="430" t="s">
        <v>3043</v>
      </c>
      <c r="G547" s="305" t="s">
        <v>2766</v>
      </c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  <c r="X547" s="290"/>
      <c r="Y547" s="290"/>
      <c r="Z547" s="290"/>
      <c r="AA547" s="290"/>
      <c r="AB547" s="290"/>
      <c r="AC547" s="290"/>
      <c r="AD547" s="290"/>
      <c r="AE547" s="290"/>
      <c r="AF547" s="290"/>
      <c r="AG547" s="290"/>
      <c r="AH547" s="290"/>
      <c r="AI547" s="290"/>
      <c r="AJ547" s="290"/>
      <c r="AK547" s="290"/>
      <c r="AL547" s="290"/>
      <c r="AM547" s="290"/>
      <c r="AN547" s="290"/>
      <c r="AO547" s="290"/>
      <c r="AP547" s="290"/>
      <c r="AQ547" s="290"/>
      <c r="AR547" s="290"/>
      <c r="AS547" s="290"/>
      <c r="AT547" s="290"/>
      <c r="AU547" s="290"/>
      <c r="AV547" s="290"/>
      <c r="AW547" s="290"/>
      <c r="AX547" s="290"/>
      <c r="AY547" s="290"/>
      <c r="AZ547" s="290"/>
      <c r="BA547" s="290"/>
      <c r="BB547" s="290"/>
      <c r="BC547" s="290"/>
      <c r="BD547" s="290"/>
      <c r="BE547" s="290"/>
      <c r="BF547" s="290"/>
    </row>
    <row r="548" spans="1:58" s="94" customFormat="1" ht="45" customHeight="1" x14ac:dyDescent="0.25">
      <c r="A548" s="305">
        <v>82</v>
      </c>
      <c r="B548" s="305" t="s">
        <v>11</v>
      </c>
      <c r="C548" s="305" t="s">
        <v>430</v>
      </c>
      <c r="D548" s="305">
        <v>16</v>
      </c>
      <c r="E548" s="305" t="s">
        <v>2087</v>
      </c>
      <c r="F548" s="430" t="s">
        <v>3042</v>
      </c>
      <c r="G548" s="305" t="s">
        <v>2766</v>
      </c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  <c r="X548" s="290"/>
      <c r="Y548" s="290"/>
      <c r="Z548" s="290"/>
      <c r="AA548" s="290"/>
      <c r="AB548" s="290"/>
      <c r="AC548" s="290"/>
      <c r="AD548" s="290"/>
      <c r="AE548" s="290"/>
      <c r="AF548" s="290"/>
      <c r="AG548" s="290"/>
      <c r="AH548" s="290"/>
      <c r="AI548" s="290"/>
      <c r="AJ548" s="290"/>
      <c r="AK548" s="290"/>
      <c r="AL548" s="290"/>
      <c r="AM548" s="290"/>
      <c r="AN548" s="290"/>
      <c r="AO548" s="290"/>
      <c r="AP548" s="290"/>
      <c r="AQ548" s="290"/>
      <c r="AR548" s="290"/>
      <c r="AS548" s="290"/>
      <c r="AT548" s="290"/>
      <c r="AU548" s="290"/>
      <c r="AV548" s="290"/>
      <c r="AW548" s="290"/>
      <c r="AX548" s="290"/>
      <c r="AY548" s="290"/>
      <c r="AZ548" s="290"/>
      <c r="BA548" s="290"/>
      <c r="BB548" s="290"/>
      <c r="BC548" s="290"/>
      <c r="BD548" s="290"/>
      <c r="BE548" s="290"/>
      <c r="BF548" s="290"/>
    </row>
    <row r="549" spans="1:58" s="94" customFormat="1" ht="45" customHeight="1" x14ac:dyDescent="0.25">
      <c r="A549" s="305">
        <v>370</v>
      </c>
      <c r="B549" s="305" t="s">
        <v>11</v>
      </c>
      <c r="C549" s="305" t="s">
        <v>430</v>
      </c>
      <c r="D549" s="305">
        <v>14</v>
      </c>
      <c r="E549" s="411" t="s">
        <v>2904</v>
      </c>
      <c r="F549" s="411" t="s">
        <v>2911</v>
      </c>
      <c r="G549" s="411" t="s">
        <v>2668</v>
      </c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  <c r="X549" s="290"/>
      <c r="Y549" s="290"/>
      <c r="Z549" s="290"/>
      <c r="AA549" s="290"/>
      <c r="AB549" s="290"/>
      <c r="AC549" s="290"/>
      <c r="AD549" s="290"/>
      <c r="AE549" s="290"/>
      <c r="AF549" s="290"/>
      <c r="AG549" s="290"/>
      <c r="AH549" s="290"/>
      <c r="AI549" s="290"/>
      <c r="AJ549" s="290"/>
      <c r="AK549" s="290"/>
      <c r="AL549" s="290"/>
      <c r="AM549" s="290"/>
      <c r="AN549" s="290"/>
      <c r="AO549" s="290"/>
      <c r="AP549" s="290"/>
      <c r="AQ549" s="290"/>
      <c r="AR549" s="290"/>
      <c r="AS549" s="290"/>
      <c r="AT549" s="290"/>
      <c r="AU549" s="290"/>
      <c r="AV549" s="290"/>
      <c r="AW549" s="290"/>
      <c r="AX549" s="290"/>
      <c r="AY549" s="290"/>
      <c r="AZ549" s="290"/>
      <c r="BA549" s="290"/>
      <c r="BB549" s="290"/>
      <c r="BC549" s="290"/>
      <c r="BD549" s="290"/>
      <c r="BE549" s="290"/>
      <c r="BF549" s="290"/>
    </row>
    <row r="550" spans="1:58" s="94" customFormat="1" ht="30" customHeight="1" x14ac:dyDescent="0.25">
      <c r="A550" s="450">
        <v>552</v>
      </c>
      <c r="B550" s="372" t="s">
        <v>11</v>
      </c>
      <c r="C550" s="372" t="s">
        <v>430</v>
      </c>
      <c r="D550" s="372">
        <v>93</v>
      </c>
      <c r="E550" s="372" t="s">
        <v>2658</v>
      </c>
      <c r="F550" s="372"/>
      <c r="G550" s="372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  <c r="X550" s="290"/>
      <c r="Y550" s="290"/>
      <c r="Z550" s="290"/>
      <c r="AA550" s="290"/>
      <c r="AB550" s="290"/>
      <c r="AC550" s="290"/>
      <c r="AD550" s="290"/>
      <c r="AE550" s="290"/>
      <c r="AF550" s="290"/>
      <c r="AG550" s="290"/>
      <c r="AH550" s="290"/>
      <c r="AI550" s="290"/>
      <c r="AJ550" s="290"/>
      <c r="AK550" s="290"/>
      <c r="AL550" s="290"/>
      <c r="AM550" s="290"/>
      <c r="AN550" s="290"/>
      <c r="AO550" s="290"/>
      <c r="AP550" s="290"/>
      <c r="AQ550" s="290"/>
      <c r="AR550" s="290"/>
      <c r="AS550" s="290"/>
      <c r="AT550" s="290"/>
      <c r="AU550" s="290"/>
      <c r="AV550" s="290"/>
      <c r="AW550" s="290"/>
      <c r="AX550" s="290"/>
      <c r="AY550" s="290"/>
      <c r="AZ550" s="290"/>
      <c r="BA550" s="290"/>
      <c r="BB550" s="290"/>
      <c r="BC550" s="290"/>
      <c r="BD550" s="290"/>
      <c r="BE550" s="290"/>
      <c r="BF550" s="290"/>
    </row>
    <row r="551" spans="1:58" s="94" customFormat="1" ht="45" customHeight="1" x14ac:dyDescent="0.25">
      <c r="A551" s="305">
        <v>553</v>
      </c>
      <c r="B551" s="430" t="s">
        <v>11</v>
      </c>
      <c r="C551" s="372" t="s">
        <v>430</v>
      </c>
      <c r="D551" s="372">
        <v>91</v>
      </c>
      <c r="E551" s="372" t="s">
        <v>2658</v>
      </c>
      <c r="F551" s="372"/>
      <c r="G551" s="372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  <c r="X551" s="290"/>
      <c r="Y551" s="290"/>
      <c r="Z551" s="290"/>
      <c r="AA551" s="290"/>
      <c r="AB551" s="290"/>
      <c r="AC551" s="290"/>
      <c r="AD551" s="290"/>
      <c r="AE551" s="290"/>
      <c r="AF551" s="290"/>
      <c r="AG551" s="290"/>
      <c r="AH551" s="290"/>
      <c r="AI551" s="290"/>
      <c r="AJ551" s="290"/>
      <c r="AK551" s="290"/>
      <c r="AL551" s="290"/>
      <c r="AM551" s="290"/>
      <c r="AN551" s="290"/>
      <c r="AO551" s="290"/>
      <c r="AP551" s="290"/>
      <c r="AQ551" s="290"/>
      <c r="AR551" s="290"/>
      <c r="AS551" s="290"/>
      <c r="AT551" s="290"/>
      <c r="AU551" s="290"/>
      <c r="AV551" s="290"/>
      <c r="AW551" s="290"/>
      <c r="AX551" s="290"/>
      <c r="AY551" s="290"/>
      <c r="AZ551" s="290"/>
      <c r="BA551" s="290"/>
      <c r="BB551" s="290"/>
      <c r="BC551" s="290"/>
      <c r="BD551" s="290"/>
      <c r="BE551" s="290"/>
      <c r="BF551" s="290"/>
    </row>
    <row r="552" spans="1:58" s="94" customFormat="1" ht="30" customHeight="1" x14ac:dyDescent="0.25">
      <c r="A552" s="450">
        <v>83</v>
      </c>
      <c r="B552" s="305" t="s">
        <v>11</v>
      </c>
      <c r="C552" s="305" t="s">
        <v>70</v>
      </c>
      <c r="D552" s="305">
        <v>18</v>
      </c>
      <c r="E552" s="305" t="s">
        <v>2207</v>
      </c>
      <c r="F552" s="430" t="s">
        <v>2950</v>
      </c>
      <c r="G552" s="411" t="s">
        <v>2668</v>
      </c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</row>
    <row r="553" spans="1:58" s="94" customFormat="1" ht="30" customHeight="1" x14ac:dyDescent="0.25">
      <c r="A553" s="559"/>
      <c r="B553" s="446" t="s">
        <v>3282</v>
      </c>
      <c r="C553" s="477" t="s">
        <v>70</v>
      </c>
      <c r="D553" s="372">
        <v>1</v>
      </c>
      <c r="E553" s="446" t="s">
        <v>3281</v>
      </c>
      <c r="F553" s="477" t="s">
        <v>3376</v>
      </c>
      <c r="G553" s="446" t="s">
        <v>2668</v>
      </c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  <c r="X553" s="290"/>
      <c r="Y553" s="290"/>
      <c r="Z553" s="290"/>
      <c r="AA553" s="290"/>
      <c r="AB553" s="290"/>
      <c r="AC553" s="290"/>
      <c r="AD553" s="290"/>
      <c r="AE553" s="290"/>
      <c r="AF553" s="290"/>
      <c r="AG553" s="290"/>
      <c r="AH553" s="290"/>
      <c r="AI553" s="290"/>
      <c r="AJ553" s="290"/>
      <c r="AK553" s="290"/>
      <c r="AL553" s="290"/>
      <c r="AM553" s="290"/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90"/>
      <c r="BA553" s="290"/>
      <c r="BB553" s="290"/>
      <c r="BC553" s="290"/>
      <c r="BD553" s="290"/>
      <c r="BE553" s="290"/>
      <c r="BF553" s="290"/>
    </row>
    <row r="554" spans="1:58" s="94" customFormat="1" ht="30" customHeight="1" x14ac:dyDescent="0.25">
      <c r="A554" s="559"/>
      <c r="B554" s="446" t="s">
        <v>3282</v>
      </c>
      <c r="C554" s="477" t="s">
        <v>70</v>
      </c>
      <c r="D554" s="372">
        <v>2</v>
      </c>
      <c r="E554" s="446" t="s">
        <v>3281</v>
      </c>
      <c r="F554" s="477" t="s">
        <v>3377</v>
      </c>
      <c r="G554" s="446" t="s">
        <v>2668</v>
      </c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  <c r="X554" s="290"/>
      <c r="Y554" s="290"/>
      <c r="Z554" s="290"/>
      <c r="AA554" s="290"/>
      <c r="AB554" s="290"/>
      <c r="AC554" s="290"/>
      <c r="AD554" s="290"/>
      <c r="AE554" s="290"/>
      <c r="AF554" s="290"/>
      <c r="AG554" s="290"/>
      <c r="AH554" s="290"/>
      <c r="AI554" s="290"/>
      <c r="AJ554" s="290"/>
      <c r="AK554" s="290"/>
      <c r="AL554" s="290"/>
      <c r="AM554" s="290"/>
      <c r="AN554" s="290"/>
      <c r="AO554" s="290"/>
      <c r="AP554" s="290"/>
      <c r="AQ554" s="290"/>
      <c r="AR554" s="290"/>
      <c r="AS554" s="290"/>
      <c r="AT554" s="290"/>
      <c r="AU554" s="290"/>
      <c r="AV554" s="290"/>
      <c r="AW554" s="290"/>
      <c r="AX554" s="290"/>
      <c r="AY554" s="290"/>
      <c r="AZ554" s="290"/>
      <c r="BA554" s="290"/>
      <c r="BB554" s="290"/>
      <c r="BC554" s="290"/>
      <c r="BD554" s="290"/>
      <c r="BE554" s="290"/>
      <c r="BF554" s="290"/>
    </row>
    <row r="555" spans="1:58" s="94" customFormat="1" ht="30" customHeight="1" x14ac:dyDescent="0.25">
      <c r="A555" s="559"/>
      <c r="B555" s="446" t="s">
        <v>3282</v>
      </c>
      <c r="C555" s="477" t="s">
        <v>70</v>
      </c>
      <c r="D555" s="372">
        <v>3</v>
      </c>
      <c r="E555" s="446" t="s">
        <v>3281</v>
      </c>
      <c r="F555" s="477" t="s">
        <v>3378</v>
      </c>
      <c r="G555" s="446" t="s">
        <v>2668</v>
      </c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  <c r="X555" s="290"/>
      <c r="Y555" s="290"/>
      <c r="Z555" s="290"/>
      <c r="AA555" s="290"/>
      <c r="AB555" s="290"/>
      <c r="AC555" s="290"/>
      <c r="AD555" s="290"/>
      <c r="AE555" s="290"/>
      <c r="AF555" s="290"/>
      <c r="AG555" s="290"/>
      <c r="AH555" s="290"/>
      <c r="AI555" s="290"/>
      <c r="AJ555" s="290"/>
      <c r="AK555" s="290"/>
      <c r="AL555" s="290"/>
      <c r="AM555" s="290"/>
      <c r="AN555" s="290"/>
      <c r="AO555" s="290"/>
      <c r="AP555" s="290"/>
      <c r="AQ555" s="290"/>
      <c r="AR555" s="290"/>
      <c r="AS555" s="290"/>
      <c r="AT555" s="290"/>
      <c r="AU555" s="290"/>
      <c r="AV555" s="290"/>
      <c r="AW555" s="290"/>
      <c r="AX555" s="290"/>
      <c r="AY555" s="290"/>
      <c r="AZ555" s="290"/>
      <c r="BA555" s="290"/>
      <c r="BB555" s="290"/>
      <c r="BC555" s="290"/>
      <c r="BD555" s="290"/>
      <c r="BE555" s="290"/>
      <c r="BF555" s="290"/>
    </row>
    <row r="556" spans="1:58" s="94" customFormat="1" ht="75" customHeight="1" x14ac:dyDescent="0.25">
      <c r="A556" s="559"/>
      <c r="B556" s="446" t="s">
        <v>3282</v>
      </c>
      <c r="C556" s="477" t="s">
        <v>70</v>
      </c>
      <c r="D556" s="372">
        <v>4</v>
      </c>
      <c r="E556" s="446" t="s">
        <v>3281</v>
      </c>
      <c r="F556" s="477" t="s">
        <v>3379</v>
      </c>
      <c r="G556" s="446" t="s">
        <v>2668</v>
      </c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  <c r="X556" s="290"/>
      <c r="Y556" s="290"/>
      <c r="Z556" s="290"/>
      <c r="AA556" s="290"/>
      <c r="AB556" s="290"/>
      <c r="AC556" s="290"/>
      <c r="AD556" s="290"/>
      <c r="AE556" s="290"/>
      <c r="AF556" s="290"/>
      <c r="AG556" s="290"/>
      <c r="AH556" s="290"/>
      <c r="AI556" s="290"/>
      <c r="AJ556" s="290"/>
      <c r="AK556" s="290"/>
      <c r="AL556" s="290"/>
      <c r="AM556" s="290"/>
      <c r="AN556" s="290"/>
      <c r="AO556" s="290"/>
      <c r="AP556" s="290"/>
      <c r="AQ556" s="290"/>
      <c r="AR556" s="290"/>
      <c r="AS556" s="290"/>
      <c r="AT556" s="290"/>
      <c r="AU556" s="290"/>
      <c r="AV556" s="290"/>
      <c r="AW556" s="290"/>
      <c r="AX556" s="290"/>
      <c r="AY556" s="290"/>
      <c r="AZ556" s="290"/>
      <c r="BA556" s="290"/>
      <c r="BB556" s="290"/>
      <c r="BC556" s="290"/>
      <c r="BD556" s="290"/>
      <c r="BE556" s="290"/>
      <c r="BF556" s="290"/>
    </row>
    <row r="557" spans="1:58" s="94" customFormat="1" ht="30" customHeight="1" x14ac:dyDescent="0.25">
      <c r="A557" s="559"/>
      <c r="B557" s="446" t="s">
        <v>3282</v>
      </c>
      <c r="C557" s="477" t="s">
        <v>70</v>
      </c>
      <c r="D557" s="372">
        <v>5</v>
      </c>
      <c r="E557" s="446" t="s">
        <v>3281</v>
      </c>
      <c r="F557" s="477" t="s">
        <v>3380</v>
      </c>
      <c r="G557" s="446" t="s">
        <v>2668</v>
      </c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  <c r="X557" s="290"/>
      <c r="Y557" s="290"/>
      <c r="Z557" s="290"/>
      <c r="AA557" s="290"/>
      <c r="AB557" s="290"/>
      <c r="AC557" s="290"/>
      <c r="AD557" s="290"/>
      <c r="AE557" s="290"/>
      <c r="AF557" s="290"/>
      <c r="AG557" s="290"/>
      <c r="AH557" s="290"/>
      <c r="AI557" s="290"/>
      <c r="AJ557" s="290"/>
      <c r="AK557" s="290"/>
      <c r="AL557" s="290"/>
      <c r="AM557" s="290"/>
      <c r="AN557" s="290"/>
      <c r="AO557" s="290"/>
      <c r="AP557" s="290"/>
      <c r="AQ557" s="290"/>
      <c r="AR557" s="290"/>
      <c r="AS557" s="290"/>
      <c r="AT557" s="290"/>
      <c r="AU557" s="290"/>
      <c r="AV557" s="290"/>
      <c r="AW557" s="290"/>
      <c r="AX557" s="290"/>
      <c r="AY557" s="290"/>
      <c r="AZ557" s="290"/>
      <c r="BA557" s="290"/>
      <c r="BB557" s="290"/>
      <c r="BC557" s="290"/>
      <c r="BD557" s="290"/>
      <c r="BE557" s="290"/>
      <c r="BF557" s="290"/>
    </row>
    <row r="558" spans="1:58" s="94" customFormat="1" ht="60" customHeight="1" x14ac:dyDescent="0.25">
      <c r="A558" s="559"/>
      <c r="B558" s="446" t="s">
        <v>3282</v>
      </c>
      <c r="C558" s="477" t="s">
        <v>70</v>
      </c>
      <c r="D558" s="372">
        <v>6</v>
      </c>
      <c r="E558" s="446" t="s">
        <v>3281</v>
      </c>
      <c r="F558" s="477" t="s">
        <v>3381</v>
      </c>
      <c r="G558" s="446" t="s">
        <v>2668</v>
      </c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  <c r="X558" s="290"/>
      <c r="Y558" s="290"/>
      <c r="Z558" s="290"/>
      <c r="AA558" s="290"/>
      <c r="AB558" s="290"/>
      <c r="AC558" s="290"/>
      <c r="AD558" s="290"/>
      <c r="AE558" s="290"/>
      <c r="AF558" s="290"/>
      <c r="AG558" s="290"/>
      <c r="AH558" s="290"/>
      <c r="AI558" s="290"/>
      <c r="AJ558" s="290"/>
      <c r="AK558" s="290"/>
      <c r="AL558" s="290"/>
      <c r="AM558" s="290"/>
      <c r="AN558" s="290"/>
      <c r="AO558" s="290"/>
      <c r="AP558" s="290"/>
      <c r="AQ558" s="290"/>
      <c r="AR558" s="290"/>
      <c r="AS558" s="290"/>
      <c r="AT558" s="290"/>
      <c r="AU558" s="290"/>
      <c r="AV558" s="290"/>
      <c r="AW558" s="290"/>
      <c r="AX558" s="290"/>
      <c r="AY558" s="290"/>
      <c r="AZ558" s="290"/>
      <c r="BA558" s="290"/>
      <c r="BB558" s="290"/>
      <c r="BC558" s="290"/>
      <c r="BD558" s="290"/>
      <c r="BE558" s="290"/>
      <c r="BF558" s="290"/>
    </row>
    <row r="559" spans="1:58" s="94" customFormat="1" ht="30" customHeight="1" x14ac:dyDescent="0.25">
      <c r="A559" s="559"/>
      <c r="B559" s="446" t="s">
        <v>3282</v>
      </c>
      <c r="C559" s="477" t="s">
        <v>70</v>
      </c>
      <c r="D559" s="372">
        <v>33</v>
      </c>
      <c r="E559" s="446" t="s">
        <v>3281</v>
      </c>
      <c r="F559" s="477" t="s">
        <v>3382</v>
      </c>
      <c r="G559" s="446" t="s">
        <v>2668</v>
      </c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  <c r="X559" s="290"/>
      <c r="Y559" s="290"/>
      <c r="Z559" s="290"/>
      <c r="AA559" s="290"/>
      <c r="AB559" s="290"/>
      <c r="AC559" s="290"/>
      <c r="AD559" s="290"/>
      <c r="AE559" s="290"/>
      <c r="AF559" s="290"/>
      <c r="AG559" s="290"/>
      <c r="AH559" s="290"/>
      <c r="AI559" s="290"/>
      <c r="AJ559" s="290"/>
      <c r="AK559" s="290"/>
      <c r="AL559" s="290"/>
      <c r="AM559" s="290"/>
      <c r="AN559" s="290"/>
      <c r="AO559" s="290"/>
      <c r="AP559" s="290"/>
      <c r="AQ559" s="290"/>
      <c r="AR559" s="290"/>
      <c r="AS559" s="290"/>
      <c r="AT559" s="290"/>
      <c r="AU559" s="290"/>
      <c r="AV559" s="290"/>
      <c r="AW559" s="290"/>
      <c r="AX559" s="290"/>
      <c r="AY559" s="290"/>
      <c r="AZ559" s="290"/>
      <c r="BA559" s="290"/>
      <c r="BB559" s="290"/>
      <c r="BC559" s="290"/>
      <c r="BD559" s="290"/>
      <c r="BE559" s="290"/>
      <c r="BF559" s="290"/>
    </row>
    <row r="560" spans="1:58" s="94" customFormat="1" ht="30" customHeight="1" x14ac:dyDescent="0.25">
      <c r="A560" s="559"/>
      <c r="B560" s="446" t="s">
        <v>3282</v>
      </c>
      <c r="C560" s="477" t="s">
        <v>70</v>
      </c>
      <c r="D560" s="372">
        <v>34</v>
      </c>
      <c r="E560" s="446" t="s">
        <v>3281</v>
      </c>
      <c r="F560" s="477" t="s">
        <v>3383</v>
      </c>
      <c r="G560" s="446" t="s">
        <v>2668</v>
      </c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  <c r="X560" s="290"/>
      <c r="Y560" s="290"/>
      <c r="Z560" s="290"/>
      <c r="AA560" s="290"/>
      <c r="AB560" s="290"/>
      <c r="AC560" s="290"/>
      <c r="AD560" s="290"/>
      <c r="AE560" s="290"/>
      <c r="AF560" s="290"/>
      <c r="AG560" s="290"/>
      <c r="AH560" s="290"/>
      <c r="AI560" s="290"/>
      <c r="AJ560" s="290"/>
      <c r="AK560" s="290"/>
      <c r="AL560" s="290"/>
      <c r="AM560" s="290"/>
      <c r="AN560" s="290"/>
      <c r="AO560" s="290"/>
      <c r="AP560" s="290"/>
      <c r="AQ560" s="290"/>
      <c r="AR560" s="290"/>
      <c r="AS560" s="290"/>
      <c r="AT560" s="290"/>
      <c r="AU560" s="290"/>
      <c r="AV560" s="290"/>
      <c r="AW560" s="290"/>
      <c r="AX560" s="290"/>
      <c r="AY560" s="290"/>
      <c r="AZ560" s="290"/>
      <c r="BA560" s="290"/>
      <c r="BB560" s="290"/>
      <c r="BC560" s="290"/>
      <c r="BD560" s="290"/>
      <c r="BE560" s="290"/>
      <c r="BF560" s="290"/>
    </row>
    <row r="561" spans="1:58" s="94" customFormat="1" ht="45" customHeight="1" x14ac:dyDescent="0.25">
      <c r="A561" s="559"/>
      <c r="B561" s="446" t="s">
        <v>3282</v>
      </c>
      <c r="C561" s="477" t="s">
        <v>70</v>
      </c>
      <c r="D561" s="372">
        <v>35</v>
      </c>
      <c r="E561" s="446" t="s">
        <v>3281</v>
      </c>
      <c r="F561" s="477" t="s">
        <v>3384</v>
      </c>
      <c r="G561" s="446" t="s">
        <v>2668</v>
      </c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  <c r="X561" s="290"/>
      <c r="Y561" s="290"/>
      <c r="Z561" s="290"/>
      <c r="AA561" s="290"/>
      <c r="AB561" s="290"/>
      <c r="AC561" s="290"/>
      <c r="AD561" s="290"/>
      <c r="AE561" s="290"/>
      <c r="AF561" s="290"/>
      <c r="AG561" s="290"/>
      <c r="AH561" s="290"/>
      <c r="AI561" s="290"/>
      <c r="AJ561" s="290"/>
      <c r="AK561" s="290"/>
      <c r="AL561" s="290"/>
      <c r="AM561" s="290"/>
      <c r="AN561" s="290"/>
      <c r="AO561" s="290"/>
      <c r="AP561" s="290"/>
      <c r="AQ561" s="290"/>
      <c r="AR561" s="290"/>
      <c r="AS561" s="290"/>
      <c r="AT561" s="290"/>
      <c r="AU561" s="290"/>
      <c r="AV561" s="290"/>
      <c r="AW561" s="290"/>
      <c r="AX561" s="290"/>
      <c r="AY561" s="290"/>
      <c r="AZ561" s="290"/>
      <c r="BA561" s="290"/>
      <c r="BB561" s="290"/>
      <c r="BC561" s="290"/>
      <c r="BD561" s="290"/>
      <c r="BE561" s="290"/>
      <c r="BF561" s="290"/>
    </row>
    <row r="562" spans="1:58" s="94" customFormat="1" ht="45" customHeight="1" x14ac:dyDescent="0.25">
      <c r="A562" s="559"/>
      <c r="B562" s="446" t="s">
        <v>3282</v>
      </c>
      <c r="C562" s="477" t="s">
        <v>70</v>
      </c>
      <c r="D562" s="372">
        <v>36</v>
      </c>
      <c r="E562" s="446" t="s">
        <v>3281</v>
      </c>
      <c r="F562" s="477" t="s">
        <v>3385</v>
      </c>
      <c r="G562" s="446" t="s">
        <v>2668</v>
      </c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  <c r="X562" s="290"/>
      <c r="Y562" s="290"/>
      <c r="Z562" s="290"/>
      <c r="AA562" s="290"/>
      <c r="AB562" s="290"/>
      <c r="AC562" s="290"/>
      <c r="AD562" s="290"/>
      <c r="AE562" s="290"/>
      <c r="AF562" s="290"/>
      <c r="AG562" s="290"/>
      <c r="AH562" s="290"/>
      <c r="AI562" s="290"/>
      <c r="AJ562" s="290"/>
      <c r="AK562" s="290"/>
      <c r="AL562" s="290"/>
      <c r="AM562" s="290"/>
      <c r="AN562" s="290"/>
      <c r="AO562" s="290"/>
      <c r="AP562" s="290"/>
      <c r="AQ562" s="290"/>
      <c r="AR562" s="290"/>
      <c r="AS562" s="290"/>
      <c r="AT562" s="290"/>
      <c r="AU562" s="290"/>
      <c r="AV562" s="290"/>
      <c r="AW562" s="290"/>
      <c r="AX562" s="290"/>
      <c r="AY562" s="290"/>
      <c r="AZ562" s="290"/>
      <c r="BA562" s="290"/>
      <c r="BB562" s="290"/>
      <c r="BC562" s="290"/>
      <c r="BD562" s="290"/>
      <c r="BE562" s="290"/>
      <c r="BF562" s="290"/>
    </row>
    <row r="563" spans="1:58" s="94" customFormat="1" ht="45" customHeight="1" x14ac:dyDescent="0.25">
      <c r="A563" s="559"/>
      <c r="B563" s="446" t="s">
        <v>3282</v>
      </c>
      <c r="C563" s="477" t="s">
        <v>70</v>
      </c>
      <c r="D563" s="372">
        <v>37</v>
      </c>
      <c r="E563" s="446" t="s">
        <v>3281</v>
      </c>
      <c r="F563" s="477" t="s">
        <v>3386</v>
      </c>
      <c r="G563" s="446" t="s">
        <v>2668</v>
      </c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  <c r="X563" s="290"/>
      <c r="Y563" s="290"/>
      <c r="Z563" s="290"/>
      <c r="AA563" s="290"/>
      <c r="AB563" s="290"/>
      <c r="AC563" s="290"/>
      <c r="AD563" s="290"/>
      <c r="AE563" s="290"/>
      <c r="AF563" s="290"/>
      <c r="AG563" s="290"/>
      <c r="AH563" s="290"/>
      <c r="AI563" s="290"/>
      <c r="AJ563" s="290"/>
      <c r="AK563" s="290"/>
      <c r="AL563" s="290"/>
      <c r="AM563" s="290"/>
      <c r="AN563" s="290"/>
      <c r="AO563" s="290"/>
      <c r="AP563" s="290"/>
      <c r="AQ563" s="290"/>
      <c r="AR563" s="290"/>
      <c r="AS563" s="290"/>
      <c r="AT563" s="290"/>
      <c r="AU563" s="290"/>
      <c r="AV563" s="290"/>
      <c r="AW563" s="290"/>
      <c r="AX563" s="290"/>
      <c r="AY563" s="290"/>
      <c r="AZ563" s="290"/>
      <c r="BA563" s="290"/>
      <c r="BB563" s="290"/>
      <c r="BC563" s="290"/>
      <c r="BD563" s="290"/>
      <c r="BE563" s="290"/>
      <c r="BF563" s="290"/>
    </row>
    <row r="564" spans="1:58" s="94" customFormat="1" ht="54" customHeight="1" x14ac:dyDescent="0.25">
      <c r="A564" s="559"/>
      <c r="B564" s="446" t="s">
        <v>3282</v>
      </c>
      <c r="C564" s="477" t="s">
        <v>70</v>
      </c>
      <c r="D564" s="372">
        <v>38</v>
      </c>
      <c r="E564" s="446" t="s">
        <v>3281</v>
      </c>
      <c r="F564" s="477" t="s">
        <v>3387</v>
      </c>
      <c r="G564" s="446" t="s">
        <v>2668</v>
      </c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  <c r="X564" s="290"/>
      <c r="Y564" s="290"/>
      <c r="Z564" s="290"/>
      <c r="AA564" s="290"/>
      <c r="AB564" s="290"/>
      <c r="AC564" s="290"/>
      <c r="AD564" s="290"/>
      <c r="AE564" s="290"/>
      <c r="AF564" s="290"/>
      <c r="AG564" s="290"/>
      <c r="AH564" s="290"/>
      <c r="AI564" s="290"/>
      <c r="AJ564" s="290"/>
      <c r="AK564" s="290"/>
      <c r="AL564" s="290"/>
      <c r="AM564" s="290"/>
      <c r="AN564" s="290"/>
      <c r="AO564" s="290"/>
      <c r="AP564" s="290"/>
      <c r="AQ564" s="290"/>
      <c r="AR564" s="290"/>
      <c r="AS564" s="290"/>
      <c r="AT564" s="290"/>
      <c r="AU564" s="290"/>
      <c r="AV564" s="290"/>
      <c r="AW564" s="290"/>
      <c r="AX564" s="290"/>
      <c r="AY564" s="290"/>
      <c r="AZ564" s="290"/>
      <c r="BA564" s="290"/>
      <c r="BB564" s="290"/>
      <c r="BC564" s="290"/>
      <c r="BD564" s="290"/>
      <c r="BE564" s="290"/>
      <c r="BF564" s="290"/>
    </row>
    <row r="565" spans="1:58" s="94" customFormat="1" ht="60" customHeight="1" x14ac:dyDescent="0.25">
      <c r="A565" s="559"/>
      <c r="B565" s="446" t="s">
        <v>3282</v>
      </c>
      <c r="C565" s="477" t="s">
        <v>70</v>
      </c>
      <c r="D565" s="372">
        <v>39</v>
      </c>
      <c r="E565" s="446" t="s">
        <v>3281</v>
      </c>
      <c r="F565" s="477" t="s">
        <v>3388</v>
      </c>
      <c r="G565" s="446" t="s">
        <v>2668</v>
      </c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  <c r="X565" s="290"/>
      <c r="Y565" s="290"/>
      <c r="Z565" s="290"/>
      <c r="AA565" s="290"/>
      <c r="AB565" s="290"/>
      <c r="AC565" s="290"/>
      <c r="AD565" s="290"/>
      <c r="AE565" s="290"/>
      <c r="AF565" s="290"/>
      <c r="AG565" s="290"/>
      <c r="AH565" s="290"/>
      <c r="AI565" s="290"/>
      <c r="AJ565" s="290"/>
      <c r="AK565" s="290"/>
      <c r="AL565" s="290"/>
      <c r="AM565" s="290"/>
      <c r="AN565" s="290"/>
      <c r="AO565" s="290"/>
      <c r="AP565" s="290"/>
      <c r="AQ565" s="290"/>
      <c r="AR565" s="290"/>
      <c r="AS565" s="290"/>
      <c r="AT565" s="290"/>
      <c r="AU565" s="290"/>
      <c r="AV565" s="290"/>
      <c r="AW565" s="290"/>
      <c r="AX565" s="290"/>
      <c r="AY565" s="290"/>
      <c r="AZ565" s="290"/>
      <c r="BA565" s="290"/>
      <c r="BB565" s="290"/>
      <c r="BC565" s="290"/>
      <c r="BD565" s="290"/>
      <c r="BE565" s="290"/>
      <c r="BF565" s="290"/>
    </row>
    <row r="566" spans="1:58" s="94" customFormat="1" ht="45" customHeight="1" x14ac:dyDescent="0.25">
      <c r="A566" s="559"/>
      <c r="B566" s="446" t="s">
        <v>3282</v>
      </c>
      <c r="C566" s="477" t="s">
        <v>70</v>
      </c>
      <c r="D566" s="372">
        <v>40</v>
      </c>
      <c r="E566" s="446" t="s">
        <v>3281</v>
      </c>
      <c r="F566" s="477" t="s">
        <v>3389</v>
      </c>
      <c r="G566" s="446" t="s">
        <v>2668</v>
      </c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  <c r="X566" s="290"/>
      <c r="Y566" s="290"/>
      <c r="Z566" s="290"/>
      <c r="AA566" s="290"/>
      <c r="AB566" s="290"/>
      <c r="AC566" s="290"/>
      <c r="AD566" s="290"/>
      <c r="AE566" s="290"/>
      <c r="AF566" s="290"/>
      <c r="AG566" s="290"/>
      <c r="AH566" s="290"/>
      <c r="AI566" s="290"/>
      <c r="AJ566" s="290"/>
      <c r="AK566" s="290"/>
      <c r="AL566" s="290"/>
      <c r="AM566" s="290"/>
      <c r="AN566" s="290"/>
      <c r="AO566" s="290"/>
      <c r="AP566" s="290"/>
      <c r="AQ566" s="290"/>
      <c r="AR566" s="290"/>
      <c r="AS566" s="290"/>
      <c r="AT566" s="290"/>
      <c r="AU566" s="290"/>
      <c r="AV566" s="290"/>
      <c r="AW566" s="290"/>
      <c r="AX566" s="290"/>
      <c r="AY566" s="290"/>
      <c r="AZ566" s="290"/>
      <c r="BA566" s="290"/>
      <c r="BB566" s="290"/>
      <c r="BC566" s="290"/>
      <c r="BD566" s="290"/>
      <c r="BE566" s="290"/>
      <c r="BF566" s="290"/>
    </row>
    <row r="567" spans="1:58" s="94" customFormat="1" ht="60" customHeight="1" x14ac:dyDescent="0.25">
      <c r="A567" s="559"/>
      <c r="B567" s="478" t="s">
        <v>3282</v>
      </c>
      <c r="C567" s="478" t="s">
        <v>70</v>
      </c>
      <c r="D567" s="372">
        <v>41</v>
      </c>
      <c r="E567" s="478" t="s">
        <v>3281</v>
      </c>
      <c r="F567" s="478" t="s">
        <v>3390</v>
      </c>
      <c r="G567" s="446" t="s">
        <v>2668</v>
      </c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  <c r="X567" s="290"/>
      <c r="Y567" s="290"/>
      <c r="Z567" s="290"/>
      <c r="AA567" s="290"/>
      <c r="AB567" s="290"/>
      <c r="AC567" s="290"/>
      <c r="AD567" s="290"/>
      <c r="AE567" s="290"/>
      <c r="AF567" s="290"/>
      <c r="AG567" s="290"/>
      <c r="AH567" s="290"/>
      <c r="AI567" s="290"/>
      <c r="AJ567" s="290"/>
      <c r="AK567" s="290"/>
      <c r="AL567" s="290"/>
      <c r="AM567" s="290"/>
      <c r="AN567" s="290"/>
      <c r="AO567" s="290"/>
      <c r="AP567" s="290"/>
      <c r="AQ567" s="290"/>
      <c r="AR567" s="290"/>
      <c r="AS567" s="290"/>
      <c r="AT567" s="290"/>
      <c r="AU567" s="290"/>
      <c r="AV567" s="290"/>
      <c r="AW567" s="290"/>
      <c r="AX567" s="290"/>
      <c r="AY567" s="290"/>
      <c r="AZ567" s="290"/>
      <c r="BA567" s="290"/>
      <c r="BB567" s="290"/>
      <c r="BC567" s="290"/>
      <c r="BD567" s="290"/>
      <c r="BE567" s="290"/>
      <c r="BF567" s="290"/>
    </row>
    <row r="568" spans="1:58" s="94" customFormat="1" ht="60" customHeight="1" x14ac:dyDescent="0.25">
      <c r="A568" s="559"/>
      <c r="B568" s="478" t="s">
        <v>3282</v>
      </c>
      <c r="C568" s="372" t="s">
        <v>70</v>
      </c>
      <c r="D568" s="372">
        <v>150</v>
      </c>
      <c r="E568" s="478" t="s">
        <v>3281</v>
      </c>
      <c r="F568" s="478" t="s">
        <v>3391</v>
      </c>
      <c r="G568" s="446" t="s">
        <v>2668</v>
      </c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  <c r="X568" s="290"/>
      <c r="Y568" s="290"/>
      <c r="Z568" s="290"/>
      <c r="AA568" s="290"/>
      <c r="AB568" s="290"/>
      <c r="AC568" s="290"/>
      <c r="AD568" s="290"/>
      <c r="AE568" s="290"/>
      <c r="AF568" s="290"/>
      <c r="AG568" s="290"/>
      <c r="AH568" s="290"/>
      <c r="AI568" s="290"/>
      <c r="AJ568" s="290"/>
      <c r="AK568" s="290"/>
      <c r="AL568" s="290"/>
      <c r="AM568" s="290"/>
      <c r="AN568" s="290"/>
      <c r="AO568" s="290"/>
      <c r="AP568" s="290"/>
      <c r="AQ568" s="290"/>
      <c r="AR568" s="290"/>
      <c r="AS568" s="290"/>
      <c r="AT568" s="290"/>
      <c r="AU568" s="290"/>
      <c r="AV568" s="290"/>
      <c r="AW568" s="290"/>
      <c r="AX568" s="290"/>
      <c r="AY568" s="290"/>
      <c r="AZ568" s="290"/>
      <c r="BA568" s="290"/>
      <c r="BB568" s="290"/>
      <c r="BC568" s="290"/>
      <c r="BD568" s="290"/>
      <c r="BE568" s="290"/>
      <c r="BF568" s="290"/>
    </row>
    <row r="569" spans="1:58" s="94" customFormat="1" ht="30" customHeight="1" x14ac:dyDescent="0.25">
      <c r="A569" s="559"/>
      <c r="B569" s="478" t="s">
        <v>3282</v>
      </c>
      <c r="C569" s="372" t="s">
        <v>70</v>
      </c>
      <c r="D569" s="372">
        <v>151</v>
      </c>
      <c r="E569" s="478" t="s">
        <v>3281</v>
      </c>
      <c r="F569" s="478" t="s">
        <v>3392</v>
      </c>
      <c r="G569" s="446" t="s">
        <v>2668</v>
      </c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  <c r="X569" s="290"/>
      <c r="Y569" s="290"/>
      <c r="Z569" s="290"/>
      <c r="AA569" s="290"/>
      <c r="AB569" s="290"/>
      <c r="AC569" s="290"/>
      <c r="AD569" s="290"/>
      <c r="AE569" s="290"/>
      <c r="AF569" s="290"/>
      <c r="AG569" s="290"/>
      <c r="AH569" s="290"/>
      <c r="AI569" s="290"/>
      <c r="AJ569" s="290"/>
      <c r="AK569" s="290"/>
      <c r="AL569" s="290"/>
      <c r="AM569" s="290"/>
      <c r="AN569" s="290"/>
      <c r="AO569" s="290"/>
      <c r="AP569" s="290"/>
      <c r="AQ569" s="290"/>
      <c r="AR569" s="290"/>
      <c r="AS569" s="290"/>
      <c r="AT569" s="290"/>
      <c r="AU569" s="290"/>
      <c r="AV569" s="290"/>
      <c r="AW569" s="290"/>
      <c r="AX569" s="290"/>
      <c r="AY569" s="290"/>
      <c r="AZ569" s="290"/>
      <c r="BA569" s="290"/>
      <c r="BB569" s="290"/>
      <c r="BC569" s="290"/>
      <c r="BD569" s="290"/>
      <c r="BE569" s="290"/>
      <c r="BF569" s="290"/>
    </row>
    <row r="570" spans="1:58" s="94" customFormat="1" ht="30" customHeight="1" x14ac:dyDescent="0.25">
      <c r="A570" s="559"/>
      <c r="B570" s="478" t="s">
        <v>3282</v>
      </c>
      <c r="C570" s="372" t="s">
        <v>70</v>
      </c>
      <c r="D570" s="372">
        <v>152</v>
      </c>
      <c r="E570" s="478" t="s">
        <v>3281</v>
      </c>
      <c r="F570" s="478" t="s">
        <v>3393</v>
      </c>
      <c r="G570" s="446" t="s">
        <v>2668</v>
      </c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  <c r="X570" s="290"/>
      <c r="Y570" s="290"/>
      <c r="Z570" s="290"/>
      <c r="AA570" s="290"/>
      <c r="AB570" s="290"/>
      <c r="AC570" s="290"/>
      <c r="AD570" s="290"/>
      <c r="AE570" s="290"/>
      <c r="AF570" s="290"/>
      <c r="AG570" s="290"/>
      <c r="AH570" s="290"/>
      <c r="AI570" s="290"/>
      <c r="AJ570" s="290"/>
      <c r="AK570" s="290"/>
      <c r="AL570" s="290"/>
      <c r="AM570" s="290"/>
      <c r="AN570" s="290"/>
      <c r="AO570" s="290"/>
      <c r="AP570" s="290"/>
      <c r="AQ570" s="290"/>
      <c r="AR570" s="290"/>
      <c r="AS570" s="290"/>
      <c r="AT570" s="290"/>
      <c r="AU570" s="290"/>
      <c r="AV570" s="290"/>
      <c r="AW570" s="290"/>
      <c r="AX570" s="290"/>
      <c r="AY570" s="290"/>
      <c r="AZ570" s="290"/>
      <c r="BA570" s="290"/>
      <c r="BB570" s="290"/>
      <c r="BC570" s="290"/>
      <c r="BD570" s="290"/>
      <c r="BE570" s="290"/>
      <c r="BF570" s="290"/>
    </row>
    <row r="571" spans="1:58" s="94" customFormat="1" ht="30" customHeight="1" x14ac:dyDescent="0.25">
      <c r="A571" s="559"/>
      <c r="B571" s="478" t="s">
        <v>3282</v>
      </c>
      <c r="C571" s="372" t="s">
        <v>70</v>
      </c>
      <c r="D571" s="372">
        <v>153</v>
      </c>
      <c r="E571" s="478" t="s">
        <v>3281</v>
      </c>
      <c r="F571" s="478" t="s">
        <v>3394</v>
      </c>
      <c r="G571" s="446" t="s">
        <v>2668</v>
      </c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  <c r="X571" s="290"/>
      <c r="Y571" s="290"/>
      <c r="Z571" s="290"/>
      <c r="AA571" s="290"/>
      <c r="AB571" s="290"/>
      <c r="AC571" s="290"/>
      <c r="AD571" s="290"/>
      <c r="AE571" s="290"/>
      <c r="AF571" s="290"/>
      <c r="AG571" s="290"/>
      <c r="AH571" s="290"/>
      <c r="AI571" s="290"/>
      <c r="AJ571" s="290"/>
      <c r="AK571" s="290"/>
      <c r="AL571" s="290"/>
      <c r="AM571" s="290"/>
      <c r="AN571" s="290"/>
      <c r="AO571" s="290"/>
      <c r="AP571" s="290"/>
      <c r="AQ571" s="290"/>
      <c r="AR571" s="290"/>
      <c r="AS571" s="290"/>
      <c r="AT571" s="290"/>
      <c r="AU571" s="290"/>
      <c r="AV571" s="290"/>
      <c r="AW571" s="290"/>
      <c r="AX571" s="290"/>
      <c r="AY571" s="290"/>
      <c r="AZ571" s="290"/>
      <c r="BA571" s="290"/>
      <c r="BB571" s="290"/>
      <c r="BC571" s="290"/>
      <c r="BD571" s="290"/>
      <c r="BE571" s="290"/>
      <c r="BF571" s="290"/>
    </row>
    <row r="572" spans="1:58" s="94" customFormat="1" ht="45" customHeight="1" x14ac:dyDescent="0.25">
      <c r="A572" s="559"/>
      <c r="B572" s="478" t="s">
        <v>3282</v>
      </c>
      <c r="C572" s="372" t="s">
        <v>70</v>
      </c>
      <c r="D572" s="372">
        <v>154</v>
      </c>
      <c r="E572" s="478" t="s">
        <v>3281</v>
      </c>
      <c r="F572" s="478" t="s">
        <v>3395</v>
      </c>
      <c r="G572" s="446" t="s">
        <v>2668</v>
      </c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  <c r="X572" s="290"/>
      <c r="Y572" s="290"/>
      <c r="Z572" s="290"/>
      <c r="AA572" s="290"/>
      <c r="AB572" s="290"/>
      <c r="AC572" s="290"/>
      <c r="AD572" s="290"/>
      <c r="AE572" s="290"/>
      <c r="AF572" s="290"/>
      <c r="AG572" s="290"/>
      <c r="AH572" s="290"/>
      <c r="AI572" s="290"/>
      <c r="AJ572" s="290"/>
      <c r="AK572" s="290"/>
      <c r="AL572" s="290"/>
      <c r="AM572" s="290"/>
      <c r="AN572" s="290"/>
      <c r="AO572" s="290"/>
      <c r="AP572" s="290"/>
      <c r="AQ572" s="290"/>
      <c r="AR572" s="290"/>
      <c r="AS572" s="290"/>
      <c r="AT572" s="290"/>
      <c r="AU572" s="290"/>
      <c r="AV572" s="290"/>
      <c r="AW572" s="290"/>
      <c r="AX572" s="290"/>
      <c r="AY572" s="290"/>
      <c r="AZ572" s="290"/>
      <c r="BA572" s="290"/>
      <c r="BB572" s="290"/>
      <c r="BC572" s="290"/>
      <c r="BD572" s="290"/>
      <c r="BE572" s="290"/>
      <c r="BF572" s="290"/>
    </row>
    <row r="573" spans="1:58" s="94" customFormat="1" ht="30" customHeight="1" x14ac:dyDescent="0.25">
      <c r="A573" s="559"/>
      <c r="B573" s="478" t="s">
        <v>3282</v>
      </c>
      <c r="C573" s="372" t="s">
        <v>70</v>
      </c>
      <c r="D573" s="372">
        <v>155</v>
      </c>
      <c r="E573" s="478" t="s">
        <v>3281</v>
      </c>
      <c r="F573" s="478" t="s">
        <v>3396</v>
      </c>
      <c r="G573" s="446" t="s">
        <v>2668</v>
      </c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  <c r="X573" s="290"/>
      <c r="Y573" s="290"/>
      <c r="Z573" s="290"/>
      <c r="AA573" s="290"/>
      <c r="AB573" s="290"/>
      <c r="AC573" s="290"/>
      <c r="AD573" s="290"/>
      <c r="AE573" s="290"/>
      <c r="AF573" s="290"/>
      <c r="AG573" s="290"/>
      <c r="AH573" s="290"/>
      <c r="AI573" s="290"/>
      <c r="AJ573" s="290"/>
      <c r="AK573" s="290"/>
      <c r="AL573" s="290"/>
      <c r="AM573" s="290"/>
      <c r="AN573" s="290"/>
      <c r="AO573" s="290"/>
      <c r="AP573" s="290"/>
      <c r="AQ573" s="290"/>
      <c r="AR573" s="290"/>
      <c r="AS573" s="290"/>
      <c r="AT573" s="290"/>
      <c r="AU573" s="290"/>
      <c r="AV573" s="290"/>
      <c r="AW573" s="290"/>
      <c r="AX573" s="290"/>
      <c r="AY573" s="290"/>
      <c r="AZ573" s="290"/>
      <c r="BA573" s="290"/>
      <c r="BB573" s="290"/>
      <c r="BC573" s="290"/>
      <c r="BD573" s="290"/>
      <c r="BE573" s="290"/>
      <c r="BF573" s="290"/>
    </row>
    <row r="574" spans="1:58" s="94" customFormat="1" ht="45" customHeight="1" x14ac:dyDescent="0.25">
      <c r="A574" s="305">
        <v>94</v>
      </c>
      <c r="B574" s="305" t="s">
        <v>11</v>
      </c>
      <c r="C574" s="305" t="s">
        <v>406</v>
      </c>
      <c r="D574" s="305">
        <v>31</v>
      </c>
      <c r="E574" s="552" t="s">
        <v>2087</v>
      </c>
      <c r="F574" s="430" t="s">
        <v>3034</v>
      </c>
      <c r="G574" s="305" t="s">
        <v>2766</v>
      </c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  <c r="X574" s="290"/>
      <c r="Y574" s="290"/>
      <c r="Z574" s="290"/>
      <c r="AA574" s="290"/>
      <c r="AB574" s="290"/>
      <c r="AC574" s="290"/>
      <c r="AD574" s="290"/>
      <c r="AE574" s="290"/>
      <c r="AF574" s="290"/>
      <c r="AG574" s="290"/>
      <c r="AH574" s="290"/>
      <c r="AI574" s="290"/>
      <c r="AJ574" s="290"/>
      <c r="AK574" s="290"/>
      <c r="AL574" s="290"/>
      <c r="AM574" s="290"/>
      <c r="AN574" s="290"/>
      <c r="AO574" s="290"/>
      <c r="AP574" s="290"/>
      <c r="AQ574" s="290"/>
      <c r="AR574" s="290"/>
      <c r="AS574" s="290"/>
      <c r="AT574" s="290"/>
      <c r="AU574" s="290"/>
      <c r="AV574" s="290"/>
      <c r="AW574" s="290"/>
      <c r="AX574" s="290"/>
      <c r="AY574" s="290"/>
      <c r="AZ574" s="290"/>
      <c r="BA574" s="290"/>
      <c r="BB574" s="290"/>
      <c r="BC574" s="290"/>
      <c r="BD574" s="290"/>
      <c r="BE574" s="290"/>
      <c r="BF574" s="290"/>
    </row>
    <row r="575" spans="1:58" s="94" customFormat="1" ht="45" customHeight="1" x14ac:dyDescent="0.25">
      <c r="A575" s="450">
        <v>386</v>
      </c>
      <c r="B575" s="305" t="s">
        <v>11</v>
      </c>
      <c r="C575" s="305" t="s">
        <v>124</v>
      </c>
      <c r="D575" s="305">
        <v>3</v>
      </c>
      <c r="E575" s="305" t="s">
        <v>2087</v>
      </c>
      <c r="F575" s="593" t="s">
        <v>3044</v>
      </c>
      <c r="G575" s="305" t="s">
        <v>2766</v>
      </c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  <c r="X575" s="290"/>
      <c r="Y575" s="290"/>
      <c r="Z575" s="290"/>
      <c r="AA575" s="29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  <c r="AL575" s="290"/>
      <c r="AM575" s="290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90"/>
      <c r="BA575" s="290"/>
      <c r="BB575" s="290"/>
      <c r="BC575" s="290"/>
      <c r="BD575" s="290"/>
      <c r="BE575" s="290"/>
      <c r="BF575" s="290"/>
    </row>
    <row r="576" spans="1:58" s="94" customFormat="1" ht="60" customHeight="1" x14ac:dyDescent="0.25">
      <c r="A576" s="305">
        <v>508</v>
      </c>
      <c r="B576" s="372" t="s">
        <v>11</v>
      </c>
      <c r="C576" s="372" t="s">
        <v>124</v>
      </c>
      <c r="D576" s="372">
        <v>10</v>
      </c>
      <c r="E576" s="430" t="s">
        <v>2489</v>
      </c>
      <c r="F576" s="372" t="s">
        <v>2555</v>
      </c>
      <c r="G576" s="430" t="s">
        <v>2668</v>
      </c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  <c r="X576" s="290"/>
      <c r="Y576" s="290"/>
      <c r="Z576" s="290"/>
      <c r="AA576" s="290"/>
      <c r="AB576" s="290"/>
      <c r="AC576" s="290"/>
      <c r="AD576" s="290"/>
      <c r="AE576" s="290"/>
      <c r="AF576" s="290"/>
      <c r="AG576" s="290"/>
      <c r="AH576" s="290"/>
      <c r="AI576" s="290"/>
      <c r="AJ576" s="290"/>
      <c r="AK576" s="290"/>
      <c r="AL576" s="290"/>
      <c r="AM576" s="290"/>
      <c r="AN576" s="290"/>
      <c r="AO576" s="290"/>
      <c r="AP576" s="290"/>
      <c r="AQ576" s="290"/>
      <c r="AR576" s="290"/>
      <c r="AS576" s="290"/>
      <c r="AT576" s="290"/>
      <c r="AU576" s="290"/>
      <c r="AV576" s="290"/>
      <c r="AW576" s="290"/>
      <c r="AX576" s="290"/>
      <c r="AY576" s="290"/>
      <c r="AZ576" s="290"/>
      <c r="BA576" s="290"/>
      <c r="BB576" s="290"/>
      <c r="BC576" s="290"/>
      <c r="BD576" s="290"/>
      <c r="BE576" s="290"/>
      <c r="BF576" s="290"/>
    </row>
    <row r="577" spans="1:58" s="94" customFormat="1" ht="60" customHeight="1" x14ac:dyDescent="0.25">
      <c r="A577" s="559"/>
      <c r="B577" s="556" t="s">
        <v>2970</v>
      </c>
      <c r="C577" s="557" t="s">
        <v>124</v>
      </c>
      <c r="D577" s="372">
        <v>21</v>
      </c>
      <c r="E577" s="557" t="s">
        <v>2087</v>
      </c>
      <c r="F577" s="598"/>
      <c r="G577" s="372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  <c r="X577" s="290"/>
      <c r="Y577" s="290"/>
      <c r="Z577" s="290"/>
      <c r="AA577" s="290"/>
      <c r="AB577" s="290"/>
      <c r="AC577" s="290"/>
      <c r="AD577" s="290"/>
      <c r="AE577" s="290"/>
      <c r="AF577" s="290"/>
      <c r="AG577" s="290"/>
      <c r="AH577" s="290"/>
      <c r="AI577" s="290"/>
      <c r="AJ577" s="290"/>
      <c r="AK577" s="290"/>
      <c r="AL577" s="290"/>
      <c r="AM577" s="290"/>
      <c r="AN577" s="290"/>
      <c r="AO577" s="290"/>
      <c r="AP577" s="290"/>
      <c r="AQ577" s="290"/>
      <c r="AR577" s="290"/>
      <c r="AS577" s="290"/>
      <c r="AT577" s="290"/>
      <c r="AU577" s="290"/>
      <c r="AV577" s="290"/>
      <c r="AW577" s="290"/>
      <c r="AX577" s="290"/>
      <c r="AY577" s="290"/>
      <c r="AZ577" s="290"/>
      <c r="BA577" s="290"/>
      <c r="BB577" s="290"/>
      <c r="BC577" s="290"/>
      <c r="BD577" s="290"/>
      <c r="BE577" s="290"/>
      <c r="BF577" s="290"/>
    </row>
    <row r="578" spans="1:58" s="94" customFormat="1" ht="30" customHeight="1" x14ac:dyDescent="0.25">
      <c r="A578" s="450">
        <v>474</v>
      </c>
      <c r="B578" s="372" t="s">
        <v>2438</v>
      </c>
      <c r="C578" s="372" t="s">
        <v>700</v>
      </c>
      <c r="D578" s="372" t="s">
        <v>412</v>
      </c>
      <c r="E578" s="372" t="s">
        <v>2444</v>
      </c>
      <c r="F578" s="372" t="s">
        <v>2513</v>
      </c>
      <c r="G578" s="372" t="s">
        <v>16</v>
      </c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  <c r="X578" s="290"/>
      <c r="Y578" s="290"/>
      <c r="Z578" s="290"/>
      <c r="AA578" s="290"/>
      <c r="AB578" s="290"/>
      <c r="AC578" s="290"/>
      <c r="AD578" s="290"/>
      <c r="AE578" s="290"/>
      <c r="AF578" s="290"/>
      <c r="AG578" s="290"/>
      <c r="AH578" s="290"/>
      <c r="AI578" s="290"/>
      <c r="AJ578" s="290"/>
      <c r="AK578" s="290"/>
      <c r="AL578" s="290"/>
      <c r="AM578" s="290"/>
      <c r="AN578" s="290"/>
      <c r="AO578" s="290"/>
      <c r="AP578" s="290"/>
      <c r="AQ578" s="290"/>
      <c r="AR578" s="290"/>
      <c r="AS578" s="290"/>
      <c r="AT578" s="290"/>
      <c r="AU578" s="290"/>
      <c r="AV578" s="290"/>
      <c r="AW578" s="290"/>
      <c r="AX578" s="290"/>
      <c r="AY578" s="290"/>
      <c r="AZ578" s="290"/>
      <c r="BA578" s="290"/>
      <c r="BB578" s="290"/>
      <c r="BC578" s="290"/>
      <c r="BD578" s="290"/>
      <c r="BE578" s="290"/>
      <c r="BF578" s="290"/>
    </row>
    <row r="579" spans="1:58" s="94" customFormat="1" ht="30" customHeight="1" x14ac:dyDescent="0.25">
      <c r="A579" s="305">
        <v>313</v>
      </c>
      <c r="B579" s="305" t="s">
        <v>1175</v>
      </c>
      <c r="C579" s="305" t="s">
        <v>2000</v>
      </c>
      <c r="D579" s="305">
        <v>3</v>
      </c>
      <c r="E579" s="552" t="s">
        <v>3360</v>
      </c>
      <c r="F579" s="411" t="s">
        <v>2780</v>
      </c>
      <c r="G579" s="411" t="s">
        <v>2766</v>
      </c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  <c r="AA579" s="290"/>
      <c r="AB579" s="290"/>
      <c r="AC579" s="290"/>
      <c r="AD579" s="290"/>
      <c r="AE579" s="290"/>
      <c r="AF579" s="290"/>
      <c r="AG579" s="290"/>
      <c r="AH579" s="290"/>
      <c r="AI579" s="290"/>
      <c r="AJ579" s="290"/>
      <c r="AK579" s="290"/>
      <c r="AL579" s="290"/>
      <c r="AM579" s="290"/>
      <c r="AN579" s="290"/>
      <c r="AO579" s="290"/>
      <c r="AP579" s="290"/>
      <c r="AQ579" s="290"/>
      <c r="AR579" s="290"/>
      <c r="AS579" s="290"/>
      <c r="AT579" s="290"/>
      <c r="AU579" s="290"/>
      <c r="AV579" s="290"/>
      <c r="AW579" s="290"/>
      <c r="AX579" s="290"/>
      <c r="AY579" s="290"/>
      <c r="AZ579" s="290"/>
      <c r="BA579" s="290"/>
      <c r="BB579" s="290"/>
      <c r="BC579" s="290"/>
      <c r="BD579" s="290"/>
      <c r="BE579" s="290"/>
      <c r="BF579" s="290"/>
    </row>
    <row r="580" spans="1:58" s="94" customFormat="1" ht="30" customHeight="1" x14ac:dyDescent="0.25">
      <c r="A580" s="450">
        <v>384</v>
      </c>
      <c r="B580" s="305" t="s">
        <v>11</v>
      </c>
      <c r="C580" s="305" t="s">
        <v>331</v>
      </c>
      <c r="D580" s="305">
        <v>18</v>
      </c>
      <c r="E580" s="552" t="s">
        <v>2087</v>
      </c>
      <c r="F580" s="593" t="s">
        <v>3045</v>
      </c>
      <c r="G580" s="305" t="s">
        <v>2766</v>
      </c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  <c r="AA580" s="290"/>
      <c r="AB580" s="290"/>
      <c r="AC580" s="290"/>
      <c r="AD580" s="290"/>
      <c r="AE580" s="290"/>
      <c r="AF580" s="290"/>
      <c r="AG580" s="290"/>
      <c r="AH580" s="290"/>
      <c r="AI580" s="290"/>
      <c r="AJ580" s="290"/>
      <c r="AK580" s="290"/>
      <c r="AL580" s="290"/>
      <c r="AM580" s="290"/>
      <c r="AN580" s="290"/>
      <c r="AO580" s="290"/>
      <c r="AP580" s="290"/>
      <c r="AQ580" s="290"/>
      <c r="AR580" s="290"/>
      <c r="AS580" s="290"/>
      <c r="AT580" s="290"/>
      <c r="AU580" s="290"/>
      <c r="AV580" s="290"/>
      <c r="AW580" s="290"/>
      <c r="AX580" s="290"/>
      <c r="AY580" s="290"/>
      <c r="AZ580" s="290"/>
      <c r="BA580" s="290"/>
      <c r="BB580" s="290"/>
      <c r="BC580" s="290"/>
      <c r="BD580" s="290"/>
      <c r="BE580" s="290"/>
      <c r="BF580" s="290"/>
    </row>
    <row r="581" spans="1:58" s="94" customFormat="1" ht="45" customHeight="1" x14ac:dyDescent="0.25">
      <c r="A581" s="305">
        <v>307</v>
      </c>
      <c r="B581" s="305" t="s">
        <v>11</v>
      </c>
      <c r="C581" s="305" t="s">
        <v>1994</v>
      </c>
      <c r="D581" s="305">
        <v>16</v>
      </c>
      <c r="E581" s="305" t="s">
        <v>2492</v>
      </c>
      <c r="F581" s="411" t="s">
        <v>2864</v>
      </c>
      <c r="G581" s="411" t="s">
        <v>2668</v>
      </c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  <c r="AA581" s="290"/>
      <c r="AB581" s="290"/>
      <c r="AC581" s="290"/>
      <c r="AD581" s="290"/>
      <c r="AE581" s="290"/>
      <c r="AF581" s="290"/>
      <c r="AG581" s="290"/>
      <c r="AH581" s="290"/>
      <c r="AI581" s="290"/>
      <c r="AJ581" s="290"/>
      <c r="AK581" s="290"/>
      <c r="AL581" s="290"/>
      <c r="AM581" s="290"/>
      <c r="AN581" s="290"/>
      <c r="AO581" s="290"/>
      <c r="AP581" s="290"/>
      <c r="AQ581" s="290"/>
      <c r="AR581" s="290"/>
      <c r="AS581" s="290"/>
      <c r="AT581" s="290"/>
      <c r="AU581" s="290"/>
      <c r="AV581" s="290"/>
      <c r="AW581" s="290"/>
      <c r="AX581" s="290"/>
      <c r="AY581" s="290"/>
      <c r="AZ581" s="290"/>
      <c r="BA581" s="290"/>
      <c r="BB581" s="290"/>
      <c r="BC581" s="290"/>
      <c r="BD581" s="290"/>
      <c r="BE581" s="290"/>
      <c r="BF581" s="290"/>
    </row>
    <row r="582" spans="1:58" s="94" customFormat="1" ht="45" customHeight="1" x14ac:dyDescent="0.25">
      <c r="A582" s="450">
        <v>381</v>
      </c>
      <c r="B582" s="305" t="s">
        <v>11</v>
      </c>
      <c r="C582" s="594" t="s">
        <v>2142</v>
      </c>
      <c r="D582" s="584" t="s">
        <v>2143</v>
      </c>
      <c r="E582" s="594" t="s">
        <v>2135</v>
      </c>
      <c r="F582" s="411" t="s">
        <v>2870</v>
      </c>
      <c r="G582" s="411" t="s">
        <v>2668</v>
      </c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0"/>
      <c r="Z582" s="290"/>
      <c r="AA582" s="290"/>
      <c r="AB582" s="290"/>
      <c r="AC582" s="290"/>
      <c r="AD582" s="290"/>
      <c r="AE582" s="290"/>
      <c r="AF582" s="290"/>
      <c r="AG582" s="290"/>
      <c r="AH582" s="290"/>
      <c r="AI582" s="290"/>
      <c r="AJ582" s="290"/>
      <c r="AK582" s="290"/>
      <c r="AL582" s="290"/>
      <c r="AM582" s="290"/>
      <c r="AN582" s="290"/>
      <c r="AO582" s="290"/>
      <c r="AP582" s="290"/>
      <c r="AQ582" s="290"/>
      <c r="AR582" s="290"/>
      <c r="AS582" s="290"/>
      <c r="AT582" s="290"/>
      <c r="AU582" s="290"/>
      <c r="AV582" s="290"/>
      <c r="AW582" s="290"/>
      <c r="AX582" s="290"/>
      <c r="AY582" s="290"/>
      <c r="AZ582" s="290"/>
      <c r="BA582" s="290"/>
      <c r="BB582" s="290"/>
      <c r="BC582" s="290"/>
      <c r="BD582" s="290"/>
      <c r="BE582" s="290"/>
      <c r="BF582" s="290"/>
    </row>
    <row r="583" spans="1:58" s="94" customFormat="1" ht="30" customHeight="1" x14ac:dyDescent="0.25">
      <c r="A583" s="450">
        <v>405</v>
      </c>
      <c r="B583" s="305" t="s">
        <v>11</v>
      </c>
      <c r="C583" s="305" t="s">
        <v>1484</v>
      </c>
      <c r="D583" s="305">
        <v>12</v>
      </c>
      <c r="E583" s="305" t="s">
        <v>2087</v>
      </c>
      <c r="F583" s="593" t="s">
        <v>3046</v>
      </c>
      <c r="G583" s="305" t="s">
        <v>2766</v>
      </c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  <c r="X583" s="290"/>
      <c r="Y583" s="290"/>
      <c r="Z583" s="290"/>
      <c r="AA583" s="290"/>
      <c r="AB583" s="290"/>
      <c r="AC583" s="290"/>
      <c r="AD583" s="290"/>
      <c r="AE583" s="290"/>
      <c r="AF583" s="290"/>
      <c r="AG583" s="290"/>
      <c r="AH583" s="290"/>
      <c r="AI583" s="290"/>
      <c r="AJ583" s="290"/>
      <c r="AK583" s="290"/>
      <c r="AL583" s="290"/>
      <c r="AM583" s="290"/>
      <c r="AN583" s="290"/>
      <c r="AO583" s="290"/>
      <c r="AP583" s="290"/>
      <c r="AQ583" s="290"/>
      <c r="AR583" s="290"/>
      <c r="AS583" s="290"/>
      <c r="AT583" s="290"/>
      <c r="AU583" s="290"/>
      <c r="AV583" s="290"/>
      <c r="AW583" s="290"/>
      <c r="AX583" s="290"/>
      <c r="AY583" s="290"/>
      <c r="AZ583" s="290"/>
      <c r="BA583" s="290"/>
      <c r="BB583" s="290"/>
      <c r="BC583" s="290"/>
      <c r="BD583" s="290"/>
      <c r="BE583" s="290"/>
      <c r="BF583" s="290"/>
    </row>
    <row r="584" spans="1:58" s="94" customFormat="1" ht="30" customHeight="1" x14ac:dyDescent="0.25">
      <c r="A584" s="305">
        <v>427</v>
      </c>
      <c r="B584" s="411" t="s">
        <v>11</v>
      </c>
      <c r="C584" s="411" t="s">
        <v>569</v>
      </c>
      <c r="D584" s="372">
        <v>1</v>
      </c>
      <c r="E584" s="568" t="s">
        <v>2232</v>
      </c>
      <c r="F584" s="411" t="s">
        <v>2885</v>
      </c>
      <c r="G584" s="411" t="s">
        <v>2668</v>
      </c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  <c r="X584" s="290"/>
      <c r="Y584" s="290"/>
      <c r="Z584" s="290"/>
      <c r="AA584" s="290"/>
      <c r="AB584" s="290"/>
      <c r="AC584" s="290"/>
      <c r="AD584" s="290"/>
      <c r="AE584" s="290"/>
      <c r="AF584" s="290"/>
      <c r="AG584" s="290"/>
      <c r="AH584" s="290"/>
      <c r="AI584" s="290"/>
      <c r="AJ584" s="290"/>
      <c r="AK584" s="290"/>
      <c r="AL584" s="290"/>
      <c r="AM584" s="290"/>
      <c r="AN584" s="290"/>
      <c r="AO584" s="290"/>
      <c r="AP584" s="290"/>
      <c r="AQ584" s="290"/>
      <c r="AR584" s="290"/>
      <c r="AS584" s="290"/>
      <c r="AT584" s="290"/>
      <c r="AU584" s="290"/>
      <c r="AV584" s="290"/>
      <c r="AW584" s="290"/>
      <c r="AX584" s="290"/>
      <c r="AY584" s="290"/>
      <c r="AZ584" s="290"/>
      <c r="BA584" s="290"/>
      <c r="BB584" s="290"/>
      <c r="BC584" s="290"/>
      <c r="BD584" s="290"/>
      <c r="BE584" s="290"/>
      <c r="BF584" s="290"/>
    </row>
    <row r="585" spans="1:58" s="94" customFormat="1" ht="30" customHeight="1" x14ac:dyDescent="0.25">
      <c r="A585" s="450">
        <v>479</v>
      </c>
      <c r="B585" s="372" t="s">
        <v>11</v>
      </c>
      <c r="C585" s="372" t="s">
        <v>569</v>
      </c>
      <c r="D585" s="372">
        <v>4</v>
      </c>
      <c r="E585" s="600" t="s">
        <v>3373</v>
      </c>
      <c r="F585" s="430" t="s">
        <v>2957</v>
      </c>
      <c r="G585" s="430" t="s">
        <v>2668</v>
      </c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  <c r="X585" s="290"/>
      <c r="Y585" s="290"/>
      <c r="Z585" s="290"/>
      <c r="AA585" s="290"/>
      <c r="AB585" s="290"/>
      <c r="AC585" s="290"/>
      <c r="AD585" s="290"/>
      <c r="AE585" s="290"/>
      <c r="AF585" s="290"/>
      <c r="AG585" s="290"/>
      <c r="AH585" s="290"/>
      <c r="AI585" s="290"/>
      <c r="AJ585" s="290"/>
      <c r="AK585" s="290"/>
      <c r="AL585" s="290"/>
      <c r="AM585" s="290"/>
      <c r="AN585" s="290"/>
      <c r="AO585" s="290"/>
      <c r="AP585" s="290"/>
      <c r="AQ585" s="290"/>
      <c r="AR585" s="290"/>
      <c r="AS585" s="290"/>
      <c r="AT585" s="290"/>
      <c r="AU585" s="290"/>
      <c r="AV585" s="290"/>
      <c r="AW585" s="290"/>
      <c r="AX585" s="290"/>
      <c r="AY585" s="290"/>
      <c r="AZ585" s="290"/>
      <c r="BA585" s="290"/>
      <c r="BB585" s="290"/>
      <c r="BC585" s="290"/>
      <c r="BD585" s="290"/>
      <c r="BE585" s="290"/>
      <c r="BF585" s="290"/>
    </row>
    <row r="586" spans="1:58" s="94" customFormat="1" ht="30" customHeight="1" x14ac:dyDescent="0.25">
      <c r="A586" s="450">
        <v>480</v>
      </c>
      <c r="B586" s="372" t="s">
        <v>11</v>
      </c>
      <c r="C586" s="372" t="s">
        <v>569</v>
      </c>
      <c r="D586" s="372">
        <v>6</v>
      </c>
      <c r="E586" s="600" t="s">
        <v>3373</v>
      </c>
      <c r="F586" s="430" t="s">
        <v>2521</v>
      </c>
      <c r="G586" s="430" t="s">
        <v>2668</v>
      </c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  <c r="AA586" s="290"/>
      <c r="AB586" s="290"/>
      <c r="AC586" s="290"/>
      <c r="AD586" s="290"/>
      <c r="AE586" s="290"/>
      <c r="AF586" s="290"/>
      <c r="AG586" s="290"/>
      <c r="AH586" s="290"/>
      <c r="AI586" s="290"/>
      <c r="AJ586" s="290"/>
      <c r="AK586" s="290"/>
      <c r="AL586" s="290"/>
      <c r="AM586" s="290"/>
      <c r="AN586" s="290"/>
      <c r="AO586" s="290"/>
      <c r="AP586" s="290"/>
      <c r="AQ586" s="290"/>
      <c r="AR586" s="290"/>
      <c r="AS586" s="290"/>
      <c r="AT586" s="290"/>
      <c r="AU586" s="290"/>
      <c r="AV586" s="290"/>
      <c r="AW586" s="290"/>
      <c r="AX586" s="290"/>
      <c r="AY586" s="290"/>
      <c r="AZ586" s="290"/>
      <c r="BA586" s="290"/>
      <c r="BB586" s="290"/>
      <c r="BC586" s="290"/>
      <c r="BD586" s="290"/>
      <c r="BE586" s="290"/>
      <c r="BF586" s="290"/>
    </row>
    <row r="587" spans="1:58" s="94" customFormat="1" ht="30" customHeight="1" x14ac:dyDescent="0.25">
      <c r="A587" s="559"/>
      <c r="B587" s="556" t="s">
        <v>2970</v>
      </c>
      <c r="C587" s="569" t="s">
        <v>569</v>
      </c>
      <c r="D587" s="372">
        <v>6</v>
      </c>
      <c r="E587" s="569" t="s">
        <v>2232</v>
      </c>
      <c r="F587" s="598"/>
      <c r="G587" s="372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  <c r="X587" s="290"/>
      <c r="Y587" s="290"/>
      <c r="Z587" s="290"/>
      <c r="AA587" s="290"/>
      <c r="AB587" s="290"/>
      <c r="AC587" s="290"/>
      <c r="AD587" s="290"/>
      <c r="AE587" s="290"/>
      <c r="AF587" s="290"/>
      <c r="AG587" s="290"/>
      <c r="AH587" s="290"/>
      <c r="AI587" s="290"/>
      <c r="AJ587" s="290"/>
      <c r="AK587" s="290"/>
      <c r="AL587" s="290"/>
      <c r="AM587" s="290"/>
      <c r="AN587" s="290"/>
      <c r="AO587" s="290"/>
      <c r="AP587" s="290"/>
      <c r="AQ587" s="290"/>
      <c r="AR587" s="290"/>
      <c r="AS587" s="290"/>
      <c r="AT587" s="290"/>
      <c r="AU587" s="290"/>
      <c r="AV587" s="290"/>
      <c r="AW587" s="290"/>
      <c r="AX587" s="290"/>
      <c r="AY587" s="290"/>
      <c r="AZ587" s="290"/>
      <c r="BA587" s="290"/>
      <c r="BB587" s="290"/>
      <c r="BC587" s="290"/>
      <c r="BD587" s="290"/>
      <c r="BE587" s="290"/>
      <c r="BF587" s="290"/>
    </row>
    <row r="588" spans="1:58" s="94" customFormat="1" ht="30" customHeight="1" x14ac:dyDescent="0.25">
      <c r="A588" s="559"/>
      <c r="B588" s="556" t="s">
        <v>2970</v>
      </c>
      <c r="C588" s="569" t="s">
        <v>569</v>
      </c>
      <c r="D588" s="372">
        <v>4</v>
      </c>
      <c r="E588" s="569" t="s">
        <v>2232</v>
      </c>
      <c r="F588" s="548"/>
      <c r="G588" s="372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  <c r="X588" s="290"/>
      <c r="Y588" s="290"/>
      <c r="Z588" s="290"/>
      <c r="AA588" s="290"/>
      <c r="AB588" s="290"/>
      <c r="AC588" s="290"/>
      <c r="AD588" s="290"/>
      <c r="AE588" s="290"/>
      <c r="AF588" s="290"/>
      <c r="AG588" s="290"/>
      <c r="AH588" s="290"/>
      <c r="AI588" s="290"/>
      <c r="AJ588" s="290"/>
      <c r="AK588" s="290"/>
      <c r="AL588" s="290"/>
      <c r="AM588" s="290"/>
      <c r="AN588" s="290"/>
      <c r="AO588" s="290"/>
      <c r="AP588" s="290"/>
      <c r="AQ588" s="290"/>
      <c r="AR588" s="290"/>
      <c r="AS588" s="290"/>
      <c r="AT588" s="290"/>
      <c r="AU588" s="290"/>
      <c r="AV588" s="290"/>
      <c r="AW588" s="290"/>
      <c r="AX588" s="290"/>
      <c r="AY588" s="290"/>
      <c r="AZ588" s="290"/>
      <c r="BA588" s="290"/>
      <c r="BB588" s="290"/>
      <c r="BC588" s="290"/>
      <c r="BD588" s="290"/>
      <c r="BE588" s="290"/>
      <c r="BF588" s="290"/>
    </row>
    <row r="589" spans="1:58" s="94" customFormat="1" ht="45" customHeight="1" x14ac:dyDescent="0.25">
      <c r="A589" s="450">
        <v>354</v>
      </c>
      <c r="B589" s="305" t="s">
        <v>11</v>
      </c>
      <c r="C589" s="305" t="s">
        <v>130</v>
      </c>
      <c r="D589" s="305">
        <v>73</v>
      </c>
      <c r="E589" s="305" t="s">
        <v>2205</v>
      </c>
      <c r="F589" s="549" t="s">
        <v>2703</v>
      </c>
      <c r="G589" s="305" t="s">
        <v>2685</v>
      </c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  <c r="X589" s="290"/>
      <c r="Y589" s="290"/>
      <c r="Z589" s="290"/>
      <c r="AA589" s="290"/>
      <c r="AB589" s="290"/>
      <c r="AC589" s="290"/>
      <c r="AD589" s="290"/>
      <c r="AE589" s="290"/>
      <c r="AF589" s="290"/>
      <c r="AG589" s="290"/>
      <c r="AH589" s="290"/>
      <c r="AI589" s="290"/>
      <c r="AJ589" s="290"/>
      <c r="AK589" s="290"/>
      <c r="AL589" s="290"/>
      <c r="AM589" s="290"/>
      <c r="AN589" s="290"/>
      <c r="AO589" s="290"/>
      <c r="AP589" s="290"/>
      <c r="AQ589" s="290"/>
      <c r="AR589" s="290"/>
      <c r="AS589" s="290"/>
      <c r="AT589" s="290"/>
      <c r="AU589" s="290"/>
      <c r="AV589" s="290"/>
      <c r="AW589" s="290"/>
      <c r="AX589" s="290"/>
      <c r="AY589" s="290"/>
      <c r="AZ589" s="290"/>
      <c r="BA589" s="290"/>
      <c r="BB589" s="290"/>
      <c r="BC589" s="290"/>
      <c r="BD589" s="290"/>
      <c r="BE589" s="290"/>
      <c r="BF589" s="290"/>
    </row>
    <row r="590" spans="1:58" s="94" customFormat="1" ht="45" customHeight="1" x14ac:dyDescent="0.25">
      <c r="A590" s="450">
        <v>356</v>
      </c>
      <c r="B590" s="305" t="s">
        <v>11</v>
      </c>
      <c r="C590" s="305" t="s">
        <v>130</v>
      </c>
      <c r="D590" s="305" t="s">
        <v>2084</v>
      </c>
      <c r="E590" s="305" t="s">
        <v>2205</v>
      </c>
      <c r="F590" s="549" t="s">
        <v>2687</v>
      </c>
      <c r="G590" s="466" t="s">
        <v>2685</v>
      </c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  <c r="X590" s="290"/>
      <c r="Y590" s="290"/>
      <c r="Z590" s="290"/>
      <c r="AA590" s="290"/>
      <c r="AB590" s="290"/>
      <c r="AC590" s="290"/>
      <c r="AD590" s="290"/>
      <c r="AE590" s="290"/>
      <c r="AF590" s="290"/>
      <c r="AG590" s="290"/>
      <c r="AH590" s="290"/>
      <c r="AI590" s="290"/>
      <c r="AJ590" s="290"/>
      <c r="AK590" s="290"/>
      <c r="AL590" s="290"/>
      <c r="AM590" s="290"/>
      <c r="AN590" s="290"/>
      <c r="AO590" s="290"/>
      <c r="AP590" s="290"/>
      <c r="AQ590" s="290"/>
      <c r="AR590" s="290"/>
      <c r="AS590" s="290"/>
      <c r="AT590" s="290"/>
      <c r="AU590" s="290"/>
      <c r="AV590" s="290"/>
      <c r="AW590" s="290"/>
      <c r="AX590" s="290"/>
      <c r="AY590" s="290"/>
      <c r="AZ590" s="290"/>
      <c r="BA590" s="290"/>
      <c r="BB590" s="290"/>
      <c r="BC590" s="290"/>
      <c r="BD590" s="290"/>
      <c r="BE590" s="290"/>
      <c r="BF590" s="290"/>
    </row>
    <row r="591" spans="1:58" s="94" customFormat="1" ht="45" customHeight="1" x14ac:dyDescent="0.25">
      <c r="A591" s="305">
        <v>361</v>
      </c>
      <c r="B591" s="305" t="s">
        <v>11</v>
      </c>
      <c r="C591" s="305" t="s">
        <v>130</v>
      </c>
      <c r="D591" s="305">
        <v>88</v>
      </c>
      <c r="E591" s="430" t="s">
        <v>2504</v>
      </c>
      <c r="F591" s="543" t="s">
        <v>2954</v>
      </c>
      <c r="G591" s="430" t="s">
        <v>2668</v>
      </c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  <c r="X591" s="290"/>
      <c r="Y591" s="290"/>
      <c r="Z591" s="290"/>
      <c r="AA591" s="290"/>
      <c r="AB591" s="290"/>
      <c r="AC591" s="290"/>
      <c r="AD591" s="290"/>
      <c r="AE591" s="290"/>
      <c r="AF591" s="290"/>
      <c r="AG591" s="290"/>
      <c r="AH591" s="290"/>
      <c r="AI591" s="290"/>
      <c r="AJ591" s="290"/>
      <c r="AK591" s="290"/>
      <c r="AL591" s="290"/>
      <c r="AM591" s="290"/>
      <c r="AN591" s="290"/>
      <c r="AO591" s="290"/>
      <c r="AP591" s="290"/>
      <c r="AQ591" s="290"/>
      <c r="AR591" s="290"/>
      <c r="AS591" s="290"/>
      <c r="AT591" s="290"/>
      <c r="AU591" s="290"/>
      <c r="AV591" s="290"/>
      <c r="AW591" s="290"/>
      <c r="AX591" s="290"/>
      <c r="AY591" s="290"/>
      <c r="AZ591" s="290"/>
      <c r="BA591" s="290"/>
      <c r="BB591" s="290"/>
      <c r="BC591" s="290"/>
      <c r="BD591" s="290"/>
      <c r="BE591" s="290"/>
      <c r="BF591" s="290"/>
    </row>
    <row r="592" spans="1:58" s="94" customFormat="1" ht="45" customHeight="1" x14ac:dyDescent="0.25">
      <c r="A592" s="450">
        <v>410</v>
      </c>
      <c r="B592" s="305" t="s">
        <v>11</v>
      </c>
      <c r="C592" s="305" t="s">
        <v>130</v>
      </c>
      <c r="D592" s="305" t="s">
        <v>2360</v>
      </c>
      <c r="E592" s="411" t="s">
        <v>2904</v>
      </c>
      <c r="F592" s="601" t="s">
        <v>2905</v>
      </c>
      <c r="G592" s="411" t="s">
        <v>2668</v>
      </c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  <c r="AA592" s="290"/>
      <c r="AB592" s="290"/>
      <c r="AC592" s="290"/>
      <c r="AD592" s="290"/>
      <c r="AE592" s="290"/>
      <c r="AF592" s="290"/>
      <c r="AG592" s="290"/>
      <c r="AH592" s="290"/>
      <c r="AI592" s="290"/>
      <c r="AJ592" s="290"/>
      <c r="AK592" s="290"/>
      <c r="AL592" s="290"/>
      <c r="AM592" s="290"/>
      <c r="AN592" s="290"/>
      <c r="AO592" s="290"/>
      <c r="AP592" s="290"/>
      <c r="AQ592" s="290"/>
      <c r="AR592" s="290"/>
      <c r="AS592" s="290"/>
      <c r="AT592" s="290"/>
      <c r="AU592" s="290"/>
      <c r="AV592" s="290"/>
      <c r="AW592" s="290"/>
      <c r="AX592" s="290"/>
      <c r="AY592" s="290"/>
      <c r="AZ592" s="290"/>
      <c r="BA592" s="290"/>
      <c r="BB592" s="290"/>
      <c r="BC592" s="290"/>
      <c r="BD592" s="290"/>
      <c r="BE592" s="290"/>
      <c r="BF592" s="290"/>
    </row>
    <row r="593" spans="1:58" s="94" customFormat="1" ht="45" customHeight="1" x14ac:dyDescent="0.25">
      <c r="A593" s="305">
        <v>415</v>
      </c>
      <c r="B593" s="305" t="s">
        <v>11</v>
      </c>
      <c r="C593" s="305" t="s">
        <v>130</v>
      </c>
      <c r="D593" s="305">
        <v>132</v>
      </c>
      <c r="E593" s="305" t="s">
        <v>2205</v>
      </c>
      <c r="F593" s="549" t="s">
        <v>2695</v>
      </c>
      <c r="G593" s="466" t="s">
        <v>2682</v>
      </c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</row>
    <row r="594" spans="1:58" s="94" customFormat="1" ht="45" customHeight="1" x14ac:dyDescent="0.25">
      <c r="A594" s="450">
        <v>543</v>
      </c>
      <c r="B594" s="372" t="s">
        <v>11</v>
      </c>
      <c r="C594" s="372" t="s">
        <v>130</v>
      </c>
      <c r="D594" s="372">
        <v>25</v>
      </c>
      <c r="E594" s="372" t="s">
        <v>2638</v>
      </c>
      <c r="F594" s="548" t="s">
        <v>2639</v>
      </c>
      <c r="G594" s="372" t="s">
        <v>2640</v>
      </c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  <c r="BC594" s="290"/>
      <c r="BD594" s="290"/>
      <c r="BE594" s="290"/>
      <c r="BF594" s="290"/>
    </row>
    <row r="595" spans="1:58" s="94" customFormat="1" ht="45" customHeight="1" x14ac:dyDescent="0.25">
      <c r="A595" s="450">
        <v>557</v>
      </c>
      <c r="B595" s="430" t="s">
        <v>2970</v>
      </c>
      <c r="C595" s="430" t="s">
        <v>130</v>
      </c>
      <c r="D595" s="372">
        <v>24</v>
      </c>
      <c r="E595" s="430" t="s">
        <v>3014</v>
      </c>
      <c r="F595" s="543" t="s">
        <v>3013</v>
      </c>
      <c r="G595" s="430" t="s">
        <v>2668</v>
      </c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  <c r="X595" s="290"/>
      <c r="Y595" s="290"/>
      <c r="Z595" s="290"/>
      <c r="AA595" s="290"/>
      <c r="AB595" s="290"/>
      <c r="AC595" s="290"/>
      <c r="AD595" s="290"/>
      <c r="AE595" s="290"/>
      <c r="AF595" s="290"/>
      <c r="AG595" s="290"/>
      <c r="AH595" s="290"/>
      <c r="AI595" s="290"/>
      <c r="AJ595" s="290"/>
      <c r="AK595" s="290"/>
      <c r="AL595" s="290"/>
      <c r="AM595" s="290"/>
      <c r="AN595" s="290"/>
      <c r="AO595" s="290"/>
      <c r="AP595" s="290"/>
      <c r="AQ595" s="290"/>
      <c r="AR595" s="290"/>
      <c r="AS595" s="290"/>
      <c r="AT595" s="290"/>
      <c r="AU595" s="290"/>
      <c r="AV595" s="290"/>
      <c r="AW595" s="290"/>
      <c r="AX595" s="290"/>
      <c r="AY595" s="290"/>
      <c r="AZ595" s="290"/>
      <c r="BA595" s="290"/>
      <c r="BB595" s="290"/>
      <c r="BC595" s="290"/>
      <c r="BD595" s="290"/>
      <c r="BE595" s="290"/>
      <c r="BF595" s="290"/>
    </row>
    <row r="596" spans="1:58" s="94" customFormat="1" ht="45" customHeight="1" x14ac:dyDescent="0.25">
      <c r="A596" s="450">
        <v>569</v>
      </c>
      <c r="B596" s="430" t="s">
        <v>2970</v>
      </c>
      <c r="C596" s="430" t="s">
        <v>130</v>
      </c>
      <c r="D596" s="372">
        <v>30</v>
      </c>
      <c r="E596" s="372"/>
      <c r="F596" s="548"/>
      <c r="G596" s="372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  <c r="X596" s="290"/>
      <c r="Y596" s="290"/>
      <c r="Z596" s="290"/>
      <c r="AA596" s="290"/>
      <c r="AB596" s="290"/>
      <c r="AC596" s="290"/>
      <c r="AD596" s="290"/>
      <c r="AE596" s="290"/>
      <c r="AF596" s="290"/>
      <c r="AG596" s="290"/>
      <c r="AH596" s="290"/>
      <c r="AI596" s="290"/>
      <c r="AJ596" s="290"/>
      <c r="AK596" s="290"/>
      <c r="AL596" s="290"/>
      <c r="AM596" s="290"/>
      <c r="AN596" s="290"/>
      <c r="AO596" s="290"/>
      <c r="AP596" s="290"/>
      <c r="AQ596" s="290"/>
      <c r="AR596" s="290"/>
      <c r="AS596" s="290"/>
      <c r="AT596" s="290"/>
      <c r="AU596" s="290"/>
      <c r="AV596" s="290"/>
      <c r="AW596" s="290"/>
      <c r="AX596" s="290"/>
      <c r="AY596" s="290"/>
      <c r="AZ596" s="290"/>
      <c r="BA596" s="290"/>
      <c r="BB596" s="290"/>
      <c r="BC596" s="290"/>
      <c r="BD596" s="290"/>
      <c r="BE596" s="290"/>
      <c r="BF596" s="290"/>
    </row>
    <row r="597" spans="1:58" s="94" customFormat="1" ht="45" customHeight="1" x14ac:dyDescent="0.25">
      <c r="A597" s="305">
        <v>406</v>
      </c>
      <c r="B597" s="305" t="s">
        <v>11</v>
      </c>
      <c r="C597" s="305" t="s">
        <v>922</v>
      </c>
      <c r="D597" s="305">
        <v>19</v>
      </c>
      <c r="E597" s="305" t="s">
        <v>2087</v>
      </c>
      <c r="F597" s="543" t="s">
        <v>3047</v>
      </c>
      <c r="G597" s="305" t="s">
        <v>2766</v>
      </c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  <c r="X597" s="290"/>
      <c r="Y597" s="290"/>
      <c r="Z597" s="290"/>
      <c r="AA597" s="290"/>
      <c r="AB597" s="290"/>
      <c r="AC597" s="290"/>
      <c r="AD597" s="290"/>
      <c r="AE597" s="290"/>
      <c r="AF597" s="290"/>
      <c r="AG597" s="290"/>
      <c r="AH597" s="290"/>
      <c r="AI597" s="290"/>
      <c r="AJ597" s="290"/>
      <c r="AK597" s="290"/>
      <c r="AL597" s="290"/>
      <c r="AM597" s="290"/>
      <c r="AN597" s="290"/>
      <c r="AO597" s="290"/>
      <c r="AP597" s="290"/>
      <c r="AQ597" s="290"/>
      <c r="AR597" s="290"/>
      <c r="AS597" s="290"/>
      <c r="AT597" s="290"/>
      <c r="AU597" s="290"/>
      <c r="AV597" s="290"/>
      <c r="AW597" s="290"/>
      <c r="AX597" s="290"/>
      <c r="AY597" s="290"/>
      <c r="AZ597" s="290"/>
      <c r="BA597" s="290"/>
      <c r="BB597" s="290"/>
      <c r="BC597" s="290"/>
      <c r="BD597" s="290"/>
      <c r="BE597" s="290"/>
      <c r="BF597" s="290"/>
    </row>
    <row r="598" spans="1:58" s="94" customFormat="1" ht="45" customHeight="1" x14ac:dyDescent="0.25">
      <c r="A598" s="450">
        <v>95</v>
      </c>
      <c r="B598" s="305" t="s">
        <v>11</v>
      </c>
      <c r="C598" s="305" t="s">
        <v>78</v>
      </c>
      <c r="D598" s="305">
        <v>40</v>
      </c>
      <c r="E598" s="576" t="s">
        <v>2207</v>
      </c>
      <c r="F598" s="543" t="s">
        <v>2952</v>
      </c>
      <c r="G598" s="411" t="s">
        <v>2668</v>
      </c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  <c r="X598" s="290"/>
      <c r="Y598" s="290"/>
      <c r="Z598" s="290"/>
      <c r="AA598" s="290"/>
      <c r="AB598" s="290"/>
      <c r="AC598" s="290"/>
      <c r="AD598" s="290"/>
      <c r="AE598" s="290"/>
      <c r="AF598" s="290"/>
      <c r="AG598" s="290"/>
      <c r="AH598" s="290"/>
      <c r="AI598" s="290"/>
      <c r="AJ598" s="290"/>
      <c r="AK598" s="290"/>
      <c r="AL598" s="290"/>
      <c r="AM598" s="290"/>
      <c r="AN598" s="290"/>
      <c r="AO598" s="290"/>
      <c r="AP598" s="290"/>
      <c r="AQ598" s="290"/>
      <c r="AR598" s="290"/>
      <c r="AS598" s="290"/>
      <c r="AT598" s="290"/>
      <c r="AU598" s="290"/>
      <c r="AV598" s="290"/>
      <c r="AW598" s="290"/>
      <c r="AX598" s="290"/>
      <c r="AY598" s="290"/>
      <c r="AZ598" s="290"/>
      <c r="BA598" s="290"/>
      <c r="BB598" s="290"/>
      <c r="BC598" s="290"/>
      <c r="BD598" s="290"/>
      <c r="BE598" s="290"/>
      <c r="BF598" s="290"/>
    </row>
    <row r="599" spans="1:58" s="94" customFormat="1" ht="45" customHeight="1" x14ac:dyDescent="0.25">
      <c r="A599" s="450">
        <v>96</v>
      </c>
      <c r="B599" s="305" t="s">
        <v>11</v>
      </c>
      <c r="C599" s="450" t="s">
        <v>78</v>
      </c>
      <c r="D599" s="450">
        <v>93</v>
      </c>
      <c r="E599" s="340" t="s">
        <v>2200</v>
      </c>
      <c r="F599" s="550" t="s">
        <v>2733</v>
      </c>
      <c r="G599" s="411" t="s">
        <v>2668</v>
      </c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  <c r="X599" s="290"/>
      <c r="Y599" s="290"/>
      <c r="Z599" s="290"/>
      <c r="AA599" s="290"/>
      <c r="AB599" s="290"/>
      <c r="AC599" s="290"/>
      <c r="AD599" s="290"/>
      <c r="AE599" s="290"/>
      <c r="AF599" s="290"/>
      <c r="AG599" s="290"/>
      <c r="AH599" s="290"/>
      <c r="AI599" s="290"/>
      <c r="AJ599" s="290"/>
      <c r="AK599" s="290"/>
      <c r="AL599" s="290"/>
      <c r="AM599" s="290"/>
      <c r="AN599" s="290"/>
      <c r="AO599" s="290"/>
      <c r="AP599" s="290"/>
      <c r="AQ599" s="290"/>
      <c r="AR599" s="290"/>
      <c r="AS599" s="290"/>
      <c r="AT599" s="290"/>
      <c r="AU599" s="290"/>
      <c r="AV599" s="290"/>
      <c r="AW599" s="290"/>
      <c r="AX599" s="290"/>
      <c r="AY599" s="290"/>
      <c r="AZ599" s="290"/>
      <c r="BA599" s="290"/>
      <c r="BB599" s="290"/>
      <c r="BC599" s="290"/>
      <c r="BD599" s="290"/>
      <c r="BE599" s="290"/>
      <c r="BF599" s="290"/>
    </row>
    <row r="600" spans="1:58" s="94" customFormat="1" ht="45" customHeight="1" x14ac:dyDescent="0.25">
      <c r="A600" s="305">
        <v>97</v>
      </c>
      <c r="B600" s="305" t="s">
        <v>11</v>
      </c>
      <c r="C600" s="305" t="s">
        <v>78</v>
      </c>
      <c r="D600" s="305">
        <v>12</v>
      </c>
      <c r="E600" s="305" t="s">
        <v>2497</v>
      </c>
      <c r="F600" s="550" t="s">
        <v>2924</v>
      </c>
      <c r="G600" s="411" t="s">
        <v>2917</v>
      </c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  <c r="X600" s="290"/>
      <c r="Y600" s="290"/>
      <c r="Z600" s="290"/>
      <c r="AA600" s="290"/>
      <c r="AB600" s="290"/>
      <c r="AC600" s="290"/>
      <c r="AD600" s="290"/>
      <c r="AE600" s="290"/>
      <c r="AF600" s="290"/>
      <c r="AG600" s="290"/>
      <c r="AH600" s="290"/>
      <c r="AI600" s="290"/>
      <c r="AJ600" s="290"/>
      <c r="AK600" s="290"/>
      <c r="AL600" s="290"/>
      <c r="AM600" s="290"/>
      <c r="AN600" s="290"/>
      <c r="AO600" s="290"/>
      <c r="AP600" s="290"/>
      <c r="AQ600" s="290"/>
      <c r="AR600" s="290"/>
      <c r="AS600" s="290"/>
      <c r="AT600" s="290"/>
      <c r="AU600" s="290"/>
      <c r="AV600" s="290"/>
      <c r="AW600" s="290"/>
      <c r="AX600" s="290"/>
      <c r="AY600" s="290"/>
      <c r="AZ600" s="290"/>
      <c r="BA600" s="290"/>
      <c r="BB600" s="290"/>
      <c r="BC600" s="290"/>
      <c r="BD600" s="290"/>
      <c r="BE600" s="290"/>
      <c r="BF600" s="290"/>
    </row>
    <row r="601" spans="1:58" s="94" customFormat="1" ht="45" customHeight="1" x14ac:dyDescent="0.25">
      <c r="A601" s="450">
        <v>411</v>
      </c>
      <c r="B601" s="305" t="s">
        <v>11</v>
      </c>
      <c r="C601" s="305" t="s">
        <v>78</v>
      </c>
      <c r="D601" s="305" t="s">
        <v>2359</v>
      </c>
      <c r="E601" s="411" t="s">
        <v>2904</v>
      </c>
      <c r="F601" s="550" t="s">
        <v>2907</v>
      </c>
      <c r="G601" s="411" t="s">
        <v>2668</v>
      </c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  <c r="X601" s="290"/>
      <c r="Y601" s="290"/>
      <c r="Z601" s="290"/>
      <c r="AA601" s="290"/>
      <c r="AB601" s="290"/>
      <c r="AC601" s="290"/>
      <c r="AD601" s="290"/>
      <c r="AE601" s="290"/>
      <c r="AF601" s="290"/>
      <c r="AG601" s="290"/>
      <c r="AH601" s="290"/>
      <c r="AI601" s="290"/>
      <c r="AJ601" s="290"/>
      <c r="AK601" s="290"/>
      <c r="AL601" s="290"/>
      <c r="AM601" s="290"/>
      <c r="AN601" s="290"/>
      <c r="AO601" s="290"/>
      <c r="AP601" s="290"/>
      <c r="AQ601" s="290"/>
      <c r="AR601" s="290"/>
      <c r="AS601" s="290"/>
      <c r="AT601" s="290"/>
      <c r="AU601" s="290"/>
      <c r="AV601" s="290"/>
      <c r="AW601" s="290"/>
      <c r="AX601" s="290"/>
      <c r="AY601" s="290"/>
      <c r="AZ601" s="290"/>
      <c r="BA601" s="290"/>
      <c r="BB601" s="290"/>
      <c r="BC601" s="290"/>
      <c r="BD601" s="290"/>
      <c r="BE601" s="290"/>
      <c r="BF601" s="290"/>
    </row>
    <row r="602" spans="1:58" s="94" customFormat="1" ht="45" customHeight="1" x14ac:dyDescent="0.25">
      <c r="A602" s="450">
        <v>429</v>
      </c>
      <c r="B602" s="411" t="s">
        <v>11</v>
      </c>
      <c r="C602" s="411" t="s">
        <v>78</v>
      </c>
      <c r="D602" s="411" t="s">
        <v>2052</v>
      </c>
      <c r="E602" s="568" t="s">
        <v>2232</v>
      </c>
      <c r="F602" s="550" t="s">
        <v>2889</v>
      </c>
      <c r="G602" s="411" t="s">
        <v>2668</v>
      </c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  <c r="X602" s="290"/>
      <c r="Y602" s="290"/>
      <c r="Z602" s="290"/>
      <c r="AA602" s="290"/>
      <c r="AB602" s="290"/>
      <c r="AC602" s="290"/>
      <c r="AD602" s="290"/>
      <c r="AE602" s="290"/>
      <c r="AF602" s="290"/>
      <c r="AG602" s="290"/>
      <c r="AH602" s="290"/>
      <c r="AI602" s="290"/>
      <c r="AJ602" s="290"/>
      <c r="AK602" s="290"/>
      <c r="AL602" s="290"/>
      <c r="AM602" s="290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90"/>
      <c r="BA602" s="290"/>
      <c r="BB602" s="290"/>
      <c r="BC602" s="290"/>
      <c r="BD602" s="290"/>
      <c r="BE602" s="290"/>
      <c r="BF602" s="290"/>
    </row>
    <row r="603" spans="1:58" s="94" customFormat="1" ht="8.25" customHeight="1" x14ac:dyDescent="0.25">
      <c r="A603" s="305">
        <v>481</v>
      </c>
      <c r="B603" s="372" t="s">
        <v>11</v>
      </c>
      <c r="C603" s="372" t="s">
        <v>78</v>
      </c>
      <c r="D603" s="372">
        <v>89</v>
      </c>
      <c r="E603" s="430" t="s">
        <v>2449</v>
      </c>
      <c r="F603" s="602" t="s">
        <v>2997</v>
      </c>
      <c r="G603" s="430" t="s">
        <v>2668</v>
      </c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  <c r="X603" s="290"/>
      <c r="Y603" s="290"/>
      <c r="Z603" s="290"/>
      <c r="AA603" s="290"/>
      <c r="AB603" s="290"/>
      <c r="AC603" s="290"/>
      <c r="AD603" s="290"/>
      <c r="AE603" s="290"/>
      <c r="AF603" s="290"/>
      <c r="AG603" s="290"/>
      <c r="AH603" s="290"/>
      <c r="AI603" s="290"/>
      <c r="AJ603" s="290"/>
      <c r="AK603" s="290"/>
      <c r="AL603" s="290"/>
      <c r="AM603" s="290"/>
      <c r="AN603" s="290"/>
      <c r="AO603" s="290"/>
      <c r="AP603" s="290"/>
      <c r="AQ603" s="290"/>
      <c r="AR603" s="290"/>
      <c r="AS603" s="290"/>
      <c r="AT603" s="290"/>
      <c r="AU603" s="290"/>
      <c r="AV603" s="290"/>
      <c r="AW603" s="290"/>
      <c r="AX603" s="290"/>
      <c r="AY603" s="290"/>
      <c r="AZ603" s="290"/>
      <c r="BA603" s="290"/>
      <c r="BB603" s="290"/>
      <c r="BC603" s="290"/>
      <c r="BD603" s="290"/>
      <c r="BE603" s="290"/>
      <c r="BF603" s="290"/>
    </row>
    <row r="604" spans="1:58" s="94" customFormat="1" ht="45" customHeight="1" x14ac:dyDescent="0.25">
      <c r="A604" s="450">
        <v>510</v>
      </c>
      <c r="B604" s="372" t="s">
        <v>11</v>
      </c>
      <c r="C604" s="372" t="s">
        <v>78</v>
      </c>
      <c r="D604" s="372" t="s">
        <v>2143</v>
      </c>
      <c r="E604" s="547" t="s">
        <v>2495</v>
      </c>
      <c r="F604" s="430" t="s">
        <v>2988</v>
      </c>
      <c r="G604" s="430" t="s">
        <v>2766</v>
      </c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  <c r="X604" s="290"/>
      <c r="Y604" s="290"/>
      <c r="Z604" s="290"/>
      <c r="AA604" s="290"/>
      <c r="AB604" s="290"/>
      <c r="AC604" s="290"/>
      <c r="AD604" s="290"/>
      <c r="AE604" s="290"/>
      <c r="AF604" s="290"/>
      <c r="AG604" s="290"/>
      <c r="AH604" s="290"/>
      <c r="AI604" s="290"/>
      <c r="AJ604" s="290"/>
      <c r="AK604" s="290"/>
      <c r="AL604" s="290"/>
      <c r="AM604" s="290"/>
      <c r="AN604" s="290"/>
      <c r="AO604" s="290"/>
      <c r="AP604" s="290"/>
      <c r="AQ604" s="290"/>
      <c r="AR604" s="290"/>
      <c r="AS604" s="290"/>
      <c r="AT604" s="290"/>
      <c r="AU604" s="290"/>
      <c r="AV604" s="290"/>
      <c r="AW604" s="290"/>
      <c r="AX604" s="290"/>
      <c r="AY604" s="290"/>
      <c r="AZ604" s="290"/>
      <c r="BA604" s="290"/>
      <c r="BB604" s="290"/>
      <c r="BC604" s="290"/>
      <c r="BD604" s="290"/>
      <c r="BE604" s="290"/>
      <c r="BF604" s="290"/>
    </row>
    <row r="605" spans="1:58" s="94" customFormat="1" ht="45" customHeight="1" x14ac:dyDescent="0.25">
      <c r="A605" s="450">
        <v>537</v>
      </c>
      <c r="B605" s="372" t="s">
        <v>11</v>
      </c>
      <c r="C605" s="372" t="s">
        <v>78</v>
      </c>
      <c r="D605" s="372">
        <v>46</v>
      </c>
      <c r="E605" s="430" t="s">
        <v>2627</v>
      </c>
      <c r="F605" s="430" t="s">
        <v>3002</v>
      </c>
      <c r="G605" s="430" t="s">
        <v>3003</v>
      </c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  <c r="X605" s="290"/>
      <c r="Y605" s="290"/>
      <c r="Z605" s="290"/>
      <c r="AA605" s="290"/>
      <c r="AB605" s="290"/>
      <c r="AC605" s="290"/>
      <c r="AD605" s="290"/>
      <c r="AE605" s="290"/>
      <c r="AF605" s="290"/>
      <c r="AG605" s="290"/>
      <c r="AH605" s="290"/>
      <c r="AI605" s="290"/>
      <c r="AJ605" s="290"/>
      <c r="AK605" s="290"/>
      <c r="AL605" s="290"/>
      <c r="AM605" s="290"/>
      <c r="AN605" s="290"/>
      <c r="AO605" s="290"/>
      <c r="AP605" s="290"/>
      <c r="AQ605" s="290"/>
      <c r="AR605" s="290"/>
      <c r="AS605" s="290"/>
      <c r="AT605" s="290"/>
      <c r="AU605" s="290"/>
      <c r="AV605" s="290"/>
      <c r="AW605" s="290"/>
      <c r="AX605" s="290"/>
      <c r="AY605" s="290"/>
      <c r="AZ605" s="290"/>
      <c r="BA605" s="290"/>
      <c r="BB605" s="290"/>
      <c r="BC605" s="290"/>
      <c r="BD605" s="290"/>
      <c r="BE605" s="290"/>
      <c r="BF605" s="290"/>
    </row>
    <row r="606" spans="1:58" s="94" customFormat="1" ht="45" customHeight="1" x14ac:dyDescent="0.25">
      <c r="A606" s="305">
        <v>538</v>
      </c>
      <c r="B606" s="372" t="s">
        <v>11</v>
      </c>
      <c r="C606" s="372" t="s">
        <v>78</v>
      </c>
      <c r="D606" s="372">
        <v>44</v>
      </c>
      <c r="E606" s="372" t="s">
        <v>2628</v>
      </c>
      <c r="F606" s="372" t="s">
        <v>2629</v>
      </c>
      <c r="G606" s="372" t="s">
        <v>16</v>
      </c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  <c r="X606" s="290"/>
      <c r="Y606" s="290"/>
      <c r="Z606" s="290"/>
      <c r="AA606" s="290"/>
      <c r="AB606" s="290"/>
      <c r="AC606" s="290"/>
      <c r="AD606" s="290"/>
      <c r="AE606" s="290"/>
      <c r="AF606" s="290"/>
      <c r="AG606" s="290"/>
      <c r="AH606" s="290"/>
      <c r="AI606" s="290"/>
      <c r="AJ606" s="290"/>
      <c r="AK606" s="290"/>
      <c r="AL606" s="290"/>
      <c r="AM606" s="290"/>
      <c r="AN606" s="290"/>
      <c r="AO606" s="290"/>
      <c r="AP606" s="290"/>
      <c r="AQ606" s="290"/>
      <c r="AR606" s="290"/>
      <c r="AS606" s="290"/>
      <c r="AT606" s="290"/>
      <c r="AU606" s="290"/>
      <c r="AV606" s="290"/>
      <c r="AW606" s="290"/>
      <c r="AX606" s="290"/>
      <c r="AY606" s="290"/>
      <c r="AZ606" s="290"/>
      <c r="BA606" s="290"/>
      <c r="BB606" s="290"/>
      <c r="BC606" s="290"/>
      <c r="BD606" s="290"/>
      <c r="BE606" s="290"/>
      <c r="BF606" s="290"/>
    </row>
    <row r="607" spans="1:58" s="94" customFormat="1" ht="45" customHeight="1" x14ac:dyDescent="0.25">
      <c r="A607" s="305">
        <v>484</v>
      </c>
      <c r="B607" s="372" t="s">
        <v>2452</v>
      </c>
      <c r="C607" s="372" t="s">
        <v>2453</v>
      </c>
      <c r="D607" s="372">
        <v>48</v>
      </c>
      <c r="E607" s="372" t="s">
        <v>2454</v>
      </c>
      <c r="F607" s="372" t="s">
        <v>2526</v>
      </c>
      <c r="G607" s="372" t="s">
        <v>2522</v>
      </c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  <c r="X607" s="290"/>
      <c r="Y607" s="290"/>
      <c r="Z607" s="290"/>
      <c r="AA607" s="290"/>
      <c r="AB607" s="290"/>
      <c r="AC607" s="290"/>
      <c r="AD607" s="290"/>
      <c r="AE607" s="290"/>
      <c r="AF607" s="290"/>
      <c r="AG607" s="290"/>
      <c r="AH607" s="290"/>
      <c r="AI607" s="290"/>
      <c r="AJ607" s="290"/>
      <c r="AK607" s="290"/>
      <c r="AL607" s="290"/>
      <c r="AM607" s="290"/>
      <c r="AN607" s="290"/>
      <c r="AO607" s="290"/>
      <c r="AP607" s="290"/>
      <c r="AQ607" s="290"/>
      <c r="AR607" s="290"/>
      <c r="AS607" s="290"/>
      <c r="AT607" s="290"/>
      <c r="AU607" s="290"/>
      <c r="AV607" s="290"/>
      <c r="AW607" s="290"/>
      <c r="AX607" s="290"/>
      <c r="AY607" s="290"/>
      <c r="AZ607" s="290"/>
      <c r="BA607" s="290"/>
      <c r="BB607" s="290"/>
      <c r="BC607" s="290"/>
      <c r="BD607" s="290"/>
      <c r="BE607" s="290"/>
      <c r="BF607" s="290"/>
    </row>
    <row r="608" spans="1:58" s="94" customFormat="1" ht="45" customHeight="1" x14ac:dyDescent="0.25">
      <c r="A608" s="450">
        <v>485</v>
      </c>
      <c r="B608" s="372" t="s">
        <v>2452</v>
      </c>
      <c r="C608" s="372" t="s">
        <v>2453</v>
      </c>
      <c r="D608" s="372" t="s">
        <v>2455</v>
      </c>
      <c r="E608" s="372" t="s">
        <v>2454</v>
      </c>
      <c r="F608" s="372" t="s">
        <v>2528</v>
      </c>
      <c r="G608" s="372" t="s">
        <v>2522</v>
      </c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  <c r="X608" s="290"/>
      <c r="Y608" s="290"/>
      <c r="Z608" s="290"/>
      <c r="AA608" s="290"/>
      <c r="AB608" s="290"/>
      <c r="AC608" s="290"/>
      <c r="AD608" s="290"/>
      <c r="AE608" s="290"/>
      <c r="AF608" s="290"/>
      <c r="AG608" s="290"/>
      <c r="AH608" s="290"/>
      <c r="AI608" s="290"/>
      <c r="AJ608" s="290"/>
      <c r="AK608" s="290"/>
      <c r="AL608" s="290"/>
      <c r="AM608" s="290"/>
      <c r="AN608" s="290"/>
      <c r="AO608" s="290"/>
      <c r="AP608" s="290"/>
      <c r="AQ608" s="290"/>
      <c r="AR608" s="290"/>
      <c r="AS608" s="290"/>
      <c r="AT608" s="290"/>
      <c r="AU608" s="290"/>
      <c r="AV608" s="290"/>
      <c r="AW608" s="290"/>
      <c r="AX608" s="290"/>
      <c r="AY608" s="290"/>
      <c r="AZ608" s="290"/>
      <c r="BA608" s="290"/>
      <c r="BB608" s="290"/>
      <c r="BC608" s="290"/>
      <c r="BD608" s="290"/>
      <c r="BE608" s="290"/>
      <c r="BF608" s="290"/>
    </row>
    <row r="609" spans="1:58" s="94" customFormat="1" ht="12" customHeight="1" x14ac:dyDescent="0.25">
      <c r="A609" s="450">
        <v>98</v>
      </c>
      <c r="B609" s="411" t="s">
        <v>2847</v>
      </c>
      <c r="C609" s="305" t="s">
        <v>824</v>
      </c>
      <c r="D609" s="305">
        <v>11</v>
      </c>
      <c r="E609" s="305" t="s">
        <v>1645</v>
      </c>
      <c r="F609" s="305"/>
      <c r="G609" s="305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  <c r="AA609" s="290"/>
      <c r="AB609" s="290"/>
      <c r="AC609" s="290"/>
      <c r="AD609" s="290"/>
      <c r="AE609" s="290"/>
      <c r="AF609" s="290"/>
      <c r="AG609" s="290"/>
      <c r="AH609" s="290"/>
      <c r="AI609" s="290"/>
      <c r="AJ609" s="290"/>
      <c r="AK609" s="290"/>
      <c r="AL609" s="290"/>
      <c r="AM609" s="290"/>
      <c r="AN609" s="290"/>
      <c r="AO609" s="290"/>
      <c r="AP609" s="290"/>
      <c r="AQ609" s="290"/>
      <c r="AR609" s="290"/>
      <c r="AS609" s="290"/>
      <c r="AT609" s="290"/>
      <c r="AU609" s="290"/>
      <c r="AV609" s="290"/>
      <c r="AW609" s="290"/>
      <c r="AX609" s="290"/>
      <c r="AY609" s="290"/>
      <c r="AZ609" s="290"/>
      <c r="BA609" s="290"/>
      <c r="BB609" s="290"/>
      <c r="BC609" s="290"/>
      <c r="BD609" s="290"/>
      <c r="BE609" s="290"/>
      <c r="BF609" s="290"/>
    </row>
    <row r="610" spans="1:58" s="94" customFormat="1" x14ac:dyDescent="0.25">
      <c r="A610" s="559"/>
      <c r="B610" s="372"/>
      <c r="C610" s="372"/>
      <c r="D610" s="372"/>
      <c r="E610" s="372"/>
      <c r="F610" s="372"/>
      <c r="G610" s="372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  <c r="X610" s="290"/>
      <c r="Y610" s="290"/>
      <c r="Z610" s="290"/>
      <c r="AA610" s="290"/>
      <c r="AB610" s="290"/>
      <c r="AC610" s="290"/>
      <c r="AD610" s="290"/>
      <c r="AE610" s="290"/>
      <c r="AF610" s="290"/>
      <c r="AG610" s="290"/>
      <c r="AH610" s="290"/>
      <c r="AI610" s="290"/>
      <c r="AJ610" s="290"/>
      <c r="AK610" s="290"/>
      <c r="AL610" s="290"/>
      <c r="AM610" s="290"/>
      <c r="AN610" s="290"/>
      <c r="AO610" s="290"/>
      <c r="AP610" s="290"/>
      <c r="AQ610" s="290"/>
      <c r="AR610" s="290"/>
      <c r="AS610" s="290"/>
      <c r="AT610" s="290"/>
      <c r="AU610" s="290"/>
      <c r="AV610" s="290"/>
      <c r="AW610" s="290"/>
      <c r="AX610" s="290"/>
      <c r="AY610" s="290"/>
      <c r="AZ610" s="290"/>
      <c r="BA610" s="290"/>
      <c r="BB610" s="290"/>
      <c r="BC610" s="290"/>
      <c r="BD610" s="290"/>
      <c r="BE610" s="290"/>
      <c r="BF610" s="290"/>
    </row>
    <row r="611" spans="1:58" s="94" customFormat="1" x14ac:dyDescent="0.25">
      <c r="A611" s="559"/>
      <c r="B611" s="372"/>
      <c r="C611" s="372"/>
      <c r="D611" s="372"/>
      <c r="E611" s="603"/>
      <c r="F611" s="372"/>
      <c r="G611" s="372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  <c r="X611" s="290"/>
      <c r="Y611" s="290"/>
      <c r="Z611" s="290"/>
      <c r="AA611" s="290"/>
      <c r="AB611" s="290"/>
      <c r="AC611" s="290"/>
      <c r="AD611" s="290"/>
      <c r="AE611" s="290"/>
      <c r="AF611" s="290"/>
      <c r="AG611" s="290"/>
      <c r="AH611" s="290"/>
      <c r="AI611" s="290"/>
      <c r="AJ611" s="290"/>
      <c r="AK611" s="290"/>
      <c r="AL611" s="290"/>
      <c r="AM611" s="290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90"/>
      <c r="BA611" s="290"/>
      <c r="BB611" s="290"/>
      <c r="BC611" s="290"/>
      <c r="BD611" s="290"/>
      <c r="BE611" s="290"/>
      <c r="BF611" s="290"/>
    </row>
    <row r="612" spans="1:58" s="94" customFormat="1" x14ac:dyDescent="0.25">
      <c r="A612" s="559"/>
      <c r="B612" s="372"/>
      <c r="C612" s="372"/>
      <c r="D612" s="372"/>
      <c r="E612" s="372"/>
      <c r="F612" s="372"/>
      <c r="G612" s="372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  <c r="X612" s="290"/>
      <c r="Y612" s="290"/>
      <c r="Z612" s="290"/>
      <c r="AA612" s="290"/>
      <c r="AB612" s="290"/>
      <c r="AC612" s="290"/>
      <c r="AD612" s="290"/>
      <c r="AE612" s="290"/>
      <c r="AF612" s="290"/>
      <c r="AG612" s="290"/>
      <c r="AH612" s="290"/>
      <c r="AI612" s="290"/>
      <c r="AJ612" s="290"/>
      <c r="AK612" s="290"/>
      <c r="AL612" s="290"/>
      <c r="AM612" s="290"/>
      <c r="AN612" s="290"/>
      <c r="AO612" s="290"/>
      <c r="AP612" s="290"/>
      <c r="AQ612" s="290"/>
      <c r="AR612" s="290"/>
      <c r="AS612" s="290"/>
      <c r="AT612" s="290"/>
      <c r="AU612" s="290"/>
      <c r="AV612" s="290"/>
      <c r="AW612" s="290"/>
      <c r="AX612" s="290"/>
      <c r="AY612" s="290"/>
      <c r="AZ612" s="290"/>
      <c r="BA612" s="290"/>
      <c r="BB612" s="290"/>
      <c r="BC612" s="290"/>
      <c r="BD612" s="290"/>
      <c r="BE612" s="290"/>
      <c r="BF612" s="290"/>
    </row>
    <row r="613" spans="1:58" s="94" customFormat="1" x14ac:dyDescent="0.25">
      <c r="A613" s="559"/>
      <c r="B613" s="372"/>
      <c r="C613" s="372"/>
      <c r="D613" s="372"/>
      <c r="E613" s="372"/>
      <c r="F613" s="372"/>
      <c r="G613" s="372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  <c r="X613" s="290"/>
      <c r="Y613" s="290"/>
      <c r="Z613" s="290"/>
      <c r="AA613" s="290"/>
      <c r="AB613" s="290"/>
      <c r="AC613" s="290"/>
      <c r="AD613" s="290"/>
      <c r="AE613" s="290"/>
      <c r="AF613" s="290"/>
      <c r="AG613" s="290"/>
      <c r="AH613" s="290"/>
      <c r="AI613" s="290"/>
      <c r="AJ613" s="290"/>
      <c r="AK613" s="290"/>
      <c r="AL613" s="290"/>
      <c r="AM613" s="290"/>
      <c r="AN613" s="290"/>
      <c r="AO613" s="290"/>
      <c r="AP613" s="290"/>
      <c r="AQ613" s="290"/>
      <c r="AR613" s="290"/>
      <c r="AS613" s="290"/>
      <c r="AT613" s="290"/>
      <c r="AU613" s="290"/>
      <c r="AV613" s="290"/>
      <c r="AW613" s="290"/>
      <c r="AX613" s="290"/>
      <c r="AY613" s="290"/>
      <c r="AZ613" s="290"/>
      <c r="BA613" s="290"/>
      <c r="BB613" s="290"/>
      <c r="BC613" s="290"/>
      <c r="BD613" s="290"/>
      <c r="BE613" s="290"/>
      <c r="BF613" s="290"/>
    </row>
    <row r="614" spans="1:58" s="94" customFormat="1" x14ac:dyDescent="0.25">
      <c r="A614" s="559"/>
      <c r="B614" s="372"/>
      <c r="C614" s="372"/>
      <c r="D614" s="372"/>
      <c r="E614" s="372"/>
      <c r="F614" s="372"/>
      <c r="G614" s="372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  <c r="X614" s="290"/>
      <c r="Y614" s="290"/>
      <c r="Z614" s="290"/>
      <c r="AA614" s="290"/>
      <c r="AB614" s="290"/>
      <c r="AC614" s="290"/>
      <c r="AD614" s="290"/>
      <c r="AE614" s="290"/>
      <c r="AF614" s="290"/>
      <c r="AG614" s="290"/>
      <c r="AH614" s="290"/>
      <c r="AI614" s="290"/>
      <c r="AJ614" s="290"/>
      <c r="AK614" s="290"/>
      <c r="AL614" s="290"/>
      <c r="AM614" s="290"/>
      <c r="AN614" s="290"/>
      <c r="AO614" s="290"/>
      <c r="AP614" s="290"/>
      <c r="AQ614" s="290"/>
      <c r="AR614" s="290"/>
      <c r="AS614" s="290"/>
      <c r="AT614" s="290"/>
      <c r="AU614" s="290"/>
      <c r="AV614" s="290"/>
      <c r="AW614" s="290"/>
      <c r="AX614" s="290"/>
      <c r="AY614" s="290"/>
      <c r="AZ614" s="290"/>
      <c r="BA614" s="290"/>
      <c r="BB614" s="290"/>
      <c r="BC614" s="290"/>
      <c r="BD614" s="290"/>
      <c r="BE614" s="290"/>
      <c r="BF614" s="290"/>
    </row>
    <row r="615" spans="1:58" s="94" customFormat="1" x14ac:dyDescent="0.25">
      <c r="A615" s="559"/>
      <c r="B615" s="372"/>
      <c r="C615" s="372"/>
      <c r="D615" s="372"/>
      <c r="E615" s="372"/>
      <c r="F615" s="372"/>
      <c r="G615" s="372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  <c r="X615" s="290"/>
      <c r="Y615" s="290"/>
      <c r="Z615" s="290"/>
      <c r="AA615" s="290"/>
      <c r="AB615" s="290"/>
      <c r="AC615" s="290"/>
      <c r="AD615" s="290"/>
      <c r="AE615" s="290"/>
      <c r="AF615" s="290"/>
      <c r="AG615" s="290"/>
      <c r="AH615" s="290"/>
      <c r="AI615" s="290"/>
      <c r="AJ615" s="290"/>
      <c r="AK615" s="290"/>
      <c r="AL615" s="290"/>
      <c r="AM615" s="290"/>
      <c r="AN615" s="290"/>
      <c r="AO615" s="290"/>
      <c r="AP615" s="290"/>
      <c r="AQ615" s="290"/>
      <c r="AR615" s="290"/>
      <c r="AS615" s="290"/>
      <c r="AT615" s="290"/>
      <c r="AU615" s="290"/>
      <c r="AV615" s="290"/>
      <c r="AW615" s="290"/>
      <c r="AX615" s="290"/>
      <c r="AY615" s="290"/>
      <c r="AZ615" s="290"/>
      <c r="BA615" s="290"/>
      <c r="BB615" s="290"/>
      <c r="BC615" s="290"/>
      <c r="BD615" s="290"/>
      <c r="BE615" s="290"/>
      <c r="BF615" s="290"/>
    </row>
    <row r="616" spans="1:58" s="94" customFormat="1" x14ac:dyDescent="0.25">
      <c r="A616" s="559"/>
      <c r="B616" s="372"/>
      <c r="C616" s="372"/>
      <c r="D616" s="372"/>
      <c r="E616" s="372"/>
      <c r="F616" s="372"/>
      <c r="G616" s="372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  <c r="X616" s="290"/>
      <c r="Y616" s="290"/>
      <c r="Z616" s="290"/>
      <c r="AA616" s="290"/>
      <c r="AB616" s="290"/>
      <c r="AC616" s="290"/>
      <c r="AD616" s="290"/>
      <c r="AE616" s="290"/>
      <c r="AF616" s="290"/>
      <c r="AG616" s="290"/>
      <c r="AH616" s="290"/>
      <c r="AI616" s="290"/>
      <c r="AJ616" s="290"/>
      <c r="AK616" s="290"/>
      <c r="AL616" s="290"/>
      <c r="AM616" s="290"/>
      <c r="AN616" s="290"/>
      <c r="AO616" s="290"/>
      <c r="AP616" s="290"/>
      <c r="AQ616" s="290"/>
      <c r="AR616" s="290"/>
      <c r="AS616" s="290"/>
      <c r="AT616" s="290"/>
      <c r="AU616" s="290"/>
      <c r="AV616" s="290"/>
      <c r="AW616" s="290"/>
      <c r="AX616" s="290"/>
      <c r="AY616" s="290"/>
      <c r="AZ616" s="290"/>
      <c r="BA616" s="290"/>
      <c r="BB616" s="290"/>
      <c r="BC616" s="290"/>
      <c r="BD616" s="290"/>
      <c r="BE616" s="290"/>
      <c r="BF616" s="290"/>
    </row>
    <row r="617" spans="1:58" s="94" customFormat="1" x14ac:dyDescent="0.25">
      <c r="A617" s="559"/>
      <c r="B617" s="372"/>
      <c r="C617" s="372"/>
      <c r="D617" s="372"/>
      <c r="E617" s="372"/>
      <c r="F617" s="372"/>
      <c r="G617" s="372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  <c r="X617" s="290"/>
      <c r="Y617" s="290"/>
      <c r="Z617" s="290"/>
      <c r="AA617" s="290"/>
      <c r="AB617" s="290"/>
      <c r="AC617" s="290"/>
      <c r="AD617" s="290"/>
      <c r="AE617" s="290"/>
      <c r="AF617" s="290"/>
      <c r="AG617" s="290"/>
      <c r="AH617" s="290"/>
      <c r="AI617" s="290"/>
      <c r="AJ617" s="290"/>
      <c r="AK617" s="290"/>
      <c r="AL617" s="290"/>
      <c r="AM617" s="290"/>
      <c r="AN617" s="290"/>
      <c r="AO617" s="290"/>
      <c r="AP617" s="290"/>
      <c r="AQ617" s="290"/>
      <c r="AR617" s="290"/>
      <c r="AS617" s="290"/>
      <c r="AT617" s="290"/>
      <c r="AU617" s="290"/>
      <c r="AV617" s="290"/>
      <c r="AW617" s="290"/>
      <c r="AX617" s="290"/>
      <c r="AY617" s="290"/>
      <c r="AZ617" s="290"/>
      <c r="BA617" s="290"/>
      <c r="BB617" s="290"/>
      <c r="BC617" s="290"/>
      <c r="BD617" s="290"/>
      <c r="BE617" s="290"/>
      <c r="BF617" s="290"/>
    </row>
    <row r="618" spans="1:58" s="94" customFormat="1" x14ac:dyDescent="0.25">
      <c r="A618" s="559"/>
      <c r="B618" s="372"/>
      <c r="C618" s="372"/>
      <c r="D618" s="372"/>
      <c r="E618" s="372"/>
      <c r="F618" s="372"/>
      <c r="G618" s="372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  <c r="X618" s="290"/>
      <c r="Y618" s="290"/>
      <c r="Z618" s="290"/>
      <c r="AA618" s="290"/>
      <c r="AB618" s="290"/>
      <c r="AC618" s="290"/>
      <c r="AD618" s="290"/>
      <c r="AE618" s="290"/>
      <c r="AF618" s="290"/>
      <c r="AG618" s="290"/>
      <c r="AH618" s="290"/>
      <c r="AI618" s="290"/>
      <c r="AJ618" s="290"/>
      <c r="AK618" s="290"/>
      <c r="AL618" s="290"/>
      <c r="AM618" s="290"/>
      <c r="AN618" s="290"/>
      <c r="AO618" s="290"/>
      <c r="AP618" s="290"/>
      <c r="AQ618" s="290"/>
      <c r="AR618" s="290"/>
      <c r="AS618" s="290"/>
      <c r="AT618" s="290"/>
      <c r="AU618" s="290"/>
      <c r="AV618" s="290"/>
      <c r="AW618" s="290"/>
      <c r="AX618" s="290"/>
      <c r="AY618" s="290"/>
      <c r="AZ618" s="290"/>
      <c r="BA618" s="290"/>
      <c r="BB618" s="290"/>
      <c r="BC618" s="290"/>
      <c r="BD618" s="290"/>
      <c r="BE618" s="290"/>
      <c r="BF618" s="290"/>
    </row>
    <row r="619" spans="1:58" s="94" customFormat="1" x14ac:dyDescent="0.25">
      <c r="A619" s="559"/>
      <c r="B619" s="372"/>
      <c r="C619" s="372"/>
      <c r="D619" s="372"/>
      <c r="E619" s="372"/>
      <c r="F619" s="372"/>
      <c r="G619" s="372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  <c r="X619" s="290"/>
      <c r="Y619" s="290"/>
      <c r="Z619" s="290"/>
      <c r="AA619" s="290"/>
      <c r="AB619" s="290"/>
      <c r="AC619" s="290"/>
      <c r="AD619" s="290"/>
      <c r="AE619" s="290"/>
      <c r="AF619" s="290"/>
      <c r="AG619" s="290"/>
      <c r="AH619" s="290"/>
      <c r="AI619" s="290"/>
      <c r="AJ619" s="290"/>
      <c r="AK619" s="290"/>
      <c r="AL619" s="290"/>
      <c r="AM619" s="290"/>
      <c r="AN619" s="290"/>
      <c r="AO619" s="290"/>
      <c r="AP619" s="290"/>
      <c r="AQ619" s="290"/>
      <c r="AR619" s="290"/>
      <c r="AS619" s="290"/>
      <c r="AT619" s="290"/>
      <c r="AU619" s="290"/>
      <c r="AV619" s="290"/>
      <c r="AW619" s="290"/>
      <c r="AX619" s="290"/>
      <c r="AY619" s="290"/>
      <c r="AZ619" s="290"/>
      <c r="BA619" s="290"/>
      <c r="BB619" s="290"/>
      <c r="BC619" s="290"/>
      <c r="BD619" s="290"/>
      <c r="BE619" s="290"/>
      <c r="BF619" s="290"/>
    </row>
    <row r="621" spans="1:58" x14ac:dyDescent="0.25">
      <c r="E621" s="605"/>
    </row>
    <row r="622" spans="1:58" x14ac:dyDescent="0.25">
      <c r="E622" s="605"/>
    </row>
  </sheetData>
  <autoFilter ref="A3:G609"/>
  <mergeCells count="7">
    <mergeCell ref="F1:F3"/>
    <mergeCell ref="A1:A3"/>
    <mergeCell ref="B1:B3"/>
    <mergeCell ref="C1:C3"/>
    <mergeCell ref="D1:D3"/>
    <mergeCell ref="E1:E3"/>
    <mergeCell ref="G1:G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РЕЕСТР уведомлений</vt:lpstr>
      <vt:lpstr>РЕЕСТР спецсчетов</vt:lpstr>
      <vt:lpstr>реестр уведомление 2018</vt:lpstr>
      <vt:lpstr>РЕЕСТР 2020</vt:lpstr>
      <vt:lpstr>РЕЕСТР уведомлений 2020</vt:lpstr>
      <vt:lpstr>РЕЕСТР 2022</vt:lpstr>
      <vt:lpstr>'РЕЕСТР уведомлений'!Область_печати</vt:lpstr>
      <vt:lpstr>'РЕЕСТР уведомлений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ustimova</dc:creator>
  <cp:lastModifiedBy>Прокушева Маргарита Владимировна</cp:lastModifiedBy>
  <cp:lastPrinted>2022-02-09T06:05:58Z</cp:lastPrinted>
  <dcterms:created xsi:type="dcterms:W3CDTF">2018-02-26T06:23:14Z</dcterms:created>
  <dcterms:modified xsi:type="dcterms:W3CDTF">2022-04-07T01:52:05Z</dcterms:modified>
</cp:coreProperties>
</file>