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54" activeTab="0"/>
  </bookViews>
  <sheets>
    <sheet name="приложение №1" sheetId="1" r:id="rId1"/>
    <sheet name="изменение" sheetId="2" state="hidden" r:id="rId2"/>
    <sheet name="Приложение №2" sheetId="3" r:id="rId3"/>
    <sheet name="Приложение №3" sheetId="4" r:id="rId4"/>
    <sheet name="Функциональная 0" sheetId="5" r:id="rId5"/>
    <sheet name="Ведомственная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<sst xmlns="http://schemas.openxmlformats.org/spreadsheetml/2006/main" count="967" uniqueCount="311">
  <si>
    <t>Код бюджетной</t>
  </si>
  <si>
    <t>Наименование доходов</t>
  </si>
  <si>
    <t>классификации РФ</t>
  </si>
  <si>
    <t>1 00 00000 00 0000 000</t>
  </si>
  <si>
    <t>ДОХОДЫ, ВСЕГО</t>
  </si>
  <si>
    <t>1 01 00000 00 0000 000</t>
  </si>
  <si>
    <t>НАЛОГИ НА ПРИБЫЛЬ, ДОХОДЫ</t>
  </si>
  <si>
    <t>в том числе:</t>
  </si>
  <si>
    <t>1 01 02000 01 0000 110</t>
  </si>
  <si>
    <t>Налог на доходы физических лиц</t>
  </si>
  <si>
    <t xml:space="preserve">1 05 00000 00 0000 000 </t>
  </si>
  <si>
    <t>НАЛОГИ НА СОВОКУПНЫЙ ДОХОД</t>
  </si>
  <si>
    <t>1 05 02000 02 0000 110</t>
  </si>
  <si>
    <t>Единый налог на вмененный доход для отдельных</t>
  </si>
  <si>
    <t>видов деятельности</t>
  </si>
  <si>
    <t xml:space="preserve">НАЛОГИ, СБОРЫ И РЕГУЛЯРНЫЕ ПЛАТЕЖИ ЗА </t>
  </si>
  <si>
    <t>1 07 00000 00 0000 000</t>
  </si>
  <si>
    <t>ПОЛЬЗОВАНИЕ ПРИРОДНЫМИ РЕСУРСАМИ</t>
  </si>
  <si>
    <t>1 07 01000 01 0000 110</t>
  </si>
  <si>
    <t>Налог на добычу полезных ископаемых</t>
  </si>
  <si>
    <t>1 08 00000 00 0000 000</t>
  </si>
  <si>
    <t>ГОСУДАРСТВЕННАЯ ПОШЛИНА, СБОРЫ</t>
  </si>
  <si>
    <t>1 08 03000 01 0000 110</t>
  </si>
  <si>
    <t>Государственная пошлина по делам, рассматриваемым</t>
  </si>
  <si>
    <t>в судах общей юрисдикции, мировыми судьями</t>
  </si>
  <si>
    <t>ДОХОДЫ ОТ ИСПОЛЬЗОВАНИЯ ИМУЩЕСТВА, НАХО-</t>
  </si>
  <si>
    <t>ДЯЩЕГОСЯ В ГОСУДАРСТВЕННОЙ ИЛИ МУНИЦИПАЛЬНОЙ</t>
  </si>
  <si>
    <t>1 11 00000 00 0000 000</t>
  </si>
  <si>
    <t>СОБСТВЕННОСТИ</t>
  </si>
  <si>
    <t>1 12 00000 00 0000 000</t>
  </si>
  <si>
    <t>ПЛАТЕЖИ ПРИ ПОЛЬЗОВАНИИ ПРИРОДНЫМИ</t>
  </si>
  <si>
    <t>РЕСУРСАМИ</t>
  </si>
  <si>
    <t>1 12 01000 01 0000 120</t>
  </si>
  <si>
    <t>Плата за негативное воздействие на окружающую среду</t>
  </si>
  <si>
    <t>1 16 00000 00 0000 000</t>
  </si>
  <si>
    <t>ШТРАФНЫЕ САНКЦИИ, ВОЗМЕЩЕНИЕ УЩЕРБА</t>
  </si>
  <si>
    <t>Единый сельскохозяйственный налог</t>
  </si>
  <si>
    <t>Прочие неналоговые доходы бюджетов муниципальных районов</t>
  </si>
  <si>
    <t>находящегося в собственности муниципальных районов</t>
  </si>
  <si>
    <t>1 17 05050 05 0000 180</t>
  </si>
  <si>
    <t>1 07 01030 01 0000 110</t>
  </si>
  <si>
    <t>Налог на добычу прочих полезных ископаемых (за исключе-</t>
  </si>
  <si>
    <t>нием полезных ископаемых в виде природных алмазов)</t>
  </si>
  <si>
    <t>Арендная плата за земельные участки, государственная</t>
  </si>
  <si>
    <t xml:space="preserve">собственность на которые не разграничена, и поступления </t>
  </si>
  <si>
    <t>от продажи права на заключение договоров аренды</t>
  </si>
  <si>
    <t>указанных земельных участков</t>
  </si>
  <si>
    <t>Прочие поступления от использования имущества,</t>
  </si>
  <si>
    <t>1 11 09045 05 0000 120</t>
  </si>
  <si>
    <t>1 07 01020 01 0000 110</t>
  </si>
  <si>
    <t>Налог на добычу общераспространенных полезных</t>
  </si>
  <si>
    <t>ископаемых</t>
  </si>
  <si>
    <t>1 14 00000 00 0000 000</t>
  </si>
  <si>
    <t xml:space="preserve">ДОХОДЫ ОТ ПРОДАЖИ МАТЕРИАЛЬНЫХ И </t>
  </si>
  <si>
    <t>НЕМАТЕРИАЛЬНЫХ АКТИВОВ</t>
  </si>
  <si>
    <t>1 14 06000 00 0000 000</t>
  </si>
  <si>
    <t xml:space="preserve">Доходы от продажи земельных участков, находящихся в </t>
  </si>
  <si>
    <t xml:space="preserve">государственной и муниципальной собственности (за </t>
  </si>
  <si>
    <t>исключением земельных участков автономных учреждений)</t>
  </si>
  <si>
    <t>1 14 06010 00 0000 430</t>
  </si>
  <si>
    <t>Доходы от продажи земельныъх участков, государственная</t>
  </si>
  <si>
    <t>собственность на которые не рагзраничена</t>
  </si>
  <si>
    <t>Доходы от продажи земельных участков, государственная</t>
  </si>
  <si>
    <t>собственность на которые не разграничена и которые</t>
  </si>
  <si>
    <t>расположены в границах поселений</t>
  </si>
  <si>
    <t>ПРОЧИЕ НЕНАЛОГОВЫЕ ДОХОДЫ</t>
  </si>
  <si>
    <t>1 17 00000 00 0000 000</t>
  </si>
  <si>
    <t xml:space="preserve">1 05 03000 01 0000 110 </t>
  </si>
  <si>
    <t xml:space="preserve">1 14 06013 10 0000 430 </t>
  </si>
  <si>
    <t>Исполнено</t>
  </si>
  <si>
    <t xml:space="preserve">% исполнения </t>
  </si>
  <si>
    <t>к уточн плану</t>
  </si>
  <si>
    <t xml:space="preserve">     Приложение № 2     </t>
  </si>
  <si>
    <t xml:space="preserve">                                                                                                                      к  Постановлению Главы                  </t>
  </si>
  <si>
    <t xml:space="preserve">                                                                                       муниципального района "Хилокский район"</t>
  </si>
  <si>
    <t xml:space="preserve">                                                                        «Об исполнении бюджета муниципального района</t>
  </si>
  <si>
    <t>1 11 05013 10 0000 120</t>
  </si>
  <si>
    <t>1 07 01060 01 0000 110</t>
  </si>
  <si>
    <t>Налог на добычу прочих полезных ископаемых в виде угля</t>
  </si>
  <si>
    <t>Налог, взимаемый в связи с применением патентоной сис-</t>
  </si>
  <si>
    <t>темы налогооблажения</t>
  </si>
  <si>
    <t xml:space="preserve">                                                                                                         № _____   от _______2014</t>
  </si>
  <si>
    <t>2,3,</t>
  </si>
  <si>
    <t>НАЛОГИ НА ТОВАРЫ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</si>
  <si>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</si>
  <si>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</si>
  <si>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</si>
  <si>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Доходы от реализации имущества, находящегося в государственной и муниципальной собственности </t>
  </si>
  <si>
    <t>на 01.07.2014</t>
  </si>
  <si>
    <t xml:space="preserve">Уточненный </t>
  </si>
  <si>
    <t xml:space="preserve">план на 2014 год </t>
  </si>
  <si>
    <t xml:space="preserve"> Исполнение  по доходам  бюджета муниципального  района за II квартал 2014 г.</t>
  </si>
  <si>
    <t xml:space="preserve">                                                                                                        "Хилокский район"  за 2 квартал 2014г»</t>
  </si>
  <si>
    <t xml:space="preserve">Изменение </t>
  </si>
  <si>
    <t xml:space="preserve"> на 01.07.2014 год</t>
  </si>
  <si>
    <t>Код бюджетной классификации РФ</t>
  </si>
  <si>
    <t xml:space="preserve">НАЛОГОВЫЕ И НЕНАЛОГОВЫЕ ДОХОДЫ </t>
  </si>
  <si>
    <t>% исполнения к бюджету</t>
  </si>
  <si>
    <t>Бюджет на 2023 год</t>
  </si>
  <si>
    <t>Уточненный план на 01.07.2023 года</t>
  </si>
  <si>
    <t>Исполнение на 01.07.2023 года</t>
  </si>
  <si>
    <t>% исполнения к уточненному плану на 01.07.2023 года</t>
  </si>
  <si>
    <t xml:space="preserve">Приложение № 2     </t>
  </si>
  <si>
    <t>Налог на имущество физических лиц</t>
  </si>
  <si>
    <t>Земельный налог</t>
  </si>
  <si>
    <t>Земельный налог с физических лиц</t>
  </si>
  <si>
    <t>НАЛОГ НА ИМУЩЕСТВО</t>
  </si>
  <si>
    <t>1 06 00000 00 0000 000</t>
  </si>
  <si>
    <t>1 06 01000 00 0000 100</t>
  </si>
  <si>
    <t>1 06 06000 00 0000 100</t>
  </si>
  <si>
    <t>1 06 06040 00 0000 100</t>
  </si>
  <si>
    <t>"Об исполнении бюджета сельского поселения</t>
  </si>
  <si>
    <t xml:space="preserve">                                                                                                        "Хилогосонское"  за 1 полугодие 2023 года»</t>
  </si>
  <si>
    <t xml:space="preserve">Приложение № 1 </t>
  </si>
  <si>
    <t>Код классификации источников финансирования бюджета</t>
  </si>
  <si>
    <t>Наименование  кода группы статьи и вида источника финансирования дефицита бюджетов наименование кода классификации операций сектора государственного управления относящихся к источникам финансирования дефицитов бюджетов</t>
  </si>
  <si>
    <t>Сумма (тыс.рублей)</t>
  </si>
  <si>
    <t>Уточненный план на 01.07.2023 года (тыс.рублей)</t>
  </si>
  <si>
    <t>Исполнение на 01.07.2023 года    (тыс. рублей)</t>
  </si>
  <si>
    <t>Код главного администратора источников финнасирования дефицитов</t>
  </si>
  <si>
    <t>Код группы подгруппы статьи и вида источника финансирования дефицита бюджетов код классификации операций сектора государственного управления относящихся к источникам финансирования дефицитов бюджетов</t>
  </si>
  <si>
    <t>Источники внутреннего финансирования дефицита бюджета, всего в том числе:</t>
  </si>
  <si>
    <t>01 05 00 00 00 0000 000</t>
  </si>
  <si>
    <t>Изменение остатков средств 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</si>
  <si>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</si>
  <si>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</si>
  <si>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</si>
  <si>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</si>
  <si>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</si>
  <si>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</si>
  <si>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01 05 02 01 05 0000 510</t>
  </si>
  <si>
    <t>Увеличение прочих остатков денежных средств бюджетов муниципальных образований</t>
  </si>
  <si>
    <t>01 05 00 00 00 0000 600</t>
  </si>
  <si>
    <t>Уменьшение остатков средств бюджетов</t>
  </si>
  <si>
    <t>Приложение № 3</t>
  </si>
  <si>
    <t>Формы межбюджетных трансфертов, получаемых из других бюджетов</t>
  </si>
  <si>
    <t>№ п/п</t>
  </si>
  <si>
    <t xml:space="preserve">Бюджет 2023 год (тыс.рублей)   </t>
  </si>
  <si>
    <t>Уточненный план на 01.07.2023 год (тыс. рублей)</t>
  </si>
  <si>
    <t>Исполнение  на 01.07.2023 года (тыс.рублей)</t>
  </si>
  <si>
    <t>% исполнения</t>
  </si>
  <si>
    <t xml:space="preserve">к бюджету </t>
  </si>
  <si>
    <t>к уточненному плану</t>
  </si>
  <si>
    <t>БЕЗВОЗМЕЗДНЫЕ ПОСТУПЛЕНИЯ - всего</t>
  </si>
  <si>
    <t>В том числе:</t>
  </si>
  <si>
    <t>БЕЗВОЗМЕЗДНЫЕ ПОСТУПЛЕНИЯ ОТ ДРУГИХ  БЮДЖЕТОВ БЮДЖЕТНОЙ СИСТЕМЫ РОССИЙСКОЙ ФЕДЕРАЦИИ</t>
  </si>
  <si>
    <t>Дотации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</si>
  <si>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</si>
  <si>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</si>
  <si>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</si>
  <si>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</si>
  <si>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ПРИЛОЖЕНИЕ 4</t>
  </si>
  <si>
    <t xml:space="preserve">Распределение  бюджетных ассигнований </t>
  </si>
  <si>
    <t xml:space="preserve"> по разделам, подразделам,  целевым статьям (муниципальным программам, подпрограммам и непрограммным</t>
  </si>
  <si>
    <t>направлениям деятельности), группам и подгруппам видов расходов</t>
  </si>
  <si>
    <t>Наименование показателя</t>
  </si>
  <si>
    <t xml:space="preserve">Коды </t>
  </si>
  <si>
    <t>Сумма (тыс. рублей)</t>
  </si>
  <si>
    <t>Отклонение</t>
  </si>
  <si>
    <t xml:space="preserve">Уточненный план 01.07.2023 г. (тыс.рублей)
</t>
  </si>
  <si>
    <t xml:space="preserve">Исполнение на 01.07.2023 г. (тыс.рублей)
</t>
  </si>
  <si>
    <t xml:space="preserve">Рз </t>
  </si>
  <si>
    <t>ПР</t>
  </si>
  <si>
    <t>ЦСР</t>
  </si>
  <si>
    <t>ВР</t>
  </si>
  <si>
    <t>к бюджету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</si>
  <si>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</si>
  <si>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</si>
  <si>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</si>
  <si>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</si>
  <si>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Непрограммная деятельность</t>
  </si>
  <si>
    <t>Высшее должностное лицо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</si>
  <si>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</si>
  <si>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</si>
  <si>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</si>
  <si>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</si>
  <si>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</si>
  <si>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</si>
  <si>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</si>
  <si>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</si>
  <si>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Взносы по обязательному социальному страхованию на выплаты работникам учреждений</t>
  </si>
  <si>
    <t>129</t>
  </si>
  <si>
    <t>Закупка товаров, работ и услуг для обеспечения государственных (муниципальных) нужд</t>
  </si>
  <si>
    <t>200</t>
  </si>
  <si>
    <t>240</t>
  </si>
  <si>
    <t>Прочие работы, услуги</t>
  </si>
  <si>
    <t>244</t>
  </si>
  <si>
    <t>03</t>
  </si>
  <si>
    <t>242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</si>
  <si>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</si>
  <si>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</si>
  <si>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</si>
  <si>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</si>
  <si>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</t>
  </si>
  <si>
    <t>852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</si>
  <si>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</si>
  <si>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</si>
  <si>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</si>
  <si>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</si>
  <si>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Финансовое обеспечение выполнения функций муниципальных органов власти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</si>
  <si>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</si>
  <si>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</si>
  <si>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государственных нужд</t>
  </si>
  <si>
    <t>Исполнение судебных актов</t>
  </si>
  <si>
    <t>Уплата налога на имущество организаций и земельного налога</t>
  </si>
  <si>
    <t>Резервные фонды исполнительных органов местного самоуправления</t>
  </si>
  <si>
    <t>05</t>
  </si>
  <si>
    <t>Резервные фонды</t>
  </si>
  <si>
    <t>11</t>
  </si>
  <si>
    <t>870</t>
  </si>
  <si>
    <t>Другие общегосударственные вопросы</t>
  </si>
  <si>
    <t>13</t>
  </si>
  <si>
    <t>111</t>
  </si>
  <si>
    <t>119</t>
  </si>
  <si>
    <t>Оплата работ, услуг</t>
  </si>
  <si>
    <t>247</t>
  </si>
  <si>
    <t>Муниципальная программа "Территориальное развитие муниципального района "Хилокский район" на 2022-2026 годы"</t>
  </si>
  <si>
    <t>09</t>
  </si>
  <si>
    <t>Дорожное хозяйство (дорожные фонды)</t>
  </si>
  <si>
    <t>Основное мероприятие "Развитие сети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пользования"</t>
  </si>
  <si>
    <t>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</si>
  <si>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Жилищно-коммунальное хозяйство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</si>
  <si>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</si>
  <si>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Благоустройство</t>
  </si>
  <si>
    <t>540</t>
  </si>
  <si>
    <t>10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</si>
  <si>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</si>
  <si>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</si>
  <si>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</si>
  <si>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321</t>
  </si>
  <si>
    <t>14</t>
  </si>
  <si>
    <t>Прочие межбюджетные трансферты общего характера</t>
  </si>
  <si>
    <t>88 0 00 42161</t>
  </si>
  <si>
    <t>ПРИЛОЖЕНИЕ 5</t>
  </si>
  <si>
    <t xml:space="preserve"> по главным распорядителям бюджетных средств по ведомственной</t>
  </si>
  <si>
    <t>Код ведомства</t>
  </si>
  <si>
    <t>00 0 00 20400</t>
  </si>
  <si>
    <t xml:space="preserve">"Хилогосонское" за 1 полугодие 2023 года  </t>
  </si>
  <si>
    <t>00 0 00 20300</t>
  </si>
  <si>
    <t>00 0 00  92300</t>
  </si>
  <si>
    <t>226</t>
  </si>
  <si>
    <t>346</t>
  </si>
  <si>
    <t>291</t>
  </si>
  <si>
    <t>292</t>
  </si>
  <si>
    <t>00 0 00 07005</t>
  </si>
  <si>
    <t>211</t>
  </si>
  <si>
    <t>213</t>
  </si>
  <si>
    <t>00 0 00  42166</t>
  </si>
  <si>
    <t>225</t>
  </si>
  <si>
    <t>00 0 00  42169</t>
  </si>
  <si>
    <t>000</t>
  </si>
  <si>
    <t>223</t>
  </si>
  <si>
    <t>222</t>
  </si>
  <si>
    <t>00 000 42163</t>
  </si>
  <si>
    <t>343</t>
  </si>
  <si>
    <t>00 000 24799</t>
  </si>
  <si>
    <t>00 0 00 44315</t>
  </si>
  <si>
    <t>00 0 00 42161</t>
  </si>
  <si>
    <t>349</t>
  </si>
  <si>
    <t>00 0 00 42167</t>
  </si>
  <si>
    <t>00 0 00 42160</t>
  </si>
  <si>
    <t>00 0 00 42168</t>
  </si>
  <si>
    <t>00 0 00 49101</t>
  </si>
  <si>
    <t>264</t>
  </si>
  <si>
    <t>251</t>
  </si>
  <si>
    <t>Муниципальное учреждение администрации сельского поселения "Хилогосонское"</t>
  </si>
  <si>
    <t>00 0 00  42165</t>
  </si>
  <si>
    <t>00 0 00  42162</t>
  </si>
  <si>
    <t>Фонд оплаты труда</t>
  </si>
  <si>
    <t>Закупка товаров, работ, услуг в сфере информационно-коммуникационных технологий</t>
  </si>
  <si>
    <t>Услуги связи</t>
  </si>
  <si>
    <t>Прочая закупка товаров, работ и услуги</t>
  </si>
  <si>
    <t>Прочая работ и услуги</t>
  </si>
  <si>
    <t>Увеличение стоимости прочих материальных запасов</t>
  </si>
  <si>
    <t>Резервные фонды прочие расходы</t>
  </si>
  <si>
    <t>Поступление нефинансовых актвов</t>
  </si>
  <si>
    <t>Увеличение стоимости прочих материальных материальных запасов</t>
  </si>
  <si>
    <t>Работы, услуги по содержанию имущества</t>
  </si>
  <si>
    <t>Прочие работы,услуги</t>
  </si>
  <si>
    <t>Начисления по выплаты по оплате труда</t>
  </si>
  <si>
    <t>Коммунальные услуги</t>
  </si>
  <si>
    <t>Национальная оборона</t>
  </si>
  <si>
    <t>Оплата труда сначислениями</t>
  </si>
  <si>
    <t>Заработная плата</t>
  </si>
  <si>
    <t>Транспортные услуги</t>
  </si>
  <si>
    <t>Начисления на выплаты по оплате труда</t>
  </si>
  <si>
    <t>Работы, по содержанию имущества</t>
  </si>
  <si>
    <t>Поступление нефинансовых активов</t>
  </si>
  <si>
    <t>Гражданская оборона</t>
  </si>
  <si>
    <t>Увеличение стоимости горюче-смазочныз материалов</t>
  </si>
  <si>
    <t>Защита населения и территории от чрезвычайных ситуаций природного и техногенного характера, пожарная безопасность</t>
  </si>
  <si>
    <t>Закупка товаров, работ и услуг для обеспечения государственныхнужд</t>
  </si>
  <si>
    <t>Пенсия, пособия, выплачиваемые работодателям, нанимателями, бывшим работникам в денежной форме</t>
  </si>
  <si>
    <t>Безвозмездные перечисления бюджетам</t>
  </si>
  <si>
    <t>Перечисление текущего характера другим бюджетам бюджетной системы Российской Федерации</t>
  </si>
  <si>
    <t>00 0 00  42160</t>
  </si>
  <si>
    <t>Закупка товаров, работ и услуг в сфере информационно-коммуникационных технологий</t>
  </si>
  <si>
    <t>Прочая закупка товаров, работ и услуг</t>
  </si>
  <si>
    <t>00 0 00 51180</t>
  </si>
  <si>
    <t>к решению Совета сельского поселения</t>
  </si>
  <si>
    <t>"Хилогосонское" от 14.07.2023г №15</t>
  </si>
  <si>
    <t>"Хилогосонское"  от 14.07.2023г №15</t>
  </si>
  <si>
    <t xml:space="preserve"> "Об исполнении бюджета сельского поселения</t>
  </si>
  <si>
    <t>"Хилогосонское" за 1 полугодие 2023г</t>
  </si>
  <si>
    <t xml:space="preserve">"Об исполнении бюджета сельского поселения </t>
  </si>
  <si>
    <t xml:space="preserve"> Исполнение  по доходам  бюджета сельского поселения "Хилогосонское" за I полугодие 2023 года</t>
  </si>
  <si>
    <t>Источники финансирования дефицита бюджета сельского поселения</t>
  </si>
  <si>
    <t>бюджетной системы, за 1 полугодие 2023г</t>
  </si>
  <si>
    <t>классификации расходов бюджета сельского поселения "Хилогосонское" за 1 полугодие 2023 год</t>
  </si>
  <si>
    <t>структуре расходов бюджета сельского поселения "Хилогосонское" за 1 полугодие 2023г</t>
  </si>
  <si>
    <t>"Хилогосонское" на 1 полугодие 2023г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</si>
</sst>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&quot;р.&quot;"/>
    <numFmt numFmtId="194" formatCode="0000"/>
    <numFmt numFmtId="195" formatCode="#,##0.0"/>
    <numFmt numFmtId="196" formatCode="000000"/>
    <numFmt numFmtId="197" formatCode="#,##0.00_ ;\-#,##0.00\ "/>
  </numFmts>
  <fonts count="69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sz val="9"/>
      <name val="Arial Cyr"/>
      <family val="2"/>
    </font>
    <font>
      <b/>
      <sz val="8"/>
      <name val="Arial"/>
      <family val="2"/>
    </font>
    <font>
      <sz val="10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49" fontId="45" fillId="0" borderId="1">
      <alignment horizontal="center" vertical="center" wrapText="1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2" applyNumberFormat="0" applyAlignment="0" applyProtection="0"/>
    <xf numFmtId="0" fontId="47" fillId="27" borderId="3" applyNumberFormat="0" applyAlignment="0" applyProtection="0"/>
    <xf numFmtId="0" fontId="48" fillId="27" borderId="2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8" borderId="8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188" fontId="2" fillId="0" borderId="16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188" fontId="0" fillId="0" borderId="12" xfId="0" applyNumberFormat="1" applyFont="1" applyFill="1" applyBorder="1" applyAlignment="1">
      <alignment horizontal="right"/>
    </xf>
    <xf numFmtId="188" fontId="0" fillId="0" borderId="13" xfId="0" applyNumberFormat="1" applyFont="1" applyFill="1" applyBorder="1" applyAlignment="1">
      <alignment horizontal="right"/>
    </xf>
    <xf numFmtId="188" fontId="2" fillId="0" borderId="12" xfId="0" applyNumberFormat="1" applyFont="1" applyFill="1" applyBorder="1" applyAlignment="1">
      <alignment horizontal="right"/>
    </xf>
    <xf numFmtId="188" fontId="0" fillId="0" borderId="16" xfId="0" applyNumberFormat="1" applyFont="1" applyFill="1" applyBorder="1" applyAlignment="1">
      <alignment horizontal="right"/>
    </xf>
    <xf numFmtId="188" fontId="2" fillId="0" borderId="17" xfId="0" applyNumberFormat="1" applyFont="1" applyFill="1" applyBorder="1" applyAlignment="1">
      <alignment horizontal="right"/>
    </xf>
    <xf numFmtId="188" fontId="2" fillId="0" borderId="13" xfId="0" applyNumberFormat="1" applyFont="1" applyFill="1" applyBorder="1" applyAlignment="1">
      <alignment horizontal="right"/>
    </xf>
    <xf numFmtId="188" fontId="2" fillId="0" borderId="18" xfId="0" applyNumberFormat="1" applyFont="1" applyFill="1" applyBorder="1" applyAlignment="1">
      <alignment horizontal="right"/>
    </xf>
    <xf numFmtId="0" fontId="0" fillId="0" borderId="17" xfId="0" applyFill="1" applyBorder="1" applyAlignment="1">
      <alignment/>
    </xf>
    <xf numFmtId="188" fontId="0" fillId="0" borderId="18" xfId="0" applyNumberFormat="1" applyFont="1" applyFill="1" applyBorder="1" applyAlignment="1">
      <alignment horizontal="right"/>
    </xf>
    <xf numFmtId="188" fontId="0" fillId="0" borderId="15" xfId="0" applyNumberFormat="1" applyFont="1" applyFill="1" applyBorder="1" applyAlignment="1">
      <alignment horizontal="right"/>
    </xf>
    <xf numFmtId="188" fontId="0" fillId="0" borderId="17" xfId="0" applyNumberFormat="1" applyFont="1" applyFill="1" applyBorder="1" applyAlignment="1">
      <alignment horizontal="right"/>
    </xf>
    <xf numFmtId="188" fontId="2" fillId="0" borderId="15" xfId="0" applyNumberFormat="1" applyFont="1" applyFill="1" applyBorder="1" applyAlignment="1">
      <alignment horizontal="right"/>
    </xf>
    <xf numFmtId="0" fontId="0" fillId="0" borderId="15" xfId="0" applyFill="1" applyBorder="1" applyAlignment="1">
      <alignment/>
    </xf>
    <xf numFmtId="0" fontId="2" fillId="0" borderId="17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21" xfId="0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4" xfId="0" applyFill="1" applyBorder="1" applyAlignment="1">
      <alignment/>
    </xf>
    <xf numFmtId="0" fontId="1" fillId="0" borderId="1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0" fillId="0" borderId="26" xfId="0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49" fontId="0" fillId="0" borderId="15" xfId="0" applyNumberFormat="1" applyFill="1" applyBorder="1" applyAlignment="1">
      <alignment wrapText="1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left"/>
    </xf>
    <xf numFmtId="188" fontId="2" fillId="0" borderId="27" xfId="0" applyNumberFormat="1" applyFont="1" applyFill="1" applyBorder="1" applyAlignment="1">
      <alignment horizontal="right"/>
    </xf>
    <xf numFmtId="188" fontId="2" fillId="0" borderId="19" xfId="0" applyNumberFormat="1" applyFont="1" applyFill="1" applyBorder="1" applyAlignment="1">
      <alignment horizontal="right"/>
    </xf>
    <xf numFmtId="188" fontId="0" fillId="0" borderId="27" xfId="0" applyNumberFormat="1" applyFont="1" applyFill="1" applyBorder="1" applyAlignment="1">
      <alignment horizontal="right"/>
    </xf>
    <xf numFmtId="188" fontId="0" fillId="0" borderId="29" xfId="0" applyNumberFormat="1" applyFont="1" applyFill="1" applyBorder="1" applyAlignment="1">
      <alignment horizontal="right"/>
    </xf>
    <xf numFmtId="188" fontId="2" fillId="0" borderId="28" xfId="0" applyNumberFormat="1" applyFont="1" applyFill="1" applyBorder="1" applyAlignment="1">
      <alignment horizontal="right"/>
    </xf>
    <xf numFmtId="188" fontId="2" fillId="0" borderId="29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/>
    </xf>
    <xf numFmtId="188" fontId="0" fillId="0" borderId="28" xfId="0" applyNumberFormat="1" applyFont="1" applyFill="1" applyBorder="1" applyAlignment="1">
      <alignment horizontal="right"/>
    </xf>
    <xf numFmtId="188" fontId="0" fillId="0" borderId="19" xfId="0" applyNumberFormat="1" applyFont="1" applyFill="1" applyBorder="1" applyAlignment="1">
      <alignment horizontal="right"/>
    </xf>
    <xf numFmtId="188" fontId="0" fillId="0" borderId="26" xfId="0" applyNumberFormat="1" applyFont="1" applyFill="1" applyBorder="1" applyAlignment="1">
      <alignment horizontal="right"/>
    </xf>
    <xf numFmtId="188" fontId="2" fillId="0" borderId="20" xfId="0" applyNumberFormat="1" applyFont="1" applyFill="1" applyBorder="1" applyAlignment="1">
      <alignment horizontal="right"/>
    </xf>
    <xf numFmtId="188" fontId="2" fillId="0" borderId="26" xfId="0" applyNumberFormat="1" applyFont="1" applyFill="1" applyBorder="1" applyAlignment="1">
      <alignment horizontal="right"/>
    </xf>
    <xf numFmtId="188" fontId="0" fillId="0" borderId="19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/>
    </xf>
    <xf numFmtId="0" fontId="0" fillId="0" borderId="20" xfId="0" applyFill="1" applyBorder="1" applyAlignment="1">
      <alignment/>
    </xf>
    <xf numFmtId="188" fontId="0" fillId="0" borderId="33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54" applyFont="1" applyAlignment="1">
      <alignment/>
      <protection/>
    </xf>
    <xf numFmtId="0" fontId="13" fillId="0" borderId="0" xfId="54" applyFont="1">
      <alignment/>
      <protection/>
    </xf>
    <xf numFmtId="188" fontId="0" fillId="0" borderId="16" xfId="0" applyNumberFormat="1" applyFont="1" applyFill="1" applyBorder="1" applyAlignment="1">
      <alignment horizontal="right"/>
    </xf>
    <xf numFmtId="188" fontId="0" fillId="0" borderId="26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188" fontId="0" fillId="0" borderId="34" xfId="0" applyNumberFormat="1" applyFont="1" applyFill="1" applyBorder="1" applyAlignment="1">
      <alignment horizontal="right"/>
    </xf>
    <xf numFmtId="0" fontId="6" fillId="0" borderId="35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0" fillId="0" borderId="33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194" fontId="0" fillId="0" borderId="36" xfId="0" applyNumberFormat="1" applyFont="1" applyFill="1" applyBorder="1" applyAlignment="1">
      <alignment/>
    </xf>
    <xf numFmtId="0" fontId="0" fillId="0" borderId="36" xfId="0" applyFill="1" applyBorder="1" applyAlignment="1">
      <alignment/>
    </xf>
    <xf numFmtId="0" fontId="2" fillId="0" borderId="36" xfId="0" applyFont="1" applyFill="1" applyBorder="1" applyAlignment="1">
      <alignment/>
    </xf>
    <xf numFmtId="188" fontId="0" fillId="0" borderId="36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wrapText="1"/>
    </xf>
    <xf numFmtId="188" fontId="2" fillId="0" borderId="3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88" fontId="2" fillId="0" borderId="13" xfId="0" applyNumberFormat="1" applyFont="1" applyFill="1" applyBorder="1" applyAlignment="1">
      <alignment horizontal="right"/>
    </xf>
    <xf numFmtId="188" fontId="2" fillId="0" borderId="27" xfId="0" applyNumberFormat="1" applyFont="1" applyFill="1" applyBorder="1" applyAlignment="1">
      <alignment horizontal="right"/>
    </xf>
    <xf numFmtId="0" fontId="5" fillId="0" borderId="36" xfId="0" applyFont="1" applyFill="1" applyBorder="1" applyAlignment="1">
      <alignment wrapText="1"/>
    </xf>
    <xf numFmtId="188" fontId="2" fillId="0" borderId="35" xfId="0" applyNumberFormat="1" applyFont="1" applyFill="1" applyBorder="1" applyAlignment="1">
      <alignment horizontal="right"/>
    </xf>
    <xf numFmtId="188" fontId="0" fillId="0" borderId="35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188" fontId="2" fillId="0" borderId="17" xfId="0" applyNumberFormat="1" applyFont="1" applyFill="1" applyBorder="1" applyAlignment="1">
      <alignment/>
    </xf>
    <xf numFmtId="188" fontId="2" fillId="0" borderId="13" xfId="0" applyNumberFormat="1" applyFont="1" applyFill="1" applyBorder="1" applyAlignment="1">
      <alignment/>
    </xf>
    <xf numFmtId="188" fontId="2" fillId="0" borderId="38" xfId="0" applyNumberFormat="1" applyFont="1" applyFill="1" applyBorder="1" applyAlignment="1">
      <alignment horizontal="right"/>
    </xf>
    <xf numFmtId="188" fontId="2" fillId="0" borderId="39" xfId="0" applyNumberFormat="1" applyFont="1" applyFill="1" applyBorder="1" applyAlignment="1">
      <alignment horizontal="right"/>
    </xf>
    <xf numFmtId="188" fontId="2" fillId="0" borderId="4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2" fillId="0" borderId="36" xfId="0" applyFont="1" applyFill="1" applyBorder="1" applyAlignment="1">
      <alignment horizontal="center"/>
    </xf>
    <xf numFmtId="0" fontId="12" fillId="0" borderId="36" xfId="0" applyFont="1" applyFill="1" applyBorder="1" applyAlignment="1">
      <alignment/>
    </xf>
    <xf numFmtId="0" fontId="12" fillId="0" borderId="36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1" fillId="0" borderId="0" xfId="0" applyFont="1" applyAlignment="1">
      <alignment horizontal="right"/>
    </xf>
    <xf numFmtId="0" fontId="0" fillId="0" borderId="0" xfId="0" applyFont="1" applyFill="1" applyAlignment="1">
      <alignment wrapText="1"/>
    </xf>
    <xf numFmtId="0" fontId="14" fillId="0" borderId="0" xfId="0" applyFont="1" applyAlignment="1">
      <alignment horizontal="right"/>
    </xf>
    <xf numFmtId="0" fontId="12" fillId="0" borderId="36" xfId="0" applyFont="1" applyFill="1" applyBorder="1" applyAlignment="1">
      <alignment horizontal="center" vertical="center"/>
    </xf>
    <xf numFmtId="4" fontId="12" fillId="0" borderId="36" xfId="0" applyNumberFormat="1" applyFont="1" applyFill="1" applyBorder="1" applyAlignment="1">
      <alignment horizontal="right"/>
    </xf>
    <xf numFmtId="195" fontId="12" fillId="0" borderId="36" xfId="0" applyNumberFormat="1" applyFont="1" applyFill="1" applyBorder="1" applyAlignment="1">
      <alignment horizontal="right"/>
    </xf>
    <xf numFmtId="0" fontId="14" fillId="0" borderId="36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/>
    </xf>
    <xf numFmtId="4" fontId="14" fillId="0" borderId="36" xfId="0" applyNumberFormat="1" applyFont="1" applyFill="1" applyBorder="1" applyAlignment="1">
      <alignment horizontal="right"/>
    </xf>
    <xf numFmtId="195" fontId="14" fillId="0" borderId="36" xfId="0" applyNumberFormat="1" applyFont="1" applyFill="1" applyBorder="1" applyAlignment="1">
      <alignment horizontal="right"/>
    </xf>
    <xf numFmtId="194" fontId="14" fillId="0" borderId="36" xfId="0" applyNumberFormat="1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left" wrapText="1"/>
    </xf>
    <xf numFmtId="195" fontId="14" fillId="0" borderId="40" xfId="0" applyNumberFormat="1" applyFont="1" applyFill="1" applyBorder="1" applyAlignment="1">
      <alignment horizontal="right"/>
    </xf>
    <xf numFmtId="195" fontId="12" fillId="0" borderId="40" xfId="0" applyNumberFormat="1" applyFont="1" applyFill="1" applyBorder="1" applyAlignment="1">
      <alignment horizontal="right"/>
    </xf>
    <xf numFmtId="194" fontId="12" fillId="0" borderId="36" xfId="0" applyNumberFormat="1" applyFont="1" applyFill="1" applyBorder="1" applyAlignment="1">
      <alignment horizontal="center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1" fillId="0" borderId="35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3" fillId="0" borderId="36" xfId="0" applyFont="1" applyBorder="1" applyAlignment="1">
      <alignment wrapText="1"/>
    </xf>
    <xf numFmtId="195" fontId="63" fillId="0" borderId="36" xfId="0" applyNumberFormat="1" applyFont="1" applyBorder="1" applyAlignment="1">
      <alignment/>
    </xf>
    <xf numFmtId="0" fontId="63" fillId="0" borderId="35" xfId="0" applyFont="1" applyBorder="1" applyAlignment="1">
      <alignment horizontal="center"/>
    </xf>
    <xf numFmtId="0" fontId="61" fillId="0" borderId="36" xfId="0" applyFont="1" applyBorder="1" applyAlignment="1">
      <alignment wrapText="1"/>
    </xf>
    <xf numFmtId="195" fontId="61" fillId="0" borderId="36" xfId="0" applyNumberFormat="1" applyFont="1" applyBorder="1" applyAlignment="1">
      <alignment/>
    </xf>
    <xf numFmtId="0" fontId="61" fillId="0" borderId="35" xfId="0" applyFont="1" applyBorder="1" applyAlignment="1">
      <alignment horizontal="center" vertical="top" wrapText="1"/>
    </xf>
    <xf numFmtId="0" fontId="61" fillId="0" borderId="36" xfId="0" applyFont="1" applyBorder="1" applyAlignment="1">
      <alignment horizontal="left" wrapText="1"/>
    </xf>
    <xf numFmtId="0" fontId="61" fillId="0" borderId="36" xfId="0" applyFont="1" applyBorder="1" applyAlignment="1">
      <alignment horizontal="center" vertical="center" wrapText="1"/>
    </xf>
    <xf numFmtId="195" fontId="63" fillId="0" borderId="36" xfId="0" applyNumberFormat="1" applyFont="1" applyBorder="1" applyAlignment="1">
      <alignment horizontal="center" wrapText="1"/>
    </xf>
    <xf numFmtId="195" fontId="61" fillId="0" borderId="36" xfId="0" applyNumberFormat="1" applyFont="1" applyBorder="1" applyAlignment="1">
      <alignment horizontal="center" wrapText="1"/>
    </xf>
    <xf numFmtId="195" fontId="63" fillId="0" borderId="36" xfId="0" applyNumberFormat="1" applyFont="1" applyBorder="1" applyAlignment="1">
      <alignment wrapText="1"/>
    </xf>
    <xf numFmtId="0" fontId="43" fillId="0" borderId="0" xfId="55">
      <alignment/>
      <protection/>
    </xf>
    <xf numFmtId="0" fontId="61" fillId="0" borderId="0" xfId="55" applyFont="1" applyFill="1">
      <alignment/>
      <protection/>
    </xf>
    <xf numFmtId="0" fontId="61" fillId="0" borderId="0" xfId="55" applyFont="1" applyFill="1" applyAlignment="1">
      <alignment horizontal="center"/>
      <protection/>
    </xf>
    <xf numFmtId="0" fontId="63" fillId="0" borderId="36" xfId="55" applyFont="1" applyFill="1" applyBorder="1" applyAlignment="1">
      <alignment horizontal="center"/>
      <protection/>
    </xf>
    <xf numFmtId="195" fontId="64" fillId="0" borderId="36" xfId="55" applyNumberFormat="1" applyFont="1" applyFill="1" applyBorder="1">
      <alignment/>
      <protection/>
    </xf>
    <xf numFmtId="195" fontId="62" fillId="0" borderId="36" xfId="55" applyNumberFormat="1" applyFont="1" applyFill="1" applyBorder="1">
      <alignment/>
      <protection/>
    </xf>
    <xf numFmtId="195" fontId="62" fillId="0" borderId="36" xfId="55" applyNumberFormat="1" applyFont="1" applyFill="1" applyBorder="1" applyAlignment="1">
      <alignment/>
      <protection/>
    </xf>
    <xf numFmtId="0" fontId="63" fillId="0" borderId="41" xfId="55" applyFont="1" applyFill="1" applyBorder="1" applyAlignment="1">
      <alignment horizontal="center" vertical="top" wrapText="1"/>
      <protection/>
    </xf>
    <xf numFmtId="0" fontId="63" fillId="0" borderId="36" xfId="55" applyFont="1" applyFill="1" applyBorder="1" applyAlignment="1">
      <alignment horizontal="center" vertical="top" wrapText="1"/>
      <protection/>
    </xf>
    <xf numFmtId="0" fontId="61" fillId="0" borderId="0" xfId="55" applyFont="1" applyFill="1" applyAlignment="1">
      <alignment horizontal="center" vertical="center"/>
      <protection/>
    </xf>
    <xf numFmtId="0" fontId="63" fillId="0" borderId="0" xfId="55" applyFont="1" applyFill="1" applyAlignment="1">
      <alignment horizontal="center" vertical="center"/>
      <protection/>
    </xf>
    <xf numFmtId="0" fontId="63" fillId="0" borderId="36" xfId="55" applyFont="1" applyFill="1" applyBorder="1" applyAlignment="1">
      <alignment horizontal="center" vertical="center"/>
      <protection/>
    </xf>
    <xf numFmtId="0" fontId="61" fillId="0" borderId="36" xfId="55" applyFont="1" applyFill="1" applyBorder="1" applyAlignment="1">
      <alignment horizontal="center" vertical="center"/>
      <protection/>
    </xf>
    <xf numFmtId="0" fontId="16" fillId="33" borderId="0" xfId="56" applyFont="1" applyFill="1" applyBorder="1" applyAlignment="1">
      <alignment horizontal="right" vertical="justify" wrapText="1"/>
      <protection/>
    </xf>
    <xf numFmtId="0" fontId="14" fillId="33" borderId="0" xfId="56" applyFont="1" applyFill="1" applyBorder="1" applyAlignment="1">
      <alignment horizontal="right" vertical="center" wrapText="1"/>
      <protection/>
    </xf>
    <xf numFmtId="0" fontId="16" fillId="33" borderId="0" xfId="56" applyFont="1" applyFill="1" applyBorder="1" applyAlignment="1">
      <alignment horizontal="right" vertical="center"/>
      <protection/>
    </xf>
    <xf numFmtId="0" fontId="17" fillId="33" borderId="0" xfId="56" applyFont="1" applyFill="1" applyBorder="1" applyAlignment="1">
      <alignment horizontal="center" vertical="justify" wrapText="1"/>
      <protection/>
    </xf>
    <xf numFmtId="0" fontId="17" fillId="33" borderId="0" xfId="56" applyFont="1" applyFill="1" applyBorder="1" applyAlignment="1">
      <alignment horizontal="center" vertical="center" wrapText="1"/>
      <protection/>
    </xf>
    <xf numFmtId="0" fontId="16" fillId="33" borderId="36" xfId="56" applyFont="1" applyFill="1" applyBorder="1" applyAlignment="1">
      <alignment horizontal="center" vertical="justify" wrapText="1"/>
      <protection/>
    </xf>
    <xf numFmtId="0" fontId="16" fillId="33" borderId="36" xfId="56" applyFont="1" applyFill="1" applyBorder="1" applyAlignment="1">
      <alignment horizontal="center" vertical="center" wrapText="1"/>
      <protection/>
    </xf>
    <xf numFmtId="0" fontId="16" fillId="33" borderId="24" xfId="56" applyFont="1" applyFill="1" applyBorder="1" applyAlignment="1">
      <alignment horizontal="center" vertical="center" wrapText="1"/>
      <protection/>
    </xf>
    <xf numFmtId="3" fontId="16" fillId="33" borderId="36" xfId="56" applyNumberFormat="1" applyFont="1" applyFill="1" applyBorder="1" applyAlignment="1">
      <alignment horizontal="center" vertical="center"/>
      <protection/>
    </xf>
    <xf numFmtId="0" fontId="17" fillId="33" borderId="36" xfId="56" applyFont="1" applyFill="1" applyBorder="1" applyAlignment="1">
      <alignment vertical="center" wrapText="1"/>
      <protection/>
    </xf>
    <xf numFmtId="195" fontId="17" fillId="33" borderId="36" xfId="56" applyNumberFormat="1" applyFont="1" applyFill="1" applyBorder="1" applyAlignment="1">
      <alignment horizontal="right" vertical="center" wrapText="1"/>
      <protection/>
    </xf>
    <xf numFmtId="195" fontId="17" fillId="33" borderId="24" xfId="56" applyNumberFormat="1" applyFont="1" applyFill="1" applyBorder="1" applyAlignment="1">
      <alignment horizontal="right" vertical="center" wrapText="1"/>
      <protection/>
    </xf>
    <xf numFmtId="4" fontId="17" fillId="33" borderId="36" xfId="56" applyNumberFormat="1" applyFont="1" applyFill="1" applyBorder="1" applyAlignment="1">
      <alignment horizontal="right" vertical="center"/>
      <protection/>
    </xf>
    <xf numFmtId="0" fontId="65" fillId="33" borderId="36" xfId="0" applyFont="1" applyFill="1" applyBorder="1" applyAlignment="1">
      <alignment horizontal="left" vertical="center"/>
    </xf>
    <xf numFmtId="195" fontId="16" fillId="33" borderId="36" xfId="56" applyNumberFormat="1" applyFont="1" applyFill="1" applyBorder="1" applyAlignment="1">
      <alignment horizontal="right" vertical="center" wrapText="1"/>
      <protection/>
    </xf>
    <xf numFmtId="0" fontId="16" fillId="33" borderId="36" xfId="0" applyFont="1" applyFill="1" applyBorder="1" applyAlignment="1">
      <alignment/>
    </xf>
    <xf numFmtId="0" fontId="65" fillId="33" borderId="36" xfId="0" applyFont="1" applyFill="1" applyBorder="1" applyAlignment="1">
      <alignment wrapText="1"/>
    </xf>
    <xf numFmtId="0" fontId="16" fillId="33" borderId="36" xfId="56" applyFont="1" applyFill="1" applyBorder="1" applyAlignment="1">
      <alignment vertical="center" wrapText="1"/>
      <protection/>
    </xf>
    <xf numFmtId="0" fontId="16" fillId="33" borderId="36" xfId="64" applyNumberFormat="1" applyFont="1" applyFill="1" applyBorder="1" applyAlignment="1">
      <alignment vertical="center" wrapText="1"/>
    </xf>
    <xf numFmtId="0" fontId="66" fillId="33" borderId="36" xfId="0" applyFont="1" applyFill="1" applyBorder="1" applyAlignment="1">
      <alignment horizontal="justify" vertical="center" wrapText="1"/>
    </xf>
    <xf numFmtId="49" fontId="16" fillId="33" borderId="36" xfId="0" applyNumberFormat="1" applyFont="1" applyFill="1" applyBorder="1" applyAlignment="1">
      <alignment horizontal="left" vertical="center" wrapText="1"/>
    </xf>
    <xf numFmtId="0" fontId="65" fillId="33" borderId="36" xfId="0" applyFont="1" applyFill="1" applyBorder="1" applyAlignment="1">
      <alignment horizontal="justify" vertical="center" wrapText="1"/>
    </xf>
    <xf numFmtId="195" fontId="16" fillId="0" borderId="36" xfId="56" applyNumberFormat="1" applyFont="1" applyFill="1" applyBorder="1" applyAlignment="1">
      <alignment horizontal="right" vertical="center" wrapText="1"/>
      <protection/>
    </xf>
    <xf numFmtId="195" fontId="16" fillId="33" borderId="24" xfId="56" applyNumberFormat="1" applyFont="1" applyFill="1" applyBorder="1" applyAlignment="1">
      <alignment horizontal="right" vertical="center" wrapText="1"/>
      <protection/>
    </xf>
    <xf numFmtId="49" fontId="65" fillId="33" borderId="36" xfId="0" applyNumberFormat="1" applyFont="1" applyFill="1" applyBorder="1" applyAlignment="1">
      <alignment wrapText="1"/>
    </xf>
    <xf numFmtId="195" fontId="16" fillId="0" borderId="36" xfId="56" applyNumberFormat="1" applyFont="1" applyFill="1" applyBorder="1" applyAlignment="1">
      <alignment horizontal="right" wrapText="1"/>
      <protection/>
    </xf>
    <xf numFmtId="196" fontId="65" fillId="33" borderId="36" xfId="0" applyNumberFormat="1" applyFont="1" applyFill="1" applyBorder="1" applyAlignment="1">
      <alignment wrapText="1"/>
    </xf>
    <xf numFmtId="0" fontId="66" fillId="33" borderId="36" xfId="0" applyFont="1" applyFill="1" applyBorder="1" applyAlignment="1">
      <alignment/>
    </xf>
    <xf numFmtId="0" fontId="17" fillId="33" borderId="36" xfId="64" applyNumberFormat="1" applyFont="1" applyFill="1" applyBorder="1" applyAlignment="1">
      <alignment vertical="center" wrapText="1"/>
    </xf>
    <xf numFmtId="195" fontId="17" fillId="0" borderId="36" xfId="56" applyNumberFormat="1" applyFont="1" applyFill="1" applyBorder="1" applyAlignment="1">
      <alignment horizontal="right" vertical="center" wrapText="1"/>
      <protection/>
    </xf>
    <xf numFmtId="195" fontId="16" fillId="0" borderId="36" xfId="56" applyNumberFormat="1" applyFont="1" applyFill="1" applyBorder="1" applyAlignment="1">
      <alignment vertical="center" wrapText="1"/>
      <protection/>
    </xf>
    <xf numFmtId="0" fontId="14" fillId="0" borderId="0" xfId="56" applyFont="1" applyFill="1" applyBorder="1" applyAlignment="1">
      <alignment vertical="justify" wrapText="1"/>
      <protection/>
    </xf>
    <xf numFmtId="0" fontId="18" fillId="0" borderId="0" xfId="56" applyFont="1" applyFill="1" applyBorder="1" applyAlignment="1">
      <alignment horizontal="center" vertical="justify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center" vertical="justify" wrapText="1"/>
      <protection/>
    </xf>
    <xf numFmtId="0" fontId="19" fillId="0" borderId="0" xfId="56" applyFont="1" applyFill="1" applyBorder="1" applyAlignment="1">
      <alignment horizontal="center" vertical="justify" wrapText="1"/>
      <protection/>
    </xf>
    <xf numFmtId="0" fontId="19" fillId="0" borderId="0" xfId="56" applyFont="1" applyFill="1" applyBorder="1" applyAlignment="1">
      <alignment horizontal="center" vertical="center" wrapText="1"/>
      <protection/>
    </xf>
    <xf numFmtId="0" fontId="17" fillId="0" borderId="0" xfId="56" applyFont="1" applyFill="1" applyBorder="1" applyAlignment="1">
      <alignment horizontal="center" vertical="center" wrapText="1"/>
      <protection/>
    </xf>
    <xf numFmtId="0" fontId="16" fillId="0" borderId="36" xfId="56" applyFont="1" applyFill="1" applyBorder="1" applyAlignment="1">
      <alignment horizontal="center" vertical="center" wrapText="1"/>
      <protection/>
    </xf>
    <xf numFmtId="0" fontId="18" fillId="0" borderId="36" xfId="56" applyFont="1" applyFill="1" applyBorder="1" applyAlignment="1">
      <alignment horizontal="center" vertical="center" wrapText="1"/>
      <protection/>
    </xf>
    <xf numFmtId="0" fontId="16" fillId="0" borderId="36" xfId="56" applyFont="1" applyFill="1" applyBorder="1" applyAlignment="1">
      <alignment horizontal="center" vertical="justify" wrapText="1"/>
      <protection/>
    </xf>
    <xf numFmtId="0" fontId="12" fillId="0" borderId="36" xfId="56" applyFont="1" applyFill="1" applyBorder="1" applyAlignment="1">
      <alignment horizontal="left" vertical="justify" wrapText="1"/>
      <protection/>
    </xf>
    <xf numFmtId="0" fontId="19" fillId="0" borderId="36" xfId="56" applyFont="1" applyFill="1" applyBorder="1" applyAlignment="1">
      <alignment horizontal="center" vertical="justify" wrapText="1"/>
      <protection/>
    </xf>
    <xf numFmtId="195" fontId="19" fillId="0" borderId="36" xfId="56" applyNumberFormat="1" applyFont="1" applyFill="1" applyBorder="1" applyAlignment="1">
      <alignment horizontal="right" vertical="center" wrapText="1"/>
      <protection/>
    </xf>
    <xf numFmtId="0" fontId="12" fillId="0" borderId="36" xfId="56" applyFont="1" applyFill="1" applyBorder="1" applyAlignment="1">
      <alignment vertical="center" wrapText="1"/>
      <protection/>
    </xf>
    <xf numFmtId="49" fontId="19" fillId="0" borderId="36" xfId="56" applyNumberFormat="1" applyFont="1" applyFill="1" applyBorder="1" applyAlignment="1">
      <alignment horizontal="center" vertical="center" wrapText="1"/>
      <protection/>
    </xf>
    <xf numFmtId="49" fontId="18" fillId="0" borderId="36" xfId="56" applyNumberFormat="1" applyFont="1" applyFill="1" applyBorder="1" applyAlignment="1">
      <alignment horizontal="center" vertical="center" wrapText="1"/>
      <protection/>
    </xf>
    <xf numFmtId="49" fontId="18" fillId="0" borderId="36" xfId="56" applyNumberFormat="1" applyFont="1" applyFill="1" applyBorder="1" applyAlignment="1">
      <alignment horizontal="left" vertical="center" wrapText="1"/>
      <protection/>
    </xf>
    <xf numFmtId="195" fontId="18" fillId="0" borderId="36" xfId="56" applyNumberFormat="1" applyFont="1" applyFill="1" applyBorder="1" applyAlignment="1">
      <alignment horizontal="right" vertical="center" wrapText="1"/>
      <protection/>
    </xf>
    <xf numFmtId="0" fontId="67" fillId="0" borderId="36" xfId="0" applyFont="1" applyFill="1" applyBorder="1" applyAlignment="1">
      <alignment wrapText="1"/>
    </xf>
    <xf numFmtId="0" fontId="14" fillId="0" borderId="36" xfId="56" applyFont="1" applyFill="1" applyBorder="1" applyAlignment="1">
      <alignment vertical="center" wrapText="1"/>
      <protection/>
    </xf>
    <xf numFmtId="0" fontId="14" fillId="0" borderId="36" xfId="64" applyNumberFormat="1" applyFont="1" applyFill="1" applyBorder="1" applyAlignment="1">
      <alignment vertical="center" wrapText="1"/>
    </xf>
    <xf numFmtId="0" fontId="67" fillId="0" borderId="36" xfId="0" applyFont="1" applyFill="1" applyBorder="1" applyAlignment="1">
      <alignment vertical="center"/>
    </xf>
    <xf numFmtId="49" fontId="19" fillId="0" borderId="36" xfId="56" applyNumberFormat="1" applyFont="1" applyFill="1" applyBorder="1" applyAlignment="1">
      <alignment horizontal="left" vertical="center" wrapText="1"/>
      <protection/>
    </xf>
    <xf numFmtId="0" fontId="68" fillId="0" borderId="36" xfId="0" applyFont="1" applyFill="1" applyBorder="1" applyAlignment="1">
      <alignment horizontal="justify" vertical="center" wrapText="1"/>
    </xf>
    <xf numFmtId="49" fontId="18" fillId="0" borderId="36" xfId="56" applyNumberFormat="1" applyFont="1" applyFill="1" applyBorder="1" applyAlignment="1">
      <alignment vertical="center" wrapText="1"/>
      <protection/>
    </xf>
    <xf numFmtId="0" fontId="67" fillId="0" borderId="36" xfId="0" applyFont="1" applyFill="1" applyBorder="1" applyAlignment="1">
      <alignment horizontal="justify" vertical="center" wrapText="1"/>
    </xf>
    <xf numFmtId="188" fontId="18" fillId="0" borderId="36" xfId="56" applyNumberFormat="1" applyFont="1" applyFill="1" applyBorder="1" applyAlignment="1">
      <alignment horizontal="right" vertical="center" wrapText="1"/>
      <protection/>
    </xf>
    <xf numFmtId="188" fontId="19" fillId="0" borderId="36" xfId="56" applyNumberFormat="1" applyFont="1" applyFill="1" applyBorder="1" applyAlignment="1">
      <alignment horizontal="right" vertical="center" wrapText="1"/>
      <protection/>
    </xf>
    <xf numFmtId="49" fontId="19" fillId="0" borderId="38" xfId="56" applyNumberFormat="1" applyFont="1" applyFill="1" applyBorder="1" applyAlignment="1">
      <alignment horizontal="center" vertical="center" wrapText="1"/>
      <protection/>
    </xf>
    <xf numFmtId="49" fontId="18" fillId="0" borderId="38" xfId="56" applyNumberFormat="1" applyFont="1" applyFill="1" applyBorder="1" applyAlignment="1">
      <alignment horizontal="center" vertical="center" wrapText="1"/>
      <protection/>
    </xf>
    <xf numFmtId="0" fontId="62" fillId="0" borderId="36" xfId="0" applyFont="1" applyFill="1" applyBorder="1" applyAlignment="1">
      <alignment vertical="center" wrapText="1"/>
    </xf>
    <xf numFmtId="49" fontId="67" fillId="0" borderId="36" xfId="0" applyNumberFormat="1" applyFont="1" applyFill="1" applyBorder="1" applyAlignment="1">
      <alignment wrapText="1"/>
    </xf>
    <xf numFmtId="195" fontId="18" fillId="0" borderId="36" xfId="56" applyNumberFormat="1" applyFont="1" applyFill="1" applyBorder="1" applyAlignment="1">
      <alignment horizontal="right" wrapText="1"/>
      <protection/>
    </xf>
    <xf numFmtId="0" fontId="14" fillId="0" borderId="41" xfId="0" applyFont="1" applyFill="1" applyBorder="1" applyAlignment="1">
      <alignment horizontal="left" vertical="center" wrapText="1"/>
    </xf>
    <xf numFmtId="0" fontId="14" fillId="0" borderId="41" xfId="0" applyFont="1" applyFill="1" applyBorder="1" applyAlignment="1">
      <alignment wrapText="1"/>
    </xf>
    <xf numFmtId="0" fontId="14" fillId="0" borderId="0" xfId="0" applyFont="1" applyFill="1" applyAlignment="1">
      <alignment horizontal="left" vertical="center" wrapText="1"/>
    </xf>
    <xf numFmtId="0" fontId="14" fillId="0" borderId="36" xfId="56" applyFont="1" applyFill="1" applyBorder="1" applyAlignment="1">
      <alignment wrapText="1"/>
      <protection/>
    </xf>
    <xf numFmtId="0" fontId="18" fillId="0" borderId="36" xfId="56" applyFont="1" applyFill="1" applyBorder="1" applyAlignment="1">
      <alignment horizontal="center" vertical="justify" wrapText="1"/>
      <protection/>
    </xf>
    <xf numFmtId="49" fontId="18" fillId="0" borderId="36" xfId="56" applyNumberFormat="1" applyFont="1" applyFill="1" applyBorder="1" applyAlignment="1">
      <alignment horizontal="right" vertical="center" wrapText="1"/>
      <protection/>
    </xf>
    <xf numFmtId="195" fontId="19" fillId="0" borderId="36" xfId="56" applyNumberFormat="1" applyFont="1" applyFill="1" applyBorder="1" applyAlignment="1">
      <alignment horizontal="right" wrapText="1"/>
      <protection/>
    </xf>
    <xf numFmtId="49" fontId="19" fillId="0" borderId="36" xfId="56" applyNumberFormat="1" applyFont="1" applyFill="1" applyBorder="1" applyAlignment="1">
      <alignment horizontal="right" vertical="center" wrapText="1"/>
      <protection/>
    </xf>
    <xf numFmtId="49" fontId="18" fillId="0" borderId="36" xfId="56" applyNumberFormat="1" applyFont="1" applyFill="1" applyBorder="1" applyAlignment="1">
      <alignment horizontal="right" wrapText="1"/>
      <protection/>
    </xf>
    <xf numFmtId="49" fontId="19" fillId="0" borderId="36" xfId="56" applyNumberFormat="1" applyFont="1" applyFill="1" applyBorder="1" applyAlignment="1">
      <alignment horizontal="right" wrapText="1"/>
      <protection/>
    </xf>
    <xf numFmtId="0" fontId="68" fillId="0" borderId="36" xfId="0" applyFont="1" applyFill="1" applyBorder="1" applyAlignment="1">
      <alignment wrapText="1"/>
    </xf>
    <xf numFmtId="49" fontId="68" fillId="0" borderId="36" xfId="0" applyNumberFormat="1" applyFont="1" applyFill="1" applyBorder="1" applyAlignment="1">
      <alignment wrapText="1"/>
    </xf>
    <xf numFmtId="195" fontId="0" fillId="0" borderId="0" xfId="0" applyNumberFormat="1" applyAlignment="1">
      <alignment/>
    </xf>
    <xf numFmtId="0" fontId="64" fillId="0" borderId="36" xfId="0" applyFont="1" applyFill="1" applyBorder="1" applyAlignment="1">
      <alignment vertical="center" wrapText="1"/>
    </xf>
    <xf numFmtId="197" fontId="12" fillId="0" borderId="36" xfId="0" applyNumberFormat="1" applyFont="1" applyFill="1" applyBorder="1" applyAlignment="1" applyProtection="1">
      <alignment horizontal="left" vertical="center" wrapText="1"/>
      <protection hidden="1" locked="0"/>
    </xf>
    <xf numFmtId="0" fontId="65" fillId="33" borderId="36" xfId="0" applyFont="1" applyFill="1" applyBorder="1" applyAlignment="1">
      <alignment vertical="center" wrapText="1"/>
    </xf>
    <xf numFmtId="195" fontId="17" fillId="0" borderId="36" xfId="56" applyNumberFormat="1" applyFont="1" applyFill="1" applyBorder="1" applyAlignment="1">
      <alignment horizontal="right" wrapText="1"/>
      <protection/>
    </xf>
    <xf numFmtId="49" fontId="19" fillId="0" borderId="36" xfId="56" applyNumberFormat="1" applyFont="1" applyFill="1" applyBorder="1" applyAlignment="1">
      <alignment vertical="center" wrapText="1"/>
      <protection/>
    </xf>
    <xf numFmtId="195" fontId="17" fillId="0" borderId="36" xfId="56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  <xf numFmtId="0" fontId="62" fillId="0" borderId="0" xfId="0" applyFont="1" applyAlignment="1">
      <alignment horizontal="right"/>
    </xf>
    <xf numFmtId="0" fontId="62" fillId="34" borderId="0" xfId="0" applyFont="1" applyFill="1" applyAlignment="1">
      <alignment horizontal="right"/>
    </xf>
    <xf numFmtId="0" fontId="62" fillId="33" borderId="0" xfId="0" applyFont="1" applyFill="1" applyAlignment="1">
      <alignment horizontal="right"/>
    </xf>
    <xf numFmtId="0" fontId="64" fillId="0" borderId="0" xfId="0" applyFont="1" applyAlignment="1">
      <alignment horizontal="center"/>
    </xf>
    <xf numFmtId="0" fontId="61" fillId="0" borderId="36" xfId="0" applyFont="1" applyBorder="1" applyAlignment="1">
      <alignment horizontal="center" wrapText="1"/>
    </xf>
    <xf numFmtId="0" fontId="61" fillId="0" borderId="38" xfId="0" applyFont="1" applyBorder="1" applyAlignment="1">
      <alignment horizontal="center" vertical="center" wrapText="1"/>
    </xf>
    <xf numFmtId="0" fontId="61" fillId="0" borderId="40" xfId="0" applyFont="1" applyBorder="1" applyAlignment="1">
      <alignment horizontal="center" vertical="center" wrapText="1"/>
    </xf>
    <xf numFmtId="0" fontId="61" fillId="0" borderId="3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2" fillId="0" borderId="0" xfId="54" applyFont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36" xfId="0" applyFont="1" applyFill="1" applyBorder="1" applyAlignment="1">
      <alignment horizontal="center" wrapText="1"/>
    </xf>
    <xf numFmtId="0" fontId="12" fillId="0" borderId="3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14" fillId="0" borderId="0" xfId="0" applyFont="1" applyAlignment="1">
      <alignment horizontal="right"/>
    </xf>
    <xf numFmtId="0" fontId="63" fillId="0" borderId="36" xfId="55" applyFont="1" applyFill="1" applyBorder="1" applyAlignment="1">
      <alignment horizontal="center"/>
      <protection/>
    </xf>
    <xf numFmtId="0" fontId="64" fillId="0" borderId="0" xfId="55" applyFont="1" applyFill="1" applyAlignment="1">
      <alignment horizontal="center"/>
      <protection/>
    </xf>
    <xf numFmtId="0" fontId="63" fillId="0" borderId="36" xfId="55" applyFont="1" applyFill="1" applyBorder="1" applyAlignment="1">
      <alignment horizontal="center" vertical="center" wrapText="1"/>
      <protection/>
    </xf>
    <xf numFmtId="0" fontId="63" fillId="0" borderId="36" xfId="55" applyFont="1" applyFill="1" applyBorder="1" applyAlignment="1">
      <alignment horizontal="center" vertical="center"/>
      <protection/>
    </xf>
    <xf numFmtId="0" fontId="63" fillId="0" borderId="36" xfId="55" applyFont="1" applyFill="1" applyBorder="1" applyAlignment="1">
      <alignment horizontal="center" vertical="top" wrapText="1"/>
      <protection/>
    </xf>
    <xf numFmtId="0" fontId="63" fillId="0" borderId="35" xfId="55" applyFont="1" applyFill="1" applyBorder="1" applyAlignment="1">
      <alignment horizontal="center"/>
      <protection/>
    </xf>
    <xf numFmtId="0" fontId="63" fillId="0" borderId="41" xfId="55" applyFont="1" applyFill="1" applyBorder="1" applyAlignment="1">
      <alignment horizontal="center"/>
      <protection/>
    </xf>
    <xf numFmtId="0" fontId="64" fillId="0" borderId="0" xfId="55" applyFont="1" applyFill="1" applyAlignment="1">
      <alignment horizontal="right"/>
      <protection/>
    </xf>
    <xf numFmtId="0" fontId="62" fillId="0" borderId="0" xfId="55" applyFont="1" applyFill="1" applyAlignment="1">
      <alignment horizontal="right"/>
      <protection/>
    </xf>
    <xf numFmtId="0" fontId="62" fillId="0" borderId="35" xfId="55" applyFont="1" applyFill="1" applyBorder="1" applyAlignment="1">
      <alignment vertical="center" wrapText="1"/>
      <protection/>
    </xf>
    <xf numFmtId="0" fontId="62" fillId="0" borderId="24" xfId="55" applyFont="1" applyFill="1" applyBorder="1" applyAlignment="1">
      <alignment vertical="center" wrapText="1"/>
      <protection/>
    </xf>
    <xf numFmtId="0" fontId="62" fillId="0" borderId="41" xfId="55" applyFont="1" applyFill="1" applyBorder="1" applyAlignment="1">
      <alignment vertical="center" wrapText="1"/>
      <protection/>
    </xf>
    <xf numFmtId="0" fontId="62" fillId="0" borderId="36" xfId="55" applyFont="1" applyFill="1" applyBorder="1" applyAlignment="1">
      <alignment vertical="center" wrapText="1"/>
      <protection/>
    </xf>
    <xf numFmtId="0" fontId="64" fillId="0" borderId="36" xfId="55" applyFont="1" applyFill="1" applyBorder="1" applyAlignment="1">
      <alignment horizontal="left" wrapText="1"/>
      <protection/>
    </xf>
    <xf numFmtId="0" fontId="62" fillId="0" borderId="36" xfId="55" applyFont="1" applyFill="1" applyBorder="1" applyAlignment="1">
      <alignment horizontal="left" wrapText="1"/>
      <protection/>
    </xf>
    <xf numFmtId="0" fontId="64" fillId="0" borderId="36" xfId="55" applyFont="1" applyFill="1" applyBorder="1" applyAlignment="1">
      <alignment vertical="center" wrapText="1"/>
      <protection/>
    </xf>
    <xf numFmtId="0" fontId="16" fillId="33" borderId="42" xfId="56" applyFont="1" applyFill="1" applyBorder="1" applyAlignment="1">
      <alignment horizontal="center" vertical="center" wrapText="1"/>
      <protection/>
    </xf>
    <xf numFmtId="0" fontId="16" fillId="33" borderId="43" xfId="56" applyFont="1" applyFill="1" applyBorder="1" applyAlignment="1">
      <alignment horizontal="center" vertical="center" wrapText="1"/>
      <protection/>
    </xf>
    <xf numFmtId="0" fontId="16" fillId="33" borderId="36" xfId="56" applyFont="1" applyFill="1" applyBorder="1" applyAlignment="1">
      <alignment horizontal="center" vertical="center" wrapText="1"/>
      <protection/>
    </xf>
    <xf numFmtId="0" fontId="16" fillId="33" borderId="38" xfId="56" applyFont="1" applyFill="1" applyBorder="1" applyAlignment="1">
      <alignment horizontal="center" vertical="center" wrapText="1"/>
      <protection/>
    </xf>
    <xf numFmtId="0" fontId="16" fillId="33" borderId="40" xfId="56" applyFont="1" applyFill="1" applyBorder="1" applyAlignment="1">
      <alignment horizontal="center" vertical="center" wrapText="1"/>
      <protection/>
    </xf>
    <xf numFmtId="0" fontId="12" fillId="33" borderId="0" xfId="0" applyFont="1" applyFill="1" applyAlignment="1">
      <alignment horizontal="center" vertical="justify"/>
    </xf>
    <xf numFmtId="0" fontId="16" fillId="33" borderId="36" xfId="56" applyFont="1" applyFill="1" applyBorder="1" applyAlignment="1">
      <alignment horizontal="center" vertical="center"/>
      <protection/>
    </xf>
    <xf numFmtId="49" fontId="16" fillId="33" borderId="36" xfId="56" applyNumberFormat="1" applyFont="1" applyFill="1" applyBorder="1" applyAlignment="1">
      <alignment horizontal="center" vertical="center" wrapText="1"/>
      <protection/>
    </xf>
    <xf numFmtId="0" fontId="12" fillId="33" borderId="0" xfId="56" applyFont="1" applyFill="1" applyBorder="1" applyAlignment="1">
      <alignment horizontal="right" vertical="center"/>
      <protection/>
    </xf>
    <xf numFmtId="0" fontId="14" fillId="33" borderId="0" xfId="56" applyFont="1" applyFill="1" applyBorder="1" applyAlignment="1">
      <alignment horizontal="right" vertical="center" wrapText="1"/>
      <protection/>
    </xf>
    <xf numFmtId="0" fontId="14" fillId="0" borderId="36" xfId="56" applyFont="1" applyFill="1" applyBorder="1" applyAlignment="1">
      <alignment horizontal="center" vertical="center" wrapText="1"/>
      <protection/>
    </xf>
    <xf numFmtId="49" fontId="14" fillId="0" borderId="36" xfId="56" applyNumberFormat="1" applyFont="1" applyFill="1" applyBorder="1" applyAlignment="1">
      <alignment horizontal="center" vertical="center" wrapText="1"/>
      <protection/>
    </xf>
    <xf numFmtId="0" fontId="18" fillId="0" borderId="36" xfId="56" applyFont="1" applyFill="1" applyBorder="1" applyAlignment="1">
      <alignment horizontal="center" vertical="center" wrapText="1"/>
      <protection/>
    </xf>
    <xf numFmtId="0" fontId="14" fillId="0" borderId="0" xfId="56" applyFont="1" applyFill="1" applyBorder="1" applyAlignment="1">
      <alignment horizontal="center" vertical="center" wrapText="1"/>
      <protection/>
    </xf>
    <xf numFmtId="0" fontId="12" fillId="0" borderId="0" xfId="0" applyFont="1" applyFill="1" applyAlignment="1">
      <alignment horizontal="center" vertical="justify"/>
    </xf>
    <xf numFmtId="0" fontId="12" fillId="0" borderId="0" xfId="0" applyFont="1" applyFill="1" applyAlignment="1">
      <alignment horizontal="center" vertical="center"/>
    </xf>
    <xf numFmtId="0" fontId="14" fillId="0" borderId="36" xfId="56" applyFont="1" applyFill="1" applyBorder="1" applyAlignment="1">
      <alignment horizontal="center" vertical="center"/>
      <protection/>
    </xf>
    <xf numFmtId="0" fontId="16" fillId="0" borderId="36" xfId="56" applyFont="1" applyFill="1" applyBorder="1" applyAlignment="1">
      <alignment horizontal="center" vertical="center" wrapText="1"/>
      <protection/>
    </xf>
    <xf numFmtId="0" fontId="14" fillId="0" borderId="38" xfId="56" applyFont="1" applyFill="1" applyBorder="1" applyAlignment="1">
      <alignment horizontal="center" vertical="center"/>
      <protection/>
    </xf>
    <xf numFmtId="0" fontId="14" fillId="0" borderId="39" xfId="56" applyFont="1" applyFill="1" applyBorder="1" applyAlignment="1">
      <alignment horizontal="center" vertical="center"/>
      <protection/>
    </xf>
    <xf numFmtId="0" fontId="14" fillId="0" borderId="40" xfId="56" applyFont="1" applyFill="1" applyBorder="1" applyAlignment="1">
      <alignment horizontal="center" vertical="center"/>
      <protection/>
    </xf>
    <xf numFmtId="49" fontId="14" fillId="0" borderId="35" xfId="56" applyNumberFormat="1" applyFont="1" applyFill="1" applyBorder="1" applyAlignment="1">
      <alignment horizontal="center" vertical="center" wrapText="1"/>
      <protection/>
    </xf>
    <xf numFmtId="0" fontId="12" fillId="0" borderId="0" xfId="56" applyFont="1" applyFill="1" applyBorder="1" applyAlignment="1">
      <alignment horizontal="right" vertical="center"/>
      <protection/>
    </xf>
    <xf numFmtId="0" fontId="14" fillId="0" borderId="0" xfId="56" applyFont="1" applyFill="1" applyBorder="1" applyAlignment="1">
      <alignment horizontal="right" vertical="center" wrapText="1"/>
      <protection/>
    </xf>
    <xf numFmtId="0" fontId="13" fillId="33" borderId="38" xfId="56" applyFont="1" applyFill="1" applyBorder="1" applyAlignment="1">
      <alignment horizontal="center" vertical="center" wrapText="1"/>
      <protection/>
    </xf>
    <xf numFmtId="0" fontId="13" fillId="33" borderId="39" xfId="56" applyFont="1" applyFill="1" applyBorder="1" applyAlignment="1">
      <alignment horizontal="center" vertical="center" wrapText="1"/>
      <protection/>
    </xf>
    <xf numFmtId="0" fontId="13" fillId="33" borderId="40" xfId="56" applyFont="1" applyFill="1" applyBorder="1" applyAlignment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Приложения 8, 9, 10 (1)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UHGAL-PC\Downloads\&#1055;&#1088;&#1080;&#1083;&#1086;&#1078;&#1077;&#1085;&#1080;&#1103;%20&#8470;%204.5.6%20%20&#1082;%20&#1087;&#1086;&#1089;&#1090;&#1072;&#1085;&#1086;&#1074;&#1083;&#1077;&#1085;&#1080;&#1102;%20&#1086;&#1073;%20&#1080;&#1089;&#1087;&#1086;&#1083;&#1085;&#1077;&#1085;&#1080;&#1080;%20&#1073;&#1102;&#1076;&#1078;&#1077;&#1090;&#1072;%20&#1079;&#1072;%201%20&#1082;&#1074;&#1072;&#1088;&#1090;&#1072;&#1083;%20%202023%20&#1075;&#1086;&#1076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ональная 2023"/>
      <sheetName val="Функц для печати"/>
      <sheetName val="Ведомственная 2023"/>
      <sheetName val="Программная 2023"/>
    </sheetNames>
    <sheetDataSet>
      <sheetData sheetId="0">
        <row r="209">
          <cell r="I209">
            <v>0</v>
          </cell>
        </row>
        <row r="210">
          <cell r="I210">
            <v>0</v>
          </cell>
        </row>
        <row r="218">
          <cell r="I218">
            <v>0</v>
          </cell>
        </row>
        <row r="487">
          <cell r="I487">
            <v>0</v>
          </cell>
        </row>
        <row r="505">
          <cell r="I50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tabSelected="1" zoomScale="80" zoomScaleNormal="80" zoomScalePageLayoutView="0" workbookViewId="0" topLeftCell="A1">
      <selection activeCell="A8" sqref="A8:P8"/>
    </sheetView>
  </sheetViews>
  <sheetFormatPr defaultColWidth="9.140625" defaultRowHeight="12.75"/>
  <cols>
    <col min="1" max="1" width="17.421875" style="33" customWidth="1"/>
    <col min="2" max="2" width="31.28125" style="33" customWidth="1"/>
    <col min="3" max="3" width="61.421875" style="132" customWidth="1"/>
    <col min="4" max="4" width="17.421875" style="33" customWidth="1"/>
    <col min="5" max="5" width="15.421875" style="33" customWidth="1"/>
    <col min="6" max="6" width="15.57421875" style="33" customWidth="1"/>
    <col min="7" max="7" width="16.28125" style="33" customWidth="1"/>
    <col min="8" max="16384" width="9.140625" style="33" customWidth="1"/>
  </cols>
  <sheetData>
    <row r="1" spans="1:16" ht="18.75">
      <c r="A1" s="264" t="s">
        <v>113</v>
      </c>
      <c r="B1" s="264"/>
      <c r="C1" s="264"/>
      <c r="D1" s="264"/>
      <c r="E1" s="264"/>
      <c r="F1" s="264"/>
      <c r="G1" s="149"/>
      <c r="H1"/>
      <c r="I1"/>
      <c r="J1"/>
      <c r="K1"/>
      <c r="L1"/>
      <c r="M1"/>
      <c r="N1"/>
      <c r="O1"/>
      <c r="P1"/>
    </row>
    <row r="2" spans="1:16" ht="18.75">
      <c r="A2" s="264" t="s">
        <v>299</v>
      </c>
      <c r="B2" s="264"/>
      <c r="C2" s="264"/>
      <c r="D2" s="264"/>
      <c r="E2" s="264"/>
      <c r="F2" s="264"/>
      <c r="G2" s="149"/>
      <c r="H2"/>
      <c r="I2"/>
      <c r="J2"/>
      <c r="K2"/>
      <c r="L2"/>
      <c r="M2"/>
      <c r="N2"/>
      <c r="O2"/>
      <c r="P2"/>
    </row>
    <row r="3" spans="1:16" ht="18.75">
      <c r="A3" s="264" t="s">
        <v>301</v>
      </c>
      <c r="B3" s="264"/>
      <c r="C3" s="264"/>
      <c r="D3" s="264"/>
      <c r="E3" s="264"/>
      <c r="F3" s="264"/>
      <c r="G3" s="149"/>
      <c r="H3"/>
      <c r="I3"/>
      <c r="J3"/>
      <c r="K3"/>
      <c r="L3"/>
      <c r="M3"/>
      <c r="N3"/>
      <c r="O3"/>
      <c r="P3"/>
    </row>
    <row r="4" spans="1:16" ht="18.75">
      <c r="A4" s="264" t="s">
        <v>302</v>
      </c>
      <c r="B4" s="264"/>
      <c r="C4" s="264"/>
      <c r="D4" s="264"/>
      <c r="E4" s="264"/>
      <c r="F4" s="264"/>
      <c r="G4" s="149"/>
      <c r="H4"/>
      <c r="I4"/>
      <c r="J4"/>
      <c r="K4"/>
      <c r="L4"/>
      <c r="M4"/>
      <c r="N4"/>
      <c r="O4"/>
      <c r="P4"/>
    </row>
    <row r="5" spans="1:16" ht="18.75">
      <c r="A5" s="265" t="s">
        <v>303</v>
      </c>
      <c r="B5" s="265"/>
      <c r="C5" s="265"/>
      <c r="D5" s="265"/>
      <c r="E5" s="265"/>
      <c r="F5" s="265"/>
      <c r="G5" s="149"/>
      <c r="H5"/>
      <c r="I5"/>
      <c r="J5"/>
      <c r="K5"/>
      <c r="L5"/>
      <c r="M5"/>
      <c r="N5"/>
      <c r="O5"/>
      <c r="P5"/>
    </row>
    <row r="6" spans="1:16" ht="18.75">
      <c r="A6" s="264"/>
      <c r="B6" s="264"/>
      <c r="C6" s="264"/>
      <c r="D6" s="264"/>
      <c r="E6" s="264"/>
      <c r="F6" s="264"/>
      <c r="G6" s="149"/>
      <c r="H6"/>
      <c r="I6"/>
      <c r="J6"/>
      <c r="K6"/>
      <c r="L6"/>
      <c r="M6"/>
      <c r="N6"/>
      <c r="O6"/>
      <c r="P6"/>
    </row>
    <row r="7" spans="1:16" ht="18.75">
      <c r="A7" s="264"/>
      <c r="B7" s="264"/>
      <c r="C7" s="264"/>
      <c r="D7" s="264"/>
      <c r="E7" s="264"/>
      <c r="F7" s="264"/>
      <c r="G7" s="149"/>
      <c r="H7"/>
      <c r="I7"/>
      <c r="J7"/>
      <c r="K7"/>
      <c r="L7"/>
      <c r="M7"/>
      <c r="N7"/>
      <c r="O7"/>
      <c r="P7"/>
    </row>
    <row r="8" spans="1:16" ht="18.75">
      <c r="A8" s="266"/>
      <c r="B8" s="266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</row>
    <row r="9" spans="1:16" ht="18.75">
      <c r="A9" s="150"/>
      <c r="B9" s="150"/>
      <c r="C9" s="150"/>
      <c r="D9" s="150"/>
      <c r="E9" s="150"/>
      <c r="F9" s="150"/>
      <c r="G9"/>
      <c r="H9"/>
      <c r="I9"/>
      <c r="J9"/>
      <c r="K9"/>
      <c r="L9"/>
      <c r="M9"/>
      <c r="N9"/>
      <c r="O9"/>
      <c r="P9"/>
    </row>
    <row r="10" spans="1:16" ht="15.75" customHeight="1">
      <c r="A10" s="151"/>
      <c r="B10" s="151"/>
      <c r="C10" s="151"/>
      <c r="D10" s="151"/>
      <c r="E10" s="151"/>
      <c r="F10" s="151"/>
      <c r="G10"/>
      <c r="H10"/>
      <c r="I10"/>
      <c r="J10"/>
      <c r="K10"/>
      <c r="L10"/>
      <c r="M10"/>
      <c r="N10"/>
      <c r="O10"/>
      <c r="P10"/>
    </row>
    <row r="11" spans="1:16" ht="51.75" customHeight="1">
      <c r="A11" s="267" t="s">
        <v>306</v>
      </c>
      <c r="B11" s="267"/>
      <c r="C11" s="267"/>
      <c r="D11" s="267"/>
      <c r="E11" s="267"/>
      <c r="F11" s="267"/>
      <c r="G11" s="152"/>
      <c r="H11"/>
      <c r="I11"/>
      <c r="J11"/>
      <c r="K11"/>
      <c r="L11"/>
      <c r="M11"/>
      <c r="N11"/>
      <c r="O11"/>
      <c r="P11"/>
    </row>
    <row r="12" spans="1:16" ht="18.75">
      <c r="A12" s="267" t="s">
        <v>310</v>
      </c>
      <c r="B12" s="267"/>
      <c r="C12" s="267"/>
      <c r="D12" s="267"/>
      <c r="E12" s="267"/>
      <c r="F12" s="267"/>
      <c r="G12" s="152"/>
      <c r="H12"/>
      <c r="I12"/>
      <c r="J12"/>
      <c r="K12"/>
      <c r="L12"/>
      <c r="M12"/>
      <c r="N12"/>
      <c r="O12"/>
      <c r="P12"/>
    </row>
    <row r="13" spans="1:16" ht="18.75">
      <c r="A13" s="150"/>
      <c r="B13" s="150"/>
      <c r="C13" s="150"/>
      <c r="D13" s="150"/>
      <c r="E13" s="150"/>
      <c r="F13" s="150"/>
      <c r="G13"/>
      <c r="H13"/>
      <c r="I13"/>
      <c r="J13"/>
      <c r="K13"/>
      <c r="L13"/>
      <c r="M13"/>
      <c r="N13"/>
      <c r="O13"/>
      <c r="P13"/>
    </row>
    <row r="14" spans="1:16" ht="15.75">
      <c r="A14" s="268" t="s">
        <v>114</v>
      </c>
      <c r="B14" s="268"/>
      <c r="C14" s="269" t="s">
        <v>115</v>
      </c>
      <c r="D14" s="271" t="s">
        <v>116</v>
      </c>
      <c r="E14" s="271" t="s">
        <v>117</v>
      </c>
      <c r="F14" s="269" t="s">
        <v>118</v>
      </c>
      <c r="G14" s="153"/>
      <c r="H14" s="153"/>
      <c r="I14"/>
      <c r="J14"/>
      <c r="K14"/>
      <c r="L14"/>
      <c r="M14"/>
      <c r="N14"/>
      <c r="O14"/>
      <c r="P14"/>
    </row>
    <row r="15" spans="1:16" s="132" customFormat="1" ht="141.75">
      <c r="A15" s="163" t="s">
        <v>119</v>
      </c>
      <c r="B15" s="163" t="s">
        <v>120</v>
      </c>
      <c r="C15" s="270"/>
      <c r="D15" s="271"/>
      <c r="E15" s="271"/>
      <c r="F15" s="270"/>
      <c r="G15" s="153"/>
      <c r="H15" s="153"/>
      <c r="I15"/>
      <c r="J15"/>
      <c r="K15"/>
      <c r="L15"/>
      <c r="M15"/>
      <c r="N15"/>
      <c r="O15"/>
      <c r="P15"/>
    </row>
    <row r="16" spans="1:16" ht="15.75">
      <c r="A16" s="154">
        <v>1</v>
      </c>
      <c r="B16" s="154">
        <v>2</v>
      </c>
      <c r="C16" s="155">
        <v>3</v>
      </c>
      <c r="D16" s="155">
        <v>4</v>
      </c>
      <c r="E16" s="155">
        <v>4</v>
      </c>
      <c r="F16" s="155">
        <v>5</v>
      </c>
      <c r="G16" s="153"/>
      <c r="H16" s="153"/>
      <c r="I16"/>
      <c r="J16"/>
      <c r="K16"/>
      <c r="L16"/>
      <c r="M16"/>
      <c r="N16"/>
      <c r="O16"/>
      <c r="P16"/>
    </row>
    <row r="17" spans="1:16" s="132" customFormat="1" ht="30" customHeight="1">
      <c r="A17" s="154"/>
      <c r="B17" s="154"/>
      <c r="C17" s="156" t="s">
        <v>121</v>
      </c>
      <c r="D17" s="157">
        <f>+D18</f>
        <v>0</v>
      </c>
      <c r="E17" s="157">
        <f>+E19+E23</f>
        <v>0</v>
      </c>
      <c r="F17" s="157">
        <f>+F19+F23</f>
        <v>15.700000000000273</v>
      </c>
      <c r="G17" s="153"/>
      <c r="H17" s="153"/>
      <c r="I17"/>
      <c r="J17"/>
      <c r="K17"/>
      <c r="L17"/>
      <c r="M17"/>
      <c r="N17"/>
      <c r="O17"/>
      <c r="P17"/>
    </row>
    <row r="18" spans="1:16" ht="27.75" customHeight="1">
      <c r="A18" s="158">
        <v>802</v>
      </c>
      <c r="B18" s="158" t="s">
        <v>122</v>
      </c>
      <c r="C18" s="156" t="s">
        <v>123</v>
      </c>
      <c r="D18" s="157">
        <f>+D19-D23</f>
        <v>0</v>
      </c>
      <c r="E18" s="164"/>
      <c r="F18" s="164"/>
      <c r="G18" s="153"/>
      <c r="H18" s="153"/>
      <c r="I18"/>
      <c r="J18"/>
      <c r="K18"/>
      <c r="L18"/>
      <c r="M18"/>
      <c r="N18"/>
      <c r="O18"/>
      <c r="P18"/>
    </row>
    <row r="19" spans="1:16" s="132" customFormat="1" ht="27" customHeight="1">
      <c r="A19" s="154">
        <v>802</v>
      </c>
      <c r="B19" s="154" t="s">
        <v>124</v>
      </c>
      <c r="C19" s="159" t="s">
        <v>125</v>
      </c>
      <c r="D19" s="160"/>
      <c r="E19" s="165">
        <v>4608.8</v>
      </c>
      <c r="F19" s="165">
        <v>2178.4</v>
      </c>
      <c r="G19" s="153"/>
      <c r="H19" s="153"/>
      <c r="I19"/>
      <c r="J19"/>
      <c r="K19"/>
      <c r="L19"/>
      <c r="M19"/>
      <c r="N19"/>
      <c r="O19"/>
      <c r="P19"/>
    </row>
    <row r="20" spans="1:16" s="132" customFormat="1" ht="21.75" customHeight="1">
      <c r="A20" s="154">
        <v>802</v>
      </c>
      <c r="B20" s="161" t="s">
        <v>126</v>
      </c>
      <c r="C20" s="159" t="s">
        <v>127</v>
      </c>
      <c r="D20" s="160"/>
      <c r="E20" s="165">
        <v>4608.8</v>
      </c>
      <c r="F20" s="165"/>
      <c r="G20" s="153"/>
      <c r="H20" s="153"/>
      <c r="I20"/>
      <c r="J20"/>
      <c r="K20"/>
      <c r="L20"/>
      <c r="M20"/>
      <c r="N20"/>
      <c r="O20"/>
      <c r="P20"/>
    </row>
    <row r="21" spans="1:16" s="132" customFormat="1" ht="24" customHeight="1">
      <c r="A21" s="154">
        <v>802</v>
      </c>
      <c r="B21" s="154" t="s">
        <v>128</v>
      </c>
      <c r="C21" s="162" t="s">
        <v>129</v>
      </c>
      <c r="D21" s="160"/>
      <c r="E21" s="165">
        <v>4608.8</v>
      </c>
      <c r="F21" s="165"/>
      <c r="G21" s="153"/>
      <c r="H21" s="153"/>
      <c r="I21"/>
      <c r="J21"/>
      <c r="K21"/>
      <c r="L21"/>
      <c r="M21"/>
      <c r="N21"/>
      <c r="O21"/>
      <c r="P21"/>
    </row>
    <row r="22" spans="1:16" s="135" customFormat="1" ht="12.75" customHeight="1">
      <c r="A22" s="154">
        <v>802</v>
      </c>
      <c r="B22" s="154" t="s">
        <v>130</v>
      </c>
      <c r="C22" s="159" t="s">
        <v>131</v>
      </c>
      <c r="D22" s="160"/>
      <c r="E22" s="165">
        <v>4608.8</v>
      </c>
      <c r="F22" s="165"/>
      <c r="G22" s="153"/>
      <c r="H22" s="153"/>
      <c r="I22"/>
      <c r="J22"/>
      <c r="K22"/>
      <c r="L22"/>
      <c r="M22"/>
      <c r="N22"/>
      <c r="O22"/>
      <c r="P22"/>
    </row>
    <row r="23" spans="1:16" s="132" customFormat="1" ht="16.5" customHeight="1">
      <c r="A23" s="154">
        <v>802</v>
      </c>
      <c r="B23" s="154" t="s">
        <v>132</v>
      </c>
      <c r="C23" s="159" t="s">
        <v>133</v>
      </c>
      <c r="D23" s="160"/>
      <c r="E23" s="165">
        <v>-4608.8</v>
      </c>
      <c r="F23" s="166">
        <v>-2162.7</v>
      </c>
      <c r="G23" s="153"/>
      <c r="H23" s="153"/>
      <c r="I23"/>
      <c r="J23"/>
      <c r="K23"/>
      <c r="L23"/>
      <c r="M23"/>
      <c r="N23"/>
      <c r="O23"/>
      <c r="P23"/>
    </row>
    <row r="24" spans="1:16" ht="12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6" spans="7:9" ht="12.75">
      <c r="G26" s="34"/>
      <c r="H26" s="34"/>
      <c r="I26" s="34"/>
    </row>
  </sheetData>
  <sheetProtection/>
  <mergeCells count="15">
    <mergeCell ref="A7:F7"/>
    <mergeCell ref="A8:P8"/>
    <mergeCell ref="A11:F11"/>
    <mergeCell ref="A12:F12"/>
    <mergeCell ref="A14:B14"/>
    <mergeCell ref="C14:C15"/>
    <mergeCell ref="D14:D15"/>
    <mergeCell ref="E14:E15"/>
    <mergeCell ref="F14:F15"/>
    <mergeCell ref="A1:F1"/>
    <mergeCell ref="A2:F2"/>
    <mergeCell ref="A3:F3"/>
    <mergeCell ref="A4:F4"/>
    <mergeCell ref="A5:F5"/>
    <mergeCell ref="A6:F6"/>
  </mergeCells>
  <printOptions/>
  <pageMargins left="0.9448818897637796" right="0.35433070866141736" top="0.5905511811023623" bottom="0.3937007874015748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4.140625" style="33" customWidth="1"/>
    <col min="2" max="2" width="21.140625" style="33" customWidth="1"/>
    <col min="3" max="3" width="0.13671875" style="33" hidden="1" customWidth="1"/>
    <col min="4" max="4" width="30.8515625" style="33" hidden="1" customWidth="1"/>
    <col min="5" max="5" width="54.421875" style="33" customWidth="1"/>
    <col min="6" max="6" width="14.7109375" style="33" customWidth="1"/>
    <col min="7" max="7" width="15.00390625" style="33" customWidth="1"/>
    <col min="8" max="8" width="13.421875" style="33" hidden="1" customWidth="1"/>
    <col min="9" max="9" width="12.421875" style="33" customWidth="1"/>
    <col min="10" max="16384" width="9.140625" style="33" customWidth="1"/>
  </cols>
  <sheetData>
    <row r="1" spans="5:9" ht="15.75">
      <c r="E1" s="275" t="s">
        <v>72</v>
      </c>
      <c r="F1" s="275"/>
      <c r="G1" s="275"/>
      <c r="H1" s="275"/>
      <c r="I1" s="275"/>
    </row>
    <row r="2" spans="5:17" ht="15.75">
      <c r="E2" s="276" t="s">
        <v>73</v>
      </c>
      <c r="F2" s="276"/>
      <c r="G2" s="276"/>
      <c r="H2" s="276"/>
      <c r="I2" s="276"/>
      <c r="J2" s="88"/>
      <c r="K2" s="88"/>
      <c r="L2" s="88"/>
      <c r="M2" s="88"/>
      <c r="N2" s="88"/>
      <c r="O2" s="88"/>
      <c r="P2" s="88"/>
      <c r="Q2" s="88"/>
    </row>
    <row r="3" spans="5:17" ht="15.75">
      <c r="E3" s="277" t="s">
        <v>74</v>
      </c>
      <c r="F3" s="277"/>
      <c r="G3" s="277"/>
      <c r="H3" s="277"/>
      <c r="I3" s="277"/>
      <c r="J3" s="88"/>
      <c r="K3" s="88"/>
      <c r="L3" s="88"/>
      <c r="M3" s="88"/>
      <c r="N3" s="88"/>
      <c r="O3" s="88"/>
      <c r="P3" s="88"/>
      <c r="Q3" s="88"/>
    </row>
    <row r="4" spans="1:17" ht="15.75">
      <c r="A4" s="278" t="s">
        <v>81</v>
      </c>
      <c r="B4" s="278"/>
      <c r="C4" s="278"/>
      <c r="D4" s="278"/>
      <c r="E4" s="278"/>
      <c r="F4" s="278"/>
      <c r="G4" s="278"/>
      <c r="H4" s="278"/>
      <c r="I4" s="278"/>
      <c r="J4" s="88"/>
      <c r="K4" s="88"/>
      <c r="L4" s="88"/>
      <c r="M4" s="88"/>
      <c r="N4" s="88"/>
      <c r="O4" s="88"/>
      <c r="P4" s="88"/>
      <c r="Q4" s="88"/>
    </row>
    <row r="5" spans="5:17" ht="15.75">
      <c r="E5" s="277" t="s">
        <v>75</v>
      </c>
      <c r="F5" s="277"/>
      <c r="G5" s="277"/>
      <c r="H5" s="277"/>
      <c r="I5" s="277"/>
      <c r="J5" s="88"/>
      <c r="K5" s="88"/>
      <c r="L5" s="88"/>
      <c r="M5" s="88"/>
      <c r="N5" s="88"/>
      <c r="O5" s="88"/>
      <c r="P5" s="88"/>
      <c r="Q5" s="88"/>
    </row>
    <row r="6" spans="2:17" ht="15.75">
      <c r="B6" s="278" t="s">
        <v>92</v>
      </c>
      <c r="C6" s="278"/>
      <c r="D6" s="278"/>
      <c r="E6" s="278"/>
      <c r="F6" s="278"/>
      <c r="G6" s="278"/>
      <c r="H6" s="278"/>
      <c r="I6" s="278"/>
      <c r="J6" s="88"/>
      <c r="K6" s="88"/>
      <c r="L6" s="88"/>
      <c r="M6" s="88"/>
      <c r="N6" s="88"/>
      <c r="O6" s="88"/>
      <c r="P6" s="88"/>
      <c r="Q6" s="88"/>
    </row>
    <row r="7" spans="5:7" ht="12.75">
      <c r="E7" s="272"/>
      <c r="F7" s="272"/>
      <c r="G7" s="272"/>
    </row>
    <row r="8" spans="2:12" ht="15.75">
      <c r="B8" s="273" t="s">
        <v>91</v>
      </c>
      <c r="C8" s="273"/>
      <c r="D8" s="273"/>
      <c r="E8" s="273"/>
      <c r="F8" s="273"/>
      <c r="G8" s="273"/>
      <c r="H8" s="273"/>
      <c r="I8" s="273"/>
      <c r="J8" s="89"/>
      <c r="K8" s="90"/>
      <c r="L8" s="90"/>
    </row>
    <row r="9" spans="2:7" ht="13.5" thickBot="1">
      <c r="B9" s="274"/>
      <c r="C9" s="274"/>
      <c r="D9" s="274"/>
      <c r="E9" s="274"/>
      <c r="F9" s="274"/>
      <c r="G9" s="274"/>
    </row>
    <row r="10" spans="2:9" ht="12.75">
      <c r="B10" s="36" t="s">
        <v>0</v>
      </c>
      <c r="C10" s="35"/>
      <c r="D10" s="35"/>
      <c r="E10" s="36" t="s">
        <v>1</v>
      </c>
      <c r="F10" s="121" t="s">
        <v>89</v>
      </c>
      <c r="G10" s="70" t="s">
        <v>93</v>
      </c>
      <c r="H10" s="100" t="s">
        <v>69</v>
      </c>
      <c r="I10" s="103" t="s">
        <v>70</v>
      </c>
    </row>
    <row r="11" spans="2:9" ht="16.5" customHeight="1" thickBot="1">
      <c r="B11" s="4" t="s">
        <v>2</v>
      </c>
      <c r="C11" s="37"/>
      <c r="D11" s="37"/>
      <c r="E11" s="30"/>
      <c r="F11" s="122" t="s">
        <v>90</v>
      </c>
      <c r="G11" s="71" t="s">
        <v>94</v>
      </c>
      <c r="H11" s="101" t="s">
        <v>88</v>
      </c>
      <c r="I11" s="104" t="s">
        <v>71</v>
      </c>
    </row>
    <row r="12" spans="2:9" ht="13.5" thickBot="1">
      <c r="B12" s="44">
        <v>1</v>
      </c>
      <c r="C12" s="38"/>
      <c r="D12" s="39"/>
      <c r="E12" s="44">
        <v>2</v>
      </c>
      <c r="F12" s="120"/>
      <c r="G12" s="45">
        <v>3</v>
      </c>
      <c r="H12" s="102">
        <v>4</v>
      </c>
      <c r="I12" s="105">
        <v>5</v>
      </c>
    </row>
    <row r="13" spans="2:9" ht="13.5" thickBot="1">
      <c r="B13" s="27" t="s">
        <v>3</v>
      </c>
      <c r="C13" s="38"/>
      <c r="D13" s="38"/>
      <c r="E13" s="24" t="s">
        <v>4</v>
      </c>
      <c r="F13" s="20">
        <f>F14+F17+F19+F27+F34+F40+F47+F51+F61</f>
        <v>127853.79999999999</v>
      </c>
      <c r="G13" s="20">
        <f>G14+G17+G19+G27+G34+G40+G47+G51+G61</f>
        <v>118098.9</v>
      </c>
      <c r="H13" s="82">
        <f>H14+H17+H19+H27+H34+H40+H47+H51+H61+H62</f>
        <v>52675.99999999999</v>
      </c>
      <c r="I13" s="20">
        <f>G13-F13</f>
        <v>-9754.899999999994</v>
      </c>
    </row>
    <row r="14" spans="2:9" ht="13.5" thickBot="1">
      <c r="B14" s="27" t="s">
        <v>5</v>
      </c>
      <c r="C14" s="38"/>
      <c r="D14" s="38"/>
      <c r="E14" s="24" t="s">
        <v>6</v>
      </c>
      <c r="F14" s="20">
        <f>F16</f>
        <v>101651.2</v>
      </c>
      <c r="G14" s="20">
        <f>G16</f>
        <v>91896.3</v>
      </c>
      <c r="H14" s="82">
        <f>H16</f>
        <v>41817.6</v>
      </c>
      <c r="I14" s="20">
        <f>G14-F14</f>
        <v>-9754.899999999994</v>
      </c>
    </row>
    <row r="15" spans="2:9" ht="13.5" thickBot="1">
      <c r="B15" s="46"/>
      <c r="C15" s="40"/>
      <c r="D15" s="40"/>
      <c r="E15" s="23" t="s">
        <v>7</v>
      </c>
      <c r="F15" s="11"/>
      <c r="G15" s="11"/>
      <c r="H15" s="73"/>
      <c r="I15" s="20"/>
    </row>
    <row r="16" spans="2:9" ht="13.5" thickBot="1">
      <c r="B16" s="28" t="s">
        <v>8</v>
      </c>
      <c r="C16" s="41"/>
      <c r="D16" s="41"/>
      <c r="E16" s="47" t="s">
        <v>9</v>
      </c>
      <c r="F16" s="12">
        <v>101651.2</v>
      </c>
      <c r="G16" s="12">
        <v>91896.3</v>
      </c>
      <c r="H16" s="81">
        <v>41817.6</v>
      </c>
      <c r="I16" s="20">
        <f>G16-F16</f>
        <v>-9754.899999999994</v>
      </c>
    </row>
    <row r="17" spans="2:9" ht="13.5" thickBot="1">
      <c r="B17" s="108" t="s">
        <v>84</v>
      </c>
      <c r="C17" s="109"/>
      <c r="D17" s="109"/>
      <c r="E17" s="110" t="s">
        <v>83</v>
      </c>
      <c r="F17" s="113">
        <f>F18</f>
        <v>5627</v>
      </c>
      <c r="G17" s="113">
        <f>G18</f>
        <v>5627</v>
      </c>
      <c r="H17" s="118">
        <f>H18</f>
        <v>1816.2</v>
      </c>
      <c r="I17" s="20">
        <f>G17-F17</f>
        <v>0</v>
      </c>
    </row>
    <row r="18" spans="2:9" ht="26.25" thickBot="1">
      <c r="B18" s="108" t="s">
        <v>85</v>
      </c>
      <c r="C18" s="109"/>
      <c r="D18" s="109"/>
      <c r="E18" s="112" t="s">
        <v>86</v>
      </c>
      <c r="F18" s="111">
        <v>5627</v>
      </c>
      <c r="G18" s="111">
        <v>5627</v>
      </c>
      <c r="H18" s="119">
        <v>1816.2</v>
      </c>
      <c r="I18" s="20">
        <f>G18-F18</f>
        <v>0</v>
      </c>
    </row>
    <row r="19" spans="2:9" ht="13.5" thickBot="1">
      <c r="B19" s="51" t="s">
        <v>10</v>
      </c>
      <c r="C19" s="42"/>
      <c r="D19" s="42"/>
      <c r="E19" s="52" t="s">
        <v>11</v>
      </c>
      <c r="F19" s="15">
        <f>F21+F23+F25</f>
        <v>8930.5</v>
      </c>
      <c r="G19" s="15">
        <f>G21+G23+G25</f>
        <v>8930.5</v>
      </c>
      <c r="H19" s="77">
        <f>H21+H23+H25</f>
        <v>4140.6</v>
      </c>
      <c r="I19" s="20">
        <f>G19-F19</f>
        <v>0</v>
      </c>
    </row>
    <row r="20" spans="2:9" ht="13.5" thickBot="1">
      <c r="B20" s="48"/>
      <c r="C20" s="40"/>
      <c r="D20" s="40"/>
      <c r="E20" s="49" t="s">
        <v>7</v>
      </c>
      <c r="F20" s="14"/>
      <c r="G20" s="14"/>
      <c r="H20" s="72"/>
      <c r="I20" s="20"/>
    </row>
    <row r="21" spans="2:9" ht="13.5" thickBot="1">
      <c r="B21" s="28" t="s">
        <v>67</v>
      </c>
      <c r="C21" s="43"/>
      <c r="D21" s="43"/>
      <c r="E21" s="26" t="s">
        <v>36</v>
      </c>
      <c r="F21" s="12">
        <v>31.5</v>
      </c>
      <c r="G21" s="12">
        <v>31.5</v>
      </c>
      <c r="H21" s="81">
        <v>24</v>
      </c>
      <c r="I21" s="20">
        <f>G21-F21</f>
        <v>0</v>
      </c>
    </row>
    <row r="22" spans="2:9" ht="12" customHeight="1">
      <c r="B22" s="28" t="s">
        <v>12</v>
      </c>
      <c r="C22" s="43"/>
      <c r="D22" s="43"/>
      <c r="E22" s="41" t="s">
        <v>13</v>
      </c>
      <c r="F22" s="7"/>
      <c r="G22" s="7"/>
      <c r="H22" s="83"/>
      <c r="I22" s="123"/>
    </row>
    <row r="23" spans="2:9" ht="11.25" customHeight="1">
      <c r="B23" s="30"/>
      <c r="C23" s="37"/>
      <c r="D23" s="37"/>
      <c r="E23" s="37" t="s">
        <v>14</v>
      </c>
      <c r="F23" s="10">
        <v>8804</v>
      </c>
      <c r="G23" s="10">
        <v>8804</v>
      </c>
      <c r="H23" s="74">
        <v>4061</v>
      </c>
      <c r="I23" s="124"/>
    </row>
    <row r="24" spans="2:9" ht="11.25" customHeight="1">
      <c r="B24" s="28"/>
      <c r="C24" s="41"/>
      <c r="D24" s="41"/>
      <c r="E24" s="98" t="s">
        <v>79</v>
      </c>
      <c r="F24" s="12"/>
      <c r="G24" s="12"/>
      <c r="H24" s="81"/>
      <c r="I24" s="125"/>
    </row>
    <row r="25" spans="2:9" ht="11.25" customHeight="1">
      <c r="B25" s="29"/>
      <c r="C25" s="40"/>
      <c r="D25" s="40"/>
      <c r="E25" s="99" t="s">
        <v>80</v>
      </c>
      <c r="F25" s="9">
        <v>95</v>
      </c>
      <c r="G25" s="9">
        <v>95</v>
      </c>
      <c r="H25" s="80">
        <v>55.6</v>
      </c>
      <c r="I25" s="126"/>
    </row>
    <row r="26" spans="2:9" ht="12.75">
      <c r="B26" s="30"/>
      <c r="C26" s="37"/>
      <c r="D26" s="37"/>
      <c r="E26" s="97" t="s">
        <v>15</v>
      </c>
      <c r="F26" s="14"/>
      <c r="G26" s="14"/>
      <c r="H26" s="72"/>
      <c r="I26" s="125"/>
    </row>
    <row r="27" spans="2:9" ht="13.5" thickBot="1">
      <c r="B27" s="51" t="s">
        <v>16</v>
      </c>
      <c r="C27" s="42"/>
      <c r="D27" s="42"/>
      <c r="E27" s="52" t="s">
        <v>17</v>
      </c>
      <c r="F27" s="15">
        <f>F28</f>
        <v>3286</v>
      </c>
      <c r="G27" s="15">
        <f>G28</f>
        <v>3286</v>
      </c>
      <c r="H27" s="77">
        <f>H28</f>
        <v>1117.1</v>
      </c>
      <c r="I27" s="127"/>
    </row>
    <row r="28" spans="2:9" ht="12.75">
      <c r="B28" s="30" t="s">
        <v>18</v>
      </c>
      <c r="C28" s="37"/>
      <c r="D28" s="37"/>
      <c r="E28" s="49" t="s">
        <v>19</v>
      </c>
      <c r="F28" s="10">
        <v>3286</v>
      </c>
      <c r="G28" s="10">
        <v>3286</v>
      </c>
      <c r="H28" s="74">
        <v>1117.1</v>
      </c>
      <c r="I28" s="14"/>
    </row>
    <row r="29" spans="2:9" ht="12.75">
      <c r="B29" s="28" t="s">
        <v>49</v>
      </c>
      <c r="C29" s="41"/>
      <c r="D29" s="41"/>
      <c r="E29" s="53" t="s">
        <v>50</v>
      </c>
      <c r="F29" s="12"/>
      <c r="G29" s="12"/>
      <c r="H29" s="81"/>
      <c r="I29" s="125"/>
    </row>
    <row r="30" spans="2:9" ht="12.75">
      <c r="B30" s="29"/>
      <c r="C30" s="40"/>
      <c r="D30" s="40"/>
      <c r="E30" s="54" t="s">
        <v>51</v>
      </c>
      <c r="F30" s="9">
        <v>2580</v>
      </c>
      <c r="G30" s="9">
        <v>2580</v>
      </c>
      <c r="H30" s="80">
        <v>1080.9</v>
      </c>
      <c r="I30" s="126">
        <v>0</v>
      </c>
    </row>
    <row r="31" spans="2:9" ht="12.75">
      <c r="B31" s="30" t="s">
        <v>40</v>
      </c>
      <c r="C31" s="40"/>
      <c r="D31" s="40"/>
      <c r="E31" s="55" t="s">
        <v>41</v>
      </c>
      <c r="F31" s="10"/>
      <c r="G31" s="10"/>
      <c r="H31" s="74"/>
      <c r="I31" s="125"/>
    </row>
    <row r="32" spans="2:9" ht="12.75">
      <c r="B32" s="30"/>
      <c r="C32" s="41"/>
      <c r="D32" s="41"/>
      <c r="E32" s="55" t="s">
        <v>42</v>
      </c>
      <c r="F32" s="10"/>
      <c r="G32" s="10"/>
      <c r="H32" s="74" t="s">
        <v>82</v>
      </c>
      <c r="I32" s="127"/>
    </row>
    <row r="33" spans="2:9" ht="13.5" thickBot="1">
      <c r="B33" s="106" t="s">
        <v>77</v>
      </c>
      <c r="C33" s="43"/>
      <c r="D33" s="43"/>
      <c r="E33" s="96" t="s">
        <v>78</v>
      </c>
      <c r="F33" s="87">
        <v>626</v>
      </c>
      <c r="G33" s="87">
        <v>626</v>
      </c>
      <c r="H33" s="95">
        <v>34</v>
      </c>
      <c r="I33" s="15">
        <v>0</v>
      </c>
    </row>
    <row r="34" spans="2:9" ht="13.5" thickBot="1">
      <c r="B34" s="94" t="s">
        <v>20</v>
      </c>
      <c r="C34" s="5"/>
      <c r="D34" s="5"/>
      <c r="E34" s="52" t="s">
        <v>21</v>
      </c>
      <c r="F34" s="15">
        <f>F37</f>
        <v>1774.4</v>
      </c>
      <c r="G34" s="15">
        <f>G37</f>
        <v>1774.4</v>
      </c>
      <c r="H34" s="77">
        <f>H37</f>
        <v>1208.7</v>
      </c>
      <c r="I34" s="20">
        <v>0</v>
      </c>
    </row>
    <row r="35" spans="2:9" ht="12.75">
      <c r="B35" s="56"/>
      <c r="C35" s="57"/>
      <c r="D35" s="57"/>
      <c r="E35" s="23" t="s">
        <v>7</v>
      </c>
      <c r="F35" s="8"/>
      <c r="G35" s="8"/>
      <c r="H35" s="84"/>
      <c r="I35" s="13"/>
    </row>
    <row r="36" spans="2:9" ht="12.75">
      <c r="B36" s="107" t="s">
        <v>22</v>
      </c>
      <c r="C36" s="67"/>
      <c r="D36" s="67"/>
      <c r="E36" s="26" t="s">
        <v>23</v>
      </c>
      <c r="F36" s="91"/>
      <c r="G36" s="91"/>
      <c r="H36" s="92"/>
      <c r="I36" s="125"/>
    </row>
    <row r="37" spans="2:9" ht="13.5" thickBot="1">
      <c r="B37" s="3"/>
      <c r="C37" s="93"/>
      <c r="D37" s="93"/>
      <c r="E37" s="2" t="s">
        <v>24</v>
      </c>
      <c r="F37" s="8">
        <v>1774.4</v>
      </c>
      <c r="G37" s="8">
        <v>1774.4</v>
      </c>
      <c r="H37" s="84">
        <v>1208.7</v>
      </c>
      <c r="I37" s="126">
        <v>0</v>
      </c>
    </row>
    <row r="38" spans="2:9" ht="12.75">
      <c r="B38" s="16"/>
      <c r="C38" s="35"/>
      <c r="D38" s="35"/>
      <c r="E38" s="58" t="s">
        <v>25</v>
      </c>
      <c r="F38" s="13"/>
      <c r="G38" s="13"/>
      <c r="H38" s="76"/>
      <c r="I38" s="125"/>
    </row>
    <row r="39" spans="2:9" ht="12.75">
      <c r="B39" s="30"/>
      <c r="C39" s="37"/>
      <c r="D39" s="37"/>
      <c r="E39" s="59" t="s">
        <v>26</v>
      </c>
      <c r="F39" s="14"/>
      <c r="G39" s="14"/>
      <c r="H39" s="72"/>
      <c r="I39" s="126"/>
    </row>
    <row r="40" spans="2:9" ht="13.5" thickBot="1">
      <c r="B40" s="51" t="s">
        <v>27</v>
      </c>
      <c r="C40" s="42"/>
      <c r="D40" s="42"/>
      <c r="E40" s="60" t="s">
        <v>28</v>
      </c>
      <c r="F40" s="15">
        <f>F43+F46</f>
        <v>2240.7</v>
      </c>
      <c r="G40" s="15">
        <f>G43+G46</f>
        <v>2240.7</v>
      </c>
      <c r="H40" s="77">
        <f>H43+H46</f>
        <v>1007.8</v>
      </c>
      <c r="I40" s="126">
        <v>0</v>
      </c>
    </row>
    <row r="41" spans="2:9" ht="12.75">
      <c r="B41" s="30"/>
      <c r="C41" s="37"/>
      <c r="D41" s="37"/>
      <c r="E41" s="49" t="s">
        <v>43</v>
      </c>
      <c r="F41" s="14"/>
      <c r="G41" s="14"/>
      <c r="H41" s="72"/>
      <c r="I41" s="125"/>
    </row>
    <row r="42" spans="2:9" ht="12.75">
      <c r="B42" s="30"/>
      <c r="C42" s="37"/>
      <c r="D42" s="37"/>
      <c r="E42" s="49" t="s">
        <v>44</v>
      </c>
      <c r="F42" s="14"/>
      <c r="G42" s="14"/>
      <c r="H42" s="72"/>
      <c r="I42" s="126"/>
    </row>
    <row r="43" spans="2:9" ht="12.75">
      <c r="B43" s="31" t="s">
        <v>76</v>
      </c>
      <c r="C43" s="37"/>
      <c r="D43" s="37"/>
      <c r="E43" s="49" t="s">
        <v>45</v>
      </c>
      <c r="F43" s="10">
        <v>1356</v>
      </c>
      <c r="G43" s="10">
        <v>1356</v>
      </c>
      <c r="H43" s="74">
        <v>557.9</v>
      </c>
      <c r="I43" s="126">
        <v>0</v>
      </c>
    </row>
    <row r="44" spans="2:9" ht="12.75">
      <c r="B44" s="29"/>
      <c r="C44" s="40"/>
      <c r="D44" s="40"/>
      <c r="E44" s="23" t="s">
        <v>46</v>
      </c>
      <c r="F44" s="11"/>
      <c r="G44" s="11"/>
      <c r="H44" s="73"/>
      <c r="I44" s="126"/>
    </row>
    <row r="45" spans="2:9" ht="12.75">
      <c r="B45" s="30" t="s">
        <v>48</v>
      </c>
      <c r="C45" s="37"/>
      <c r="D45" s="37"/>
      <c r="E45" s="1" t="s">
        <v>47</v>
      </c>
      <c r="F45" s="10"/>
      <c r="G45" s="10"/>
      <c r="H45" s="74"/>
      <c r="I45" s="125"/>
    </row>
    <row r="46" spans="2:9" ht="13.5" thickBot="1">
      <c r="B46" s="32"/>
      <c r="C46" s="42"/>
      <c r="D46" s="42"/>
      <c r="E46" s="1" t="s">
        <v>38</v>
      </c>
      <c r="F46" s="17">
        <v>884.7</v>
      </c>
      <c r="G46" s="17">
        <v>884.7</v>
      </c>
      <c r="H46" s="75">
        <v>449.9</v>
      </c>
      <c r="I46" s="126">
        <f>G46-F46</f>
        <v>0</v>
      </c>
    </row>
    <row r="47" spans="2:9" ht="12.75">
      <c r="B47" s="61" t="s">
        <v>29</v>
      </c>
      <c r="C47" s="35"/>
      <c r="D47" s="35"/>
      <c r="E47" s="50" t="s">
        <v>30</v>
      </c>
      <c r="F47" s="13">
        <f>F49</f>
        <v>2205</v>
      </c>
      <c r="G47" s="13">
        <f>G49</f>
        <v>2205</v>
      </c>
      <c r="H47" s="76">
        <f>H49</f>
        <v>708.4</v>
      </c>
      <c r="I47" s="125">
        <f>G47-F47</f>
        <v>0</v>
      </c>
    </row>
    <row r="48" spans="2:9" ht="13.5" thickBot="1">
      <c r="B48" s="51"/>
      <c r="C48" s="42"/>
      <c r="D48" s="42"/>
      <c r="E48" s="52" t="s">
        <v>31</v>
      </c>
      <c r="F48" s="15"/>
      <c r="G48" s="15"/>
      <c r="H48" s="77"/>
      <c r="I48" s="127"/>
    </row>
    <row r="49" spans="2:9" ht="13.5" thickBot="1">
      <c r="B49" s="21" t="s">
        <v>32</v>
      </c>
      <c r="C49" s="38"/>
      <c r="D49" s="38"/>
      <c r="E49" s="62" t="s">
        <v>33</v>
      </c>
      <c r="F49" s="18">
        <v>2205</v>
      </c>
      <c r="G49" s="18">
        <v>2205</v>
      </c>
      <c r="H49" s="78">
        <v>708.4</v>
      </c>
      <c r="I49" s="14">
        <f>G49-F49</f>
        <v>0</v>
      </c>
    </row>
    <row r="50" spans="2:9" ht="12.75">
      <c r="B50" s="22" t="s">
        <v>52</v>
      </c>
      <c r="C50" s="35"/>
      <c r="D50" s="35"/>
      <c r="E50" s="25" t="s">
        <v>53</v>
      </c>
      <c r="F50" s="19"/>
      <c r="G50" s="19"/>
      <c r="H50" s="79"/>
      <c r="I50" s="125"/>
    </row>
    <row r="51" spans="2:9" ht="12.75">
      <c r="B51" s="30"/>
      <c r="C51" s="37"/>
      <c r="D51" s="37"/>
      <c r="E51" s="114" t="s">
        <v>54</v>
      </c>
      <c r="F51" s="115">
        <f>F55</f>
        <v>143</v>
      </c>
      <c r="G51" s="115">
        <f>G55</f>
        <v>143</v>
      </c>
      <c r="H51" s="116">
        <f>H55+H52</f>
        <v>80.60000000000001</v>
      </c>
      <c r="I51" s="127">
        <f>G51-F51</f>
        <v>0</v>
      </c>
    </row>
    <row r="52" spans="2:9" ht="25.5">
      <c r="B52" s="109" t="s">
        <v>55</v>
      </c>
      <c r="C52" s="109"/>
      <c r="D52" s="109"/>
      <c r="E52" s="117" t="s">
        <v>87</v>
      </c>
      <c r="F52" s="113"/>
      <c r="G52" s="113"/>
      <c r="H52" s="111">
        <v>3.7</v>
      </c>
      <c r="I52" s="14">
        <f>G52-F52</f>
        <v>0</v>
      </c>
    </row>
    <row r="53" spans="2:9" s="128" customFormat="1" ht="12.75">
      <c r="B53" s="30" t="s">
        <v>55</v>
      </c>
      <c r="C53" s="37"/>
      <c r="D53" s="37"/>
      <c r="E53" s="63" t="s">
        <v>56</v>
      </c>
      <c r="F53" s="10"/>
      <c r="G53" s="10"/>
      <c r="H53" s="74"/>
      <c r="I53" s="125"/>
    </row>
    <row r="54" spans="2:9" s="128" customFormat="1" ht="12.75">
      <c r="B54" s="30"/>
      <c r="C54" s="37"/>
      <c r="D54" s="37"/>
      <c r="E54" s="63" t="s">
        <v>57</v>
      </c>
      <c r="F54" s="10"/>
      <c r="G54" s="10"/>
      <c r="H54" s="74"/>
      <c r="I54" s="126"/>
    </row>
    <row r="55" spans="2:9" ht="12.75">
      <c r="B55" s="29"/>
      <c r="C55" s="40"/>
      <c r="D55" s="40"/>
      <c r="E55" s="64" t="s">
        <v>58</v>
      </c>
      <c r="F55" s="9">
        <v>143</v>
      </c>
      <c r="G55" s="9">
        <v>143</v>
      </c>
      <c r="H55" s="80">
        <v>76.9</v>
      </c>
      <c r="I55" s="126">
        <f>G55-F55</f>
        <v>0</v>
      </c>
    </row>
    <row r="56" spans="2:9" ht="12.75">
      <c r="B56" s="28" t="s">
        <v>59</v>
      </c>
      <c r="C56" s="41"/>
      <c r="D56" s="41"/>
      <c r="E56" s="65" t="s">
        <v>60</v>
      </c>
      <c r="F56" s="12">
        <v>143</v>
      </c>
      <c r="G56" s="12">
        <v>143</v>
      </c>
      <c r="H56" s="81"/>
      <c r="I56" s="125">
        <f>G56-F56</f>
        <v>0</v>
      </c>
    </row>
    <row r="57" spans="2:9" ht="12.75">
      <c r="B57" s="29"/>
      <c r="C57" s="40"/>
      <c r="D57" s="40"/>
      <c r="E57" s="64" t="s">
        <v>61</v>
      </c>
      <c r="F57" s="9">
        <v>143</v>
      </c>
      <c r="G57" s="9">
        <v>143</v>
      </c>
      <c r="H57" s="80">
        <v>76.9</v>
      </c>
      <c r="I57" s="126">
        <f>G57-F57</f>
        <v>0</v>
      </c>
    </row>
    <row r="58" spans="2:9" ht="12.75">
      <c r="B58" s="30" t="s">
        <v>68</v>
      </c>
      <c r="C58" s="37"/>
      <c r="D58" s="37"/>
      <c r="E58" s="63" t="s">
        <v>62</v>
      </c>
      <c r="F58" s="10"/>
      <c r="G58" s="10"/>
      <c r="H58" s="74"/>
      <c r="I58" s="125"/>
    </row>
    <row r="59" spans="2:9" ht="12.75">
      <c r="B59" s="30"/>
      <c r="C59" s="37"/>
      <c r="D59" s="37"/>
      <c r="E59" s="63" t="s">
        <v>63</v>
      </c>
      <c r="F59" s="10"/>
      <c r="G59" s="10"/>
      <c r="H59" s="74"/>
      <c r="I59" s="126"/>
    </row>
    <row r="60" spans="2:9" ht="13.5" thickBot="1">
      <c r="B60" s="30"/>
      <c r="C60" s="37"/>
      <c r="D60" s="37"/>
      <c r="E60" s="63" t="s">
        <v>64</v>
      </c>
      <c r="F60" s="10">
        <v>143</v>
      </c>
      <c r="G60" s="10">
        <v>143</v>
      </c>
      <c r="H60" s="74">
        <v>76.9</v>
      </c>
      <c r="I60" s="127">
        <f>G60-F60</f>
        <v>0</v>
      </c>
    </row>
    <row r="61" spans="2:9" ht="13.5" thickBot="1">
      <c r="B61" s="27" t="s">
        <v>34</v>
      </c>
      <c r="C61" s="66"/>
      <c r="D61" s="66"/>
      <c r="E61" s="27" t="s">
        <v>35</v>
      </c>
      <c r="F61" s="20">
        <v>1996</v>
      </c>
      <c r="G61" s="20">
        <v>1996</v>
      </c>
      <c r="H61" s="82">
        <v>775</v>
      </c>
      <c r="I61" s="15">
        <f>G61-F61</f>
        <v>0</v>
      </c>
    </row>
    <row r="62" spans="2:9" ht="13.5" thickBot="1">
      <c r="B62" s="68" t="s">
        <v>66</v>
      </c>
      <c r="C62" s="43"/>
      <c r="D62" s="43"/>
      <c r="E62" s="6" t="s">
        <v>65</v>
      </c>
      <c r="F62" s="22">
        <v>0</v>
      </c>
      <c r="G62" s="22">
        <v>0</v>
      </c>
      <c r="H62" s="85">
        <f>H63</f>
        <v>4</v>
      </c>
      <c r="I62" s="20">
        <f>G62-F62</f>
        <v>0</v>
      </c>
    </row>
    <row r="63" spans="2:9" ht="26.25" thickBot="1">
      <c r="B63" s="68" t="s">
        <v>39</v>
      </c>
      <c r="E63" s="69" t="s">
        <v>37</v>
      </c>
      <c r="F63" s="21">
        <v>0</v>
      </c>
      <c r="G63" s="21">
        <v>0</v>
      </c>
      <c r="H63" s="86">
        <v>4</v>
      </c>
      <c r="I63" s="20">
        <f>G63-F63</f>
        <v>0</v>
      </c>
    </row>
    <row r="64" ht="12.75">
      <c r="B64" s="37"/>
    </row>
    <row r="68" spans="8:11" ht="26.25" customHeight="1">
      <c r="H68" s="34"/>
      <c r="I68" s="34"/>
      <c r="J68" s="34"/>
      <c r="K68" s="34"/>
    </row>
  </sheetData>
  <sheetProtection/>
  <mergeCells count="9">
    <mergeCell ref="E7:G7"/>
    <mergeCell ref="B8:I8"/>
    <mergeCell ref="B9:G9"/>
    <mergeCell ref="E1:I1"/>
    <mergeCell ref="E2:I2"/>
    <mergeCell ref="E3:I3"/>
    <mergeCell ref="A4:I4"/>
    <mergeCell ref="E5:I5"/>
    <mergeCell ref="B6:I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zoomScale="70" zoomScaleNormal="70" zoomScalePageLayoutView="0" workbookViewId="0" topLeftCell="A1">
      <selection activeCell="A5" sqref="A5:G5"/>
    </sheetView>
  </sheetViews>
  <sheetFormatPr defaultColWidth="9.140625" defaultRowHeight="12.75"/>
  <cols>
    <col min="1" max="2" width="48.28125" style="0" customWidth="1"/>
    <col min="3" max="3" width="18.8515625" style="0" customWidth="1"/>
    <col min="4" max="4" width="16.421875" style="0" customWidth="1"/>
    <col min="5" max="5" width="21.00390625" style="0" customWidth="1"/>
    <col min="6" max="6" width="14.28125" style="0" customWidth="1"/>
    <col min="7" max="7" width="20.140625" style="0" customWidth="1"/>
  </cols>
  <sheetData>
    <row r="1" spans="1:7" ht="15.75">
      <c r="A1" s="275" t="s">
        <v>102</v>
      </c>
      <c r="B1" s="275"/>
      <c r="C1" s="275"/>
      <c r="D1" s="275"/>
      <c r="E1" s="275"/>
      <c r="F1" s="275"/>
      <c r="G1" s="275"/>
    </row>
    <row r="2" spans="1:7" ht="15.75">
      <c r="A2" s="132"/>
      <c r="B2" s="283" t="s">
        <v>299</v>
      </c>
      <c r="C2" s="283"/>
      <c r="D2" s="283"/>
      <c r="E2" s="283"/>
      <c r="F2" s="283"/>
      <c r="G2" s="283"/>
    </row>
    <row r="3" spans="1:7" ht="15.75">
      <c r="A3" s="132"/>
      <c r="B3" s="283" t="s">
        <v>300</v>
      </c>
      <c r="C3" s="283"/>
      <c r="D3" s="283"/>
      <c r="E3" s="283"/>
      <c r="F3" s="283"/>
      <c r="G3" s="283"/>
    </row>
    <row r="4" spans="1:7" ht="15.75">
      <c r="A4" s="132"/>
      <c r="B4" s="283" t="s">
        <v>111</v>
      </c>
      <c r="C4" s="283"/>
      <c r="D4" s="283"/>
      <c r="E4" s="283"/>
      <c r="F4" s="283"/>
      <c r="G4" s="283"/>
    </row>
    <row r="5" spans="1:7" ht="15.75">
      <c r="A5" s="283" t="s">
        <v>112</v>
      </c>
      <c r="B5" s="283"/>
      <c r="C5" s="283"/>
      <c r="D5" s="283"/>
      <c r="E5" s="283"/>
      <c r="F5" s="283"/>
      <c r="G5" s="283"/>
    </row>
    <row r="6" spans="1:7" ht="15.75">
      <c r="A6" s="278"/>
      <c r="B6" s="278"/>
      <c r="C6" s="278"/>
      <c r="D6" s="278"/>
      <c r="E6" s="278"/>
      <c r="F6" s="278"/>
      <c r="G6" s="278"/>
    </row>
    <row r="7" spans="1:7" ht="15.75">
      <c r="A7" s="134"/>
      <c r="B7" s="134"/>
      <c r="C7" s="136"/>
      <c r="D7" s="134"/>
      <c r="E7" s="134"/>
      <c r="F7" s="134"/>
      <c r="G7" s="134"/>
    </row>
    <row r="8" spans="1:7" ht="15.75">
      <c r="A8" s="273" t="s">
        <v>305</v>
      </c>
      <c r="B8" s="273"/>
      <c r="C8" s="273"/>
      <c r="D8" s="273"/>
      <c r="E8" s="273"/>
      <c r="F8" s="273"/>
      <c r="G8" s="273"/>
    </row>
    <row r="9" spans="1:7" ht="12.75">
      <c r="A9" s="274"/>
      <c r="B9" s="274"/>
      <c r="C9" s="274"/>
      <c r="D9" s="274"/>
      <c r="E9" s="274"/>
      <c r="F9" s="133"/>
      <c r="G9" s="33"/>
    </row>
    <row r="10" spans="1:7" ht="12.75">
      <c r="A10" s="279" t="s">
        <v>95</v>
      </c>
      <c r="B10" s="280" t="s">
        <v>1</v>
      </c>
      <c r="C10" s="279" t="s">
        <v>98</v>
      </c>
      <c r="D10" s="279" t="s">
        <v>99</v>
      </c>
      <c r="E10" s="279" t="s">
        <v>100</v>
      </c>
      <c r="F10" s="281" t="s">
        <v>97</v>
      </c>
      <c r="G10" s="279" t="s">
        <v>101</v>
      </c>
    </row>
    <row r="11" spans="1:7" ht="38.25" customHeight="1">
      <c r="A11" s="279"/>
      <c r="B11" s="280"/>
      <c r="C11" s="279"/>
      <c r="D11" s="279"/>
      <c r="E11" s="279"/>
      <c r="F11" s="282"/>
      <c r="G11" s="279"/>
    </row>
    <row r="12" spans="1:7" ht="15.75">
      <c r="A12" s="129">
        <v>1</v>
      </c>
      <c r="B12" s="129">
        <v>2</v>
      </c>
      <c r="C12" s="129">
        <v>3</v>
      </c>
      <c r="D12" s="129">
        <v>4</v>
      </c>
      <c r="E12" s="129">
        <v>5</v>
      </c>
      <c r="F12" s="129">
        <v>6</v>
      </c>
      <c r="G12" s="129">
        <v>7</v>
      </c>
    </row>
    <row r="13" spans="1:7" ht="15.75">
      <c r="A13" s="137" t="s">
        <v>3</v>
      </c>
      <c r="B13" s="130" t="s">
        <v>96</v>
      </c>
      <c r="C13" s="138">
        <f>+C14+C16+C20</f>
        <v>118</v>
      </c>
      <c r="D13" s="138">
        <f>+D14+D16+D20</f>
        <v>118</v>
      </c>
      <c r="E13" s="138">
        <f>+E14+E16+E20</f>
        <v>75.22</v>
      </c>
      <c r="F13" s="139">
        <f>E13/C13%</f>
        <v>63.74576271186441</v>
      </c>
      <c r="G13" s="139">
        <f>E13/D13%</f>
        <v>63.74576271186441</v>
      </c>
    </row>
    <row r="14" spans="1:7" ht="15.75">
      <c r="A14" s="137" t="s">
        <v>5</v>
      </c>
      <c r="B14" s="130" t="s">
        <v>6</v>
      </c>
      <c r="C14" s="138">
        <f>C15</f>
        <v>35</v>
      </c>
      <c r="D14" s="138">
        <f>D15</f>
        <v>35</v>
      </c>
      <c r="E14" s="138">
        <f>E15</f>
        <v>11</v>
      </c>
      <c r="F14" s="139">
        <f>E14/C14%</f>
        <v>31.42857142857143</v>
      </c>
      <c r="G14" s="139">
        <f>E14/D14%</f>
        <v>31.42857142857143</v>
      </c>
    </row>
    <row r="15" spans="1:7" ht="15.75">
      <c r="A15" s="140" t="s">
        <v>8</v>
      </c>
      <c r="B15" s="141" t="s">
        <v>9</v>
      </c>
      <c r="C15" s="142">
        <v>35</v>
      </c>
      <c r="D15" s="142">
        <v>35</v>
      </c>
      <c r="E15" s="142">
        <v>11</v>
      </c>
      <c r="F15" s="143">
        <v>31.4</v>
      </c>
      <c r="G15" s="143">
        <f>+C15/12*6</f>
        <v>17.5</v>
      </c>
    </row>
    <row r="16" spans="1:7" ht="21.75" customHeight="1">
      <c r="A16" s="148" t="s">
        <v>107</v>
      </c>
      <c r="B16" s="131" t="s">
        <v>106</v>
      </c>
      <c r="C16" s="138">
        <f>+C17+C18+C19</f>
        <v>71</v>
      </c>
      <c r="D16" s="138">
        <f>+D17+D18+D19</f>
        <v>71</v>
      </c>
      <c r="E16" s="138">
        <f>+E17+E18+E19</f>
        <v>64.22</v>
      </c>
      <c r="F16" s="147">
        <f>+F17+F18+F19</f>
        <v>115.01</v>
      </c>
      <c r="G16" s="139">
        <f>+G17+G18+G19</f>
        <v>35.5</v>
      </c>
    </row>
    <row r="17" spans="1:7" ht="21.75" customHeight="1">
      <c r="A17" s="144" t="s">
        <v>108</v>
      </c>
      <c r="B17" s="145" t="s">
        <v>103</v>
      </c>
      <c r="C17" s="142">
        <v>6</v>
      </c>
      <c r="D17" s="142">
        <v>6</v>
      </c>
      <c r="E17" s="142">
        <v>0.02</v>
      </c>
      <c r="F17" s="146">
        <v>0.01</v>
      </c>
      <c r="G17" s="143">
        <f>+C17/12*6</f>
        <v>3</v>
      </c>
    </row>
    <row r="18" spans="1:7" ht="21.75" customHeight="1">
      <c r="A18" s="144" t="s">
        <v>109</v>
      </c>
      <c r="B18" s="145" t="s">
        <v>104</v>
      </c>
      <c r="C18" s="142">
        <v>57</v>
      </c>
      <c r="D18" s="142">
        <v>57</v>
      </c>
      <c r="E18" s="142">
        <v>63.1</v>
      </c>
      <c r="F18" s="146">
        <v>100</v>
      </c>
      <c r="G18" s="143">
        <f>+C18/12*6</f>
        <v>28.5</v>
      </c>
    </row>
    <row r="19" spans="1:7" ht="21.75" customHeight="1">
      <c r="A19" s="144" t="s">
        <v>110</v>
      </c>
      <c r="B19" s="145" t="s">
        <v>105</v>
      </c>
      <c r="C19" s="142">
        <v>8</v>
      </c>
      <c r="D19" s="142">
        <v>8</v>
      </c>
      <c r="E19" s="142">
        <v>1.1</v>
      </c>
      <c r="F19" s="146">
        <v>15</v>
      </c>
      <c r="G19" s="143">
        <f>+C19/12*6</f>
        <v>4</v>
      </c>
    </row>
    <row r="20" spans="1:7" ht="15.75">
      <c r="A20" s="137" t="s">
        <v>66</v>
      </c>
      <c r="B20" s="130" t="s">
        <v>65</v>
      </c>
      <c r="C20" s="138">
        <v>12</v>
      </c>
      <c r="D20" s="138">
        <v>12</v>
      </c>
      <c r="E20" s="138">
        <v>0</v>
      </c>
      <c r="F20" s="139">
        <v>0</v>
      </c>
      <c r="G20" s="139">
        <f>+C20/12*6</f>
        <v>6</v>
      </c>
    </row>
    <row r="21" spans="1:7" ht="12.75">
      <c r="A21" s="37"/>
      <c r="B21" s="33"/>
      <c r="C21" s="132"/>
      <c r="D21" s="33"/>
      <c r="E21" s="33"/>
      <c r="F21" s="33"/>
      <c r="G21" s="33"/>
    </row>
    <row r="22" spans="1:7" ht="12.75">
      <c r="A22" s="33"/>
      <c r="B22" s="33"/>
      <c r="C22" s="132"/>
      <c r="D22" s="33"/>
      <c r="E22" s="33"/>
      <c r="F22" s="33"/>
      <c r="G22" s="33"/>
    </row>
    <row r="23" spans="1:7" ht="12.75">
      <c r="A23" s="33"/>
      <c r="B23" s="33"/>
      <c r="C23" s="132"/>
      <c r="D23" s="33"/>
      <c r="E23" s="33"/>
      <c r="F23" s="33"/>
      <c r="G23" s="33"/>
    </row>
    <row r="24" spans="1:7" ht="12.75">
      <c r="A24" s="33"/>
      <c r="B24" s="33"/>
      <c r="C24" s="132"/>
      <c r="D24" s="33"/>
      <c r="E24" s="33"/>
      <c r="F24" s="33"/>
      <c r="G24" s="33"/>
    </row>
    <row r="25" spans="1:7" ht="12.75">
      <c r="A25" s="33"/>
      <c r="B25" s="33"/>
      <c r="C25" s="132"/>
      <c r="D25" s="33"/>
      <c r="E25" s="33"/>
      <c r="F25" s="33"/>
      <c r="G25" s="34"/>
    </row>
  </sheetData>
  <sheetProtection/>
  <mergeCells count="15">
    <mergeCell ref="A1:G1"/>
    <mergeCell ref="B2:G2"/>
    <mergeCell ref="B3:G3"/>
    <mergeCell ref="B4:G4"/>
    <mergeCell ref="A5:G5"/>
    <mergeCell ref="A6:G6"/>
    <mergeCell ref="A8:G8"/>
    <mergeCell ref="A9:E9"/>
    <mergeCell ref="A10:A11"/>
    <mergeCell ref="B10:B11"/>
    <mergeCell ref="C10:C11"/>
    <mergeCell ref="D10:D11"/>
    <mergeCell ref="E10:E11"/>
    <mergeCell ref="F10:F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zoomScale="70" zoomScaleNormal="70" zoomScalePageLayoutView="0" workbookViewId="0" topLeftCell="A1">
      <selection activeCell="N8" sqref="N8"/>
    </sheetView>
  </sheetViews>
  <sheetFormatPr defaultColWidth="9.140625" defaultRowHeight="12.75"/>
  <cols>
    <col min="12" max="12" width="17.140625" style="0" customWidth="1"/>
    <col min="13" max="13" width="15.28125" style="0" customWidth="1"/>
    <col min="14" max="14" width="16.28125" style="0" customWidth="1"/>
    <col min="15" max="15" width="11.8515625" style="0" customWidth="1"/>
    <col min="16" max="16" width="11.421875" style="0" customWidth="1"/>
  </cols>
  <sheetData>
    <row r="1" spans="1:16" ht="18.75">
      <c r="A1" s="291" t="s">
        <v>134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</row>
    <row r="2" spans="1:16" ht="18.75">
      <c r="A2" s="292" t="s">
        <v>299</v>
      </c>
      <c r="B2" s="292"/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  <c r="N2" s="292"/>
      <c r="O2" s="292"/>
      <c r="P2" s="292"/>
    </row>
    <row r="3" spans="1:16" ht="18.75">
      <c r="A3" s="292" t="s">
        <v>300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18.75">
      <c r="A4" s="292" t="s">
        <v>111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</row>
    <row r="5" spans="1:16" ht="18.75">
      <c r="A5" s="292" t="s">
        <v>112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</row>
    <row r="6" spans="1:16" ht="18.75">
      <c r="A6" s="292"/>
      <c r="B6" s="292"/>
      <c r="C6" s="292"/>
      <c r="D6" s="292"/>
      <c r="E6" s="292"/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</row>
    <row r="7" spans="1:16" ht="15.75">
      <c r="A7" s="176"/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7"/>
    </row>
    <row r="8" spans="1:16" ht="15.75">
      <c r="A8" s="176"/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7"/>
    </row>
    <row r="9" spans="1:16" ht="18.75">
      <c r="A9" s="285" t="s">
        <v>135</v>
      </c>
      <c r="B9" s="285"/>
      <c r="C9" s="285"/>
      <c r="D9" s="285"/>
      <c r="E9" s="285"/>
      <c r="F9" s="285"/>
      <c r="G9" s="285"/>
      <c r="H9" s="285"/>
      <c r="I9" s="285"/>
      <c r="J9" s="285"/>
      <c r="K9" s="285"/>
      <c r="L9" s="285"/>
      <c r="M9" s="285"/>
      <c r="N9" s="285"/>
      <c r="O9" s="285"/>
      <c r="P9" s="285"/>
    </row>
    <row r="10" spans="1:16" ht="18.75">
      <c r="A10" s="285" t="s">
        <v>307</v>
      </c>
      <c r="B10" s="285"/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</row>
    <row r="11" spans="1:16" ht="15.75">
      <c r="A11" s="177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7"/>
    </row>
    <row r="12" spans="1:16" ht="15.75">
      <c r="A12" s="286" t="s">
        <v>136</v>
      </c>
      <c r="B12" s="287" t="s">
        <v>1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8" t="s">
        <v>137</v>
      </c>
      <c r="M12" s="288" t="s">
        <v>138</v>
      </c>
      <c r="N12" s="288" t="s">
        <v>139</v>
      </c>
      <c r="O12" s="289" t="s">
        <v>140</v>
      </c>
      <c r="P12" s="290"/>
    </row>
    <row r="13" spans="1:16" ht="63">
      <c r="A13" s="286"/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8"/>
      <c r="M13" s="288"/>
      <c r="N13" s="288"/>
      <c r="O13" s="174" t="s">
        <v>141</v>
      </c>
      <c r="P13" s="175" t="s">
        <v>142</v>
      </c>
    </row>
    <row r="14" spans="1:16" ht="15.75">
      <c r="A14" s="178">
        <v>1</v>
      </c>
      <c r="B14" s="284">
        <v>2</v>
      </c>
      <c r="C14" s="284"/>
      <c r="D14" s="284"/>
      <c r="E14" s="284"/>
      <c r="F14" s="284"/>
      <c r="G14" s="284"/>
      <c r="H14" s="284"/>
      <c r="I14" s="284"/>
      <c r="J14" s="284"/>
      <c r="K14" s="284"/>
      <c r="L14" s="170">
        <v>3</v>
      </c>
      <c r="M14" s="170">
        <v>4</v>
      </c>
      <c r="N14" s="170">
        <v>5</v>
      </c>
      <c r="O14" s="170">
        <v>6</v>
      </c>
      <c r="P14" s="170">
        <v>7</v>
      </c>
    </row>
    <row r="15" spans="1:16" ht="18.75">
      <c r="A15" s="179"/>
      <c r="B15" s="297" t="s">
        <v>143</v>
      </c>
      <c r="C15" s="297"/>
      <c r="D15" s="297"/>
      <c r="E15" s="297"/>
      <c r="F15" s="297"/>
      <c r="G15" s="297"/>
      <c r="H15" s="297"/>
      <c r="I15" s="297"/>
      <c r="J15" s="297"/>
      <c r="K15" s="297"/>
      <c r="L15" s="171">
        <f>+L17</f>
        <v>4490.8</v>
      </c>
      <c r="M15" s="171">
        <f>+M17</f>
        <v>4490.8</v>
      </c>
      <c r="N15" s="171">
        <f>+N17</f>
        <v>2089.1</v>
      </c>
      <c r="O15" s="171">
        <v>102.27724398803576</v>
      </c>
      <c r="P15" s="171">
        <v>59.95667970481375</v>
      </c>
    </row>
    <row r="16" spans="1:16" ht="18.75">
      <c r="A16" s="179"/>
      <c r="B16" s="298" t="s">
        <v>144</v>
      </c>
      <c r="C16" s="298"/>
      <c r="D16" s="298"/>
      <c r="E16" s="298"/>
      <c r="F16" s="298"/>
      <c r="G16" s="298"/>
      <c r="H16" s="298"/>
      <c r="I16" s="298"/>
      <c r="J16" s="298"/>
      <c r="K16" s="298"/>
      <c r="L16" s="172"/>
      <c r="M16" s="172"/>
      <c r="N16" s="172"/>
      <c r="O16" s="171"/>
      <c r="P16" s="171"/>
    </row>
    <row r="17" spans="1:16" ht="18.75">
      <c r="A17" s="179"/>
      <c r="B17" s="297" t="s">
        <v>145</v>
      </c>
      <c r="C17" s="297"/>
      <c r="D17" s="297"/>
      <c r="E17" s="297"/>
      <c r="F17" s="297"/>
      <c r="G17" s="297"/>
      <c r="H17" s="297"/>
      <c r="I17" s="297"/>
      <c r="J17" s="297"/>
      <c r="K17" s="297"/>
      <c r="L17" s="171">
        <f>+L19</f>
        <v>4490.8</v>
      </c>
      <c r="M17" s="171">
        <f>+M19</f>
        <v>4490.8</v>
      </c>
      <c r="N17" s="171">
        <f>+N19</f>
        <v>2089.1</v>
      </c>
      <c r="O17" s="171">
        <v>102.27724398803576</v>
      </c>
      <c r="P17" s="171">
        <v>59.95667970481375</v>
      </c>
    </row>
    <row r="18" spans="1:16" ht="18.75">
      <c r="A18" s="179"/>
      <c r="B18" s="296" t="s">
        <v>144</v>
      </c>
      <c r="C18" s="296"/>
      <c r="D18" s="296"/>
      <c r="E18" s="296"/>
      <c r="F18" s="296"/>
      <c r="G18" s="296"/>
      <c r="H18" s="296"/>
      <c r="I18" s="296"/>
      <c r="J18" s="296"/>
      <c r="K18" s="296"/>
      <c r="L18" s="172"/>
      <c r="M18" s="172"/>
      <c r="N18" s="172"/>
      <c r="O18" s="171"/>
      <c r="P18" s="171"/>
    </row>
    <row r="19" spans="1:16" ht="18.75">
      <c r="A19" s="178">
        <v>1</v>
      </c>
      <c r="B19" s="299" t="s">
        <v>146</v>
      </c>
      <c r="C19" s="296"/>
      <c r="D19" s="296"/>
      <c r="E19" s="296"/>
      <c r="F19" s="296"/>
      <c r="G19" s="296"/>
      <c r="H19" s="296"/>
      <c r="I19" s="296"/>
      <c r="J19" s="296"/>
      <c r="K19" s="296"/>
      <c r="L19" s="171">
        <f>+L21+L22+L23+L24</f>
        <v>4490.8</v>
      </c>
      <c r="M19" s="171">
        <f>+M21+M22+M23+M24</f>
        <v>4490.8</v>
      </c>
      <c r="N19" s="171">
        <f>+N21+N22+N23+N24</f>
        <v>2089.1</v>
      </c>
      <c r="O19" s="171">
        <v>78.41014685548399</v>
      </c>
      <c r="P19" s="171">
        <v>78.64205482783323</v>
      </c>
    </row>
    <row r="20" spans="1:16" ht="18.75">
      <c r="A20" s="179"/>
      <c r="B20" s="296" t="s">
        <v>144</v>
      </c>
      <c r="C20" s="296"/>
      <c r="D20" s="296"/>
      <c r="E20" s="296"/>
      <c r="F20" s="296"/>
      <c r="G20" s="296"/>
      <c r="H20" s="296"/>
      <c r="I20" s="296"/>
      <c r="J20" s="296"/>
      <c r="K20" s="296"/>
      <c r="L20" s="172"/>
      <c r="M20" s="172"/>
      <c r="N20" s="172"/>
      <c r="O20" s="171"/>
      <c r="P20" s="171"/>
    </row>
    <row r="21" spans="1:16" ht="18.75">
      <c r="A21" s="179">
        <v>1</v>
      </c>
      <c r="B21" s="296" t="s">
        <v>147</v>
      </c>
      <c r="C21" s="296"/>
      <c r="D21" s="296"/>
      <c r="E21" s="296"/>
      <c r="F21" s="296"/>
      <c r="G21" s="296"/>
      <c r="H21" s="296"/>
      <c r="I21" s="296"/>
      <c r="J21" s="296"/>
      <c r="K21" s="296"/>
      <c r="L21" s="173">
        <v>857.8</v>
      </c>
      <c r="M21" s="173">
        <v>857.8</v>
      </c>
      <c r="N21" s="173">
        <v>428.8</v>
      </c>
      <c r="O21" s="172">
        <v>100</v>
      </c>
      <c r="P21" s="172">
        <f>+L21/12*6</f>
        <v>428.9</v>
      </c>
    </row>
    <row r="22" spans="1:16" ht="18.75">
      <c r="A22" s="179">
        <v>2</v>
      </c>
      <c r="B22" s="293" t="s">
        <v>148</v>
      </c>
      <c r="C22" s="294"/>
      <c r="D22" s="294"/>
      <c r="E22" s="294"/>
      <c r="F22" s="294"/>
      <c r="G22" s="294"/>
      <c r="H22" s="294"/>
      <c r="I22" s="294"/>
      <c r="J22" s="294"/>
      <c r="K22" s="295"/>
      <c r="L22" s="173">
        <v>93.4</v>
      </c>
      <c r="M22" s="173">
        <v>93.4</v>
      </c>
      <c r="N22" s="173">
        <v>46.7</v>
      </c>
      <c r="O22" s="172">
        <v>100</v>
      </c>
      <c r="P22" s="172">
        <f>+L22/12*6</f>
        <v>46.7</v>
      </c>
    </row>
    <row r="23" spans="1:16" ht="18.75">
      <c r="A23" s="179">
        <v>3</v>
      </c>
      <c r="B23" s="293" t="s">
        <v>149</v>
      </c>
      <c r="C23" s="294"/>
      <c r="D23" s="294"/>
      <c r="E23" s="294"/>
      <c r="F23" s="294"/>
      <c r="G23" s="294"/>
      <c r="H23" s="294"/>
      <c r="I23" s="294"/>
      <c r="J23" s="294"/>
      <c r="K23" s="295"/>
      <c r="L23" s="172">
        <v>861.6</v>
      </c>
      <c r="M23" s="172">
        <v>861.6</v>
      </c>
      <c r="N23" s="172">
        <v>335</v>
      </c>
      <c r="O23" s="172">
        <v>127</v>
      </c>
      <c r="P23" s="172">
        <f>+L23/12*6</f>
        <v>430.79999999999995</v>
      </c>
    </row>
    <row r="24" spans="1:16" ht="18.75">
      <c r="A24" s="179">
        <v>4</v>
      </c>
      <c r="B24" s="296" t="s">
        <v>150</v>
      </c>
      <c r="C24" s="296"/>
      <c r="D24" s="296"/>
      <c r="E24" s="296"/>
      <c r="F24" s="296"/>
      <c r="G24" s="296"/>
      <c r="H24" s="296"/>
      <c r="I24" s="296"/>
      <c r="J24" s="296"/>
      <c r="K24" s="296"/>
      <c r="L24" s="172">
        <v>2678</v>
      </c>
      <c r="M24" s="172">
        <v>2678</v>
      </c>
      <c r="N24" s="172">
        <v>1278.6</v>
      </c>
      <c r="O24" s="172">
        <v>103</v>
      </c>
      <c r="P24" s="172">
        <f>+L24/12*6</f>
        <v>1339</v>
      </c>
    </row>
  </sheetData>
  <sheetProtection/>
  <mergeCells count="25">
    <mergeCell ref="B23:K23"/>
    <mergeCell ref="B24:K24"/>
    <mergeCell ref="B15:K15"/>
    <mergeCell ref="B16:K16"/>
    <mergeCell ref="B20:K20"/>
    <mergeCell ref="B21:K21"/>
    <mergeCell ref="B22:K22"/>
    <mergeCell ref="B17:K17"/>
    <mergeCell ref="B18:K18"/>
    <mergeCell ref="B19:K19"/>
    <mergeCell ref="A1:P1"/>
    <mergeCell ref="A2:P2"/>
    <mergeCell ref="A3:P3"/>
    <mergeCell ref="A4:P4"/>
    <mergeCell ref="A5:P5"/>
    <mergeCell ref="A6:P6"/>
    <mergeCell ref="B14:K14"/>
    <mergeCell ref="A9:P9"/>
    <mergeCell ref="A10:P10"/>
    <mergeCell ref="A12:A13"/>
    <mergeCell ref="B12:K13"/>
    <mergeCell ref="L12:L13"/>
    <mergeCell ref="M12:M13"/>
    <mergeCell ref="N12:N13"/>
    <mergeCell ref="O12:P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="60" zoomScaleNormal="60" zoomScalePageLayoutView="0" workbookViewId="0" topLeftCell="A1">
      <selection activeCell="G13" sqref="G13:G15"/>
    </sheetView>
  </sheetViews>
  <sheetFormatPr defaultColWidth="9.140625" defaultRowHeight="12.75"/>
  <cols>
    <col min="1" max="1" width="49.7109375" style="0" customWidth="1"/>
    <col min="2" max="2" width="12.7109375" style="0" customWidth="1"/>
    <col min="3" max="3" width="13.140625" style="0" customWidth="1"/>
    <col min="4" max="4" width="19.421875" style="0" customWidth="1"/>
    <col min="5" max="5" width="16.140625" style="0" customWidth="1"/>
    <col min="6" max="6" width="14.421875" style="0" customWidth="1"/>
    <col min="7" max="7" width="9.00390625" style="0" customWidth="1"/>
    <col min="8" max="8" width="16.140625" style="0" customWidth="1"/>
    <col min="9" max="9" width="15.8515625" style="0" customWidth="1"/>
    <col min="10" max="10" width="14.140625" style="0" customWidth="1"/>
    <col min="11" max="11" width="15.7109375" style="0" customWidth="1"/>
  </cols>
  <sheetData>
    <row r="1" spans="1:11" ht="15.75">
      <c r="A1" s="308" t="s">
        <v>151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11" ht="15.75">
      <c r="A2" s="309" t="s">
        <v>299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</row>
    <row r="3" spans="1:11" ht="15.75">
      <c r="A3" s="309" t="s">
        <v>300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</row>
    <row r="4" spans="1:11" ht="15.75">
      <c r="A4" s="309" t="s">
        <v>304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</row>
    <row r="5" spans="1:11" ht="15.75">
      <c r="A5" s="309" t="s">
        <v>303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</row>
    <row r="6" spans="1:11" ht="15.75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</row>
    <row r="7" spans="1:11" ht="15.75">
      <c r="A7" s="180"/>
      <c r="B7" s="181"/>
      <c r="C7" s="181"/>
      <c r="D7" s="181"/>
      <c r="E7" s="181"/>
      <c r="F7" s="181"/>
      <c r="G7" s="181"/>
      <c r="H7" s="181"/>
      <c r="I7" s="181"/>
      <c r="J7" s="182"/>
      <c r="K7" s="182"/>
    </row>
    <row r="8" spans="1:11" ht="15.75">
      <c r="A8" s="305" t="s">
        <v>152</v>
      </c>
      <c r="B8" s="305"/>
      <c r="C8" s="305"/>
      <c r="D8" s="305"/>
      <c r="E8" s="305"/>
      <c r="F8" s="305"/>
      <c r="G8" s="305"/>
      <c r="H8" s="305"/>
      <c r="I8" s="305"/>
      <c r="J8" s="305"/>
      <c r="K8" s="305"/>
    </row>
    <row r="9" spans="1:11" ht="15.75">
      <c r="A9" s="305" t="s">
        <v>153</v>
      </c>
      <c r="B9" s="305"/>
      <c r="C9" s="305"/>
      <c r="D9" s="305"/>
      <c r="E9" s="305"/>
      <c r="F9" s="305"/>
      <c r="G9" s="305"/>
      <c r="H9" s="305"/>
      <c r="I9" s="305"/>
      <c r="J9" s="305"/>
      <c r="K9" s="305"/>
    </row>
    <row r="10" spans="1:11" ht="15.75">
      <c r="A10" s="305" t="s">
        <v>154</v>
      </c>
      <c r="B10" s="305"/>
      <c r="C10" s="305"/>
      <c r="D10" s="305"/>
      <c r="E10" s="305"/>
      <c r="F10" s="305"/>
      <c r="G10" s="305"/>
      <c r="H10" s="305"/>
      <c r="I10" s="305"/>
      <c r="J10" s="305"/>
      <c r="K10" s="305"/>
    </row>
    <row r="11" spans="1:11" ht="15.75">
      <c r="A11" s="305" t="s">
        <v>308</v>
      </c>
      <c r="B11" s="305"/>
      <c r="C11" s="305"/>
      <c r="D11" s="305"/>
      <c r="E11" s="305"/>
      <c r="F11" s="305"/>
      <c r="G11" s="305"/>
      <c r="H11" s="305"/>
      <c r="I11" s="305"/>
      <c r="J11" s="305"/>
      <c r="K11" s="305"/>
    </row>
    <row r="12" spans="1:11" ht="15">
      <c r="A12" s="183"/>
      <c r="B12" s="184"/>
      <c r="C12" s="184"/>
      <c r="D12" s="184"/>
      <c r="E12" s="184"/>
      <c r="F12" s="184"/>
      <c r="G12" s="184"/>
      <c r="H12" s="184"/>
      <c r="I12" s="184"/>
      <c r="J12" s="182"/>
      <c r="K12" s="182"/>
    </row>
    <row r="13" spans="1:11" ht="15">
      <c r="A13" s="306" t="s">
        <v>155</v>
      </c>
      <c r="B13" s="302" t="s">
        <v>156</v>
      </c>
      <c r="C13" s="302"/>
      <c r="D13" s="302"/>
      <c r="E13" s="302"/>
      <c r="F13" s="307" t="s">
        <v>157</v>
      </c>
      <c r="G13" s="324" t="s">
        <v>158</v>
      </c>
      <c r="H13" s="307" t="s">
        <v>159</v>
      </c>
      <c r="I13" s="307" t="s">
        <v>160</v>
      </c>
      <c r="J13" s="300" t="s">
        <v>140</v>
      </c>
      <c r="K13" s="301"/>
    </row>
    <row r="14" spans="1:11" ht="12.75">
      <c r="A14" s="306"/>
      <c r="B14" s="302" t="s">
        <v>161</v>
      </c>
      <c r="C14" s="302" t="s">
        <v>162</v>
      </c>
      <c r="D14" s="302" t="s">
        <v>163</v>
      </c>
      <c r="E14" s="302" t="s">
        <v>164</v>
      </c>
      <c r="F14" s="307"/>
      <c r="G14" s="325"/>
      <c r="H14" s="307"/>
      <c r="I14" s="307"/>
      <c r="J14" s="303" t="s">
        <v>165</v>
      </c>
      <c r="K14" s="303" t="s">
        <v>142</v>
      </c>
    </row>
    <row r="15" spans="1:11" ht="34.5" customHeight="1">
      <c r="A15" s="306"/>
      <c r="B15" s="302"/>
      <c r="C15" s="302"/>
      <c r="D15" s="302"/>
      <c r="E15" s="302"/>
      <c r="F15" s="307"/>
      <c r="G15" s="326"/>
      <c r="H15" s="307"/>
      <c r="I15" s="307"/>
      <c r="J15" s="304"/>
      <c r="K15" s="304"/>
    </row>
    <row r="16" spans="1:11" ht="15">
      <c r="A16" s="185">
        <v>1</v>
      </c>
      <c r="B16" s="186">
        <v>2</v>
      </c>
      <c r="C16" s="186">
        <v>3</v>
      </c>
      <c r="D16" s="186">
        <v>4</v>
      </c>
      <c r="E16" s="186">
        <v>5</v>
      </c>
      <c r="F16" s="186">
        <v>6</v>
      </c>
      <c r="G16" s="187">
        <v>9</v>
      </c>
      <c r="H16" s="186">
        <v>7</v>
      </c>
      <c r="I16" s="186">
        <v>8</v>
      </c>
      <c r="J16" s="188">
        <v>9</v>
      </c>
      <c r="K16" s="188">
        <v>10</v>
      </c>
    </row>
    <row r="17" spans="1:11" ht="24.75" customHeight="1">
      <c r="A17" s="189" t="s">
        <v>231</v>
      </c>
      <c r="B17" s="219"/>
      <c r="C17" s="219"/>
      <c r="D17" s="219"/>
      <c r="E17" s="219"/>
      <c r="F17" s="223">
        <f>+F18</f>
        <v>3518.2000000000003</v>
      </c>
      <c r="G17" s="191"/>
      <c r="H17" s="190">
        <f>+H18</f>
        <v>3518.2000000000003</v>
      </c>
      <c r="I17" s="190">
        <f>+I18</f>
        <v>1830.8</v>
      </c>
      <c r="J17" s="192">
        <f>+I17/H17*100</f>
        <v>52.03797396395884</v>
      </c>
      <c r="K17" s="192">
        <f>+H17/10*6</f>
        <v>2110.92</v>
      </c>
    </row>
    <row r="18" spans="1:11" ht="51" customHeight="1">
      <c r="A18" s="189" t="s">
        <v>168</v>
      </c>
      <c r="B18" s="225" t="s">
        <v>167</v>
      </c>
      <c r="C18" s="225"/>
      <c r="D18" s="225"/>
      <c r="E18" s="225"/>
      <c r="F18" s="223">
        <f>+F19+F24+F39+F42</f>
        <v>3518.2000000000003</v>
      </c>
      <c r="G18" s="191"/>
      <c r="H18" s="190">
        <f>+H19+H24+H39+H42</f>
        <v>3518.2000000000003</v>
      </c>
      <c r="I18" s="190">
        <f>+I19+I24+I39+I42</f>
        <v>1830.8</v>
      </c>
      <c r="J18" s="192">
        <f aca="true" t="shared" si="0" ref="J18:J81">+I18/H18*100</f>
        <v>52.03797396395884</v>
      </c>
      <c r="K18" s="192">
        <f aca="true" t="shared" si="1" ref="K18:K81">+H18/10*6</f>
        <v>2110.92</v>
      </c>
    </row>
    <row r="19" spans="1:11" ht="18.75">
      <c r="A19" s="193" t="s">
        <v>170</v>
      </c>
      <c r="B19" s="226" t="s">
        <v>167</v>
      </c>
      <c r="C19" s="226" t="s">
        <v>169</v>
      </c>
      <c r="D19" s="227" t="s">
        <v>238</v>
      </c>
      <c r="E19" s="226"/>
      <c r="F19" s="223">
        <f>+F20</f>
        <v>721.4000000000001</v>
      </c>
      <c r="G19" s="191"/>
      <c r="H19" s="202">
        <f>+H20</f>
        <v>721.4000000000001</v>
      </c>
      <c r="I19" s="202">
        <f>+I20</f>
        <v>318.9</v>
      </c>
      <c r="J19" s="192">
        <f t="shared" si="0"/>
        <v>44.20571111727196</v>
      </c>
      <c r="K19" s="192">
        <f t="shared" si="1"/>
        <v>432.8400000000001</v>
      </c>
    </row>
    <row r="20" spans="1:11" ht="18.75">
      <c r="A20" s="195" t="s">
        <v>200</v>
      </c>
      <c r="B20" s="226" t="s">
        <v>167</v>
      </c>
      <c r="C20" s="226" t="s">
        <v>169</v>
      </c>
      <c r="D20" s="227" t="s">
        <v>238</v>
      </c>
      <c r="E20" s="226" t="s">
        <v>175</v>
      </c>
      <c r="F20" s="223">
        <f>+F21+F22+F23</f>
        <v>721.4000000000001</v>
      </c>
      <c r="G20" s="191"/>
      <c r="H20" s="202">
        <f>+H21+H22+H23</f>
        <v>721.4000000000001</v>
      </c>
      <c r="I20" s="202">
        <f>+I21+I22+I23</f>
        <v>318.9</v>
      </c>
      <c r="J20" s="192">
        <f t="shared" si="0"/>
        <v>44.20571111727196</v>
      </c>
      <c r="K20" s="192">
        <f t="shared" si="1"/>
        <v>432.8400000000001</v>
      </c>
    </row>
    <row r="21" spans="1:11" ht="45" customHeight="1">
      <c r="A21" s="196" t="s">
        <v>172</v>
      </c>
      <c r="B21" s="226" t="s">
        <v>167</v>
      </c>
      <c r="C21" s="226" t="s">
        <v>169</v>
      </c>
      <c r="D21" s="227" t="s">
        <v>238</v>
      </c>
      <c r="E21" s="226" t="s">
        <v>177</v>
      </c>
      <c r="F21" s="223">
        <v>554.1</v>
      </c>
      <c r="G21" s="191"/>
      <c r="H21" s="202">
        <f>+Ведомственная!I20</f>
        <v>554.1</v>
      </c>
      <c r="I21" s="202">
        <f>+Ведомственная!J20</f>
        <v>251.2</v>
      </c>
      <c r="J21" s="192">
        <f t="shared" si="0"/>
        <v>45.33477711604404</v>
      </c>
      <c r="K21" s="192">
        <f t="shared" si="1"/>
        <v>332.46000000000004</v>
      </c>
    </row>
    <row r="22" spans="1:11" ht="29.25" customHeight="1">
      <c r="A22" s="197" t="s">
        <v>174</v>
      </c>
      <c r="B22" s="226" t="s">
        <v>167</v>
      </c>
      <c r="C22" s="226" t="s">
        <v>169</v>
      </c>
      <c r="D22" s="227" t="s">
        <v>238</v>
      </c>
      <c r="E22" s="226" t="s">
        <v>179</v>
      </c>
      <c r="F22" s="223"/>
      <c r="G22" s="191"/>
      <c r="H22" s="202">
        <f>+Ведомственная!I21</f>
        <v>0</v>
      </c>
      <c r="I22" s="202">
        <f>+Ведомственная!J21</f>
        <v>0</v>
      </c>
      <c r="J22" s="192">
        <v>0</v>
      </c>
      <c r="K22" s="192">
        <f t="shared" si="1"/>
        <v>0</v>
      </c>
    </row>
    <row r="23" spans="1:11" ht="33.75" customHeight="1">
      <c r="A23" s="197" t="s">
        <v>176</v>
      </c>
      <c r="B23" s="226" t="s">
        <v>167</v>
      </c>
      <c r="C23" s="226" t="s">
        <v>169</v>
      </c>
      <c r="D23" s="227" t="s">
        <v>238</v>
      </c>
      <c r="E23" s="226" t="s">
        <v>181</v>
      </c>
      <c r="F23" s="223">
        <v>167.3</v>
      </c>
      <c r="G23" s="191"/>
      <c r="H23" s="202">
        <f>+Ведомственная!I22</f>
        <v>167.3</v>
      </c>
      <c r="I23" s="202">
        <f>+Ведомственная!J22</f>
        <v>67.7</v>
      </c>
      <c r="J23" s="192">
        <f t="shared" si="0"/>
        <v>40.46622833233712</v>
      </c>
      <c r="K23" s="192">
        <f t="shared" si="1"/>
        <v>100.38</v>
      </c>
    </row>
    <row r="24" spans="1:11" ht="35.25" customHeight="1">
      <c r="A24" s="208" t="s">
        <v>178</v>
      </c>
      <c r="B24" s="225" t="s">
        <v>167</v>
      </c>
      <c r="C24" s="225" t="s">
        <v>198</v>
      </c>
      <c r="D24" s="225"/>
      <c r="E24" s="225"/>
      <c r="F24" s="223">
        <f>+F25</f>
        <v>479.90000000000003</v>
      </c>
      <c r="G24" s="191"/>
      <c r="H24" s="209">
        <f>+H26+H30+H36</f>
        <v>479.90000000000003</v>
      </c>
      <c r="I24" s="209">
        <f>+I26+I30+I36</f>
        <v>276.1</v>
      </c>
      <c r="J24" s="192">
        <f t="shared" si="0"/>
        <v>57.53281933736195</v>
      </c>
      <c r="K24" s="192">
        <f t="shared" si="1"/>
        <v>287.94</v>
      </c>
    </row>
    <row r="25" spans="1:11" ht="35.25" customHeight="1">
      <c r="A25" s="198" t="s">
        <v>180</v>
      </c>
      <c r="B25" s="226" t="s">
        <v>167</v>
      </c>
      <c r="C25" s="226" t="s">
        <v>198</v>
      </c>
      <c r="D25" s="235" t="s">
        <v>236</v>
      </c>
      <c r="E25" s="226" t="s">
        <v>173</v>
      </c>
      <c r="F25" s="223">
        <f>+F26+F30+F36</f>
        <v>479.90000000000003</v>
      </c>
      <c r="G25" s="191"/>
      <c r="H25" s="202">
        <f>+H26+H31</f>
        <v>476.6</v>
      </c>
      <c r="I25" s="202">
        <f>+I26+I30</f>
        <v>276.1</v>
      </c>
      <c r="J25" s="192">
        <f t="shared" si="0"/>
        <v>57.93117918590013</v>
      </c>
      <c r="K25" s="192">
        <f t="shared" si="1"/>
        <v>285.96000000000004</v>
      </c>
    </row>
    <row r="26" spans="1:11" ht="32.25" customHeight="1">
      <c r="A26" s="199" t="s">
        <v>200</v>
      </c>
      <c r="B26" s="226" t="s">
        <v>167</v>
      </c>
      <c r="C26" s="226" t="s">
        <v>198</v>
      </c>
      <c r="D26" s="235" t="s">
        <v>236</v>
      </c>
      <c r="E26" s="226" t="s">
        <v>175</v>
      </c>
      <c r="F26" s="223">
        <f>+F27+F28+F29</f>
        <v>425.1</v>
      </c>
      <c r="G26" s="190"/>
      <c r="H26" s="209">
        <f>+H27+H28+H29</f>
        <v>425.1</v>
      </c>
      <c r="I26" s="209">
        <f>+I27+I28+I29</f>
        <v>255.1</v>
      </c>
      <c r="J26" s="192">
        <f t="shared" si="0"/>
        <v>60.009409550693945</v>
      </c>
      <c r="K26" s="192">
        <f t="shared" si="1"/>
        <v>255.06000000000003</v>
      </c>
    </row>
    <row r="27" spans="1:11" ht="30">
      <c r="A27" s="200" t="s">
        <v>199</v>
      </c>
      <c r="B27" s="226" t="s">
        <v>167</v>
      </c>
      <c r="C27" s="226" t="s">
        <v>198</v>
      </c>
      <c r="D27" s="235" t="s">
        <v>236</v>
      </c>
      <c r="E27" s="226" t="s">
        <v>177</v>
      </c>
      <c r="F27" s="223">
        <v>326.5</v>
      </c>
      <c r="G27" s="191"/>
      <c r="H27" s="202">
        <f>+Ведомственная!I26</f>
        <v>326.5</v>
      </c>
      <c r="I27" s="202">
        <f>+Ведомственная!J26</f>
        <v>202.1</v>
      </c>
      <c r="J27" s="192">
        <f t="shared" si="0"/>
        <v>61.8989280245023</v>
      </c>
      <c r="K27" s="192">
        <f t="shared" si="1"/>
        <v>195.89999999999998</v>
      </c>
    </row>
    <row r="28" spans="1:11" ht="39" customHeight="1">
      <c r="A28" s="201" t="s">
        <v>172</v>
      </c>
      <c r="B28" s="226" t="s">
        <v>167</v>
      </c>
      <c r="C28" s="226" t="s">
        <v>198</v>
      </c>
      <c r="D28" s="235" t="s">
        <v>236</v>
      </c>
      <c r="E28" s="226" t="s">
        <v>179</v>
      </c>
      <c r="F28" s="223"/>
      <c r="G28" s="191"/>
      <c r="H28" s="202">
        <f>+Ведомственная!I27</f>
        <v>0</v>
      </c>
      <c r="I28" s="202">
        <f>+Ведомственная!J27</f>
        <v>0</v>
      </c>
      <c r="J28" s="192" t="e">
        <f t="shared" si="0"/>
        <v>#DIV/0!</v>
      </c>
      <c r="K28" s="192">
        <f t="shared" si="1"/>
        <v>0</v>
      </c>
    </row>
    <row r="29" spans="1:11" ht="27.75" customHeight="1">
      <c r="A29" s="201" t="s">
        <v>200</v>
      </c>
      <c r="B29" s="226" t="s">
        <v>167</v>
      </c>
      <c r="C29" s="226" t="s">
        <v>198</v>
      </c>
      <c r="D29" s="235" t="s">
        <v>236</v>
      </c>
      <c r="E29" s="226" t="s">
        <v>181</v>
      </c>
      <c r="F29" s="223">
        <v>98.6</v>
      </c>
      <c r="G29" s="191"/>
      <c r="H29" s="202">
        <f>+Ведомственная!I28</f>
        <v>98.6</v>
      </c>
      <c r="I29" s="202">
        <f>+Ведомственная!J28</f>
        <v>53</v>
      </c>
      <c r="J29" s="192">
        <f t="shared" si="0"/>
        <v>53.75253549695741</v>
      </c>
      <c r="K29" s="192">
        <f t="shared" si="1"/>
        <v>59.16</v>
      </c>
    </row>
    <row r="30" spans="1:11" ht="28.5" customHeight="1">
      <c r="A30" s="197" t="s">
        <v>176</v>
      </c>
      <c r="B30" s="226" t="s">
        <v>167</v>
      </c>
      <c r="C30" s="226" t="s">
        <v>198</v>
      </c>
      <c r="D30" s="235" t="s">
        <v>236</v>
      </c>
      <c r="E30" s="226" t="s">
        <v>183</v>
      </c>
      <c r="F30" s="223">
        <f>+F31</f>
        <v>51.5</v>
      </c>
      <c r="G30" s="191"/>
      <c r="H30" s="202">
        <f>+H31</f>
        <v>51.5</v>
      </c>
      <c r="I30" s="202">
        <f>+I31</f>
        <v>21</v>
      </c>
      <c r="J30" s="192">
        <f t="shared" si="0"/>
        <v>40.77669902912621</v>
      </c>
      <c r="K30" s="192">
        <f t="shared" si="1"/>
        <v>30.900000000000002</v>
      </c>
    </row>
    <row r="31" spans="1:11" ht="28.5" customHeight="1">
      <c r="A31" s="198" t="s">
        <v>178</v>
      </c>
      <c r="B31" s="226" t="s">
        <v>167</v>
      </c>
      <c r="C31" s="226" t="s">
        <v>198</v>
      </c>
      <c r="D31" s="235" t="s">
        <v>236</v>
      </c>
      <c r="E31" s="226" t="s">
        <v>184</v>
      </c>
      <c r="F31" s="223">
        <f>+F32+F35</f>
        <v>51.5</v>
      </c>
      <c r="G31" s="191"/>
      <c r="H31" s="202">
        <f>+H32+H34</f>
        <v>51.5</v>
      </c>
      <c r="I31" s="202">
        <f>+I32+I34</f>
        <v>21</v>
      </c>
      <c r="J31" s="192">
        <f t="shared" si="0"/>
        <v>40.77669902912621</v>
      </c>
      <c r="K31" s="192">
        <f t="shared" si="1"/>
        <v>30.900000000000002</v>
      </c>
    </row>
    <row r="32" spans="1:11" ht="36" customHeight="1">
      <c r="A32" s="198" t="s">
        <v>180</v>
      </c>
      <c r="B32" s="225" t="s">
        <v>167</v>
      </c>
      <c r="C32" s="225" t="s">
        <v>198</v>
      </c>
      <c r="D32" s="261" t="s">
        <v>236</v>
      </c>
      <c r="E32" s="225"/>
      <c r="F32" s="223">
        <f>+F33</f>
        <v>33</v>
      </c>
      <c r="G32" s="191"/>
      <c r="H32" s="209">
        <f>+H33</f>
        <v>33</v>
      </c>
      <c r="I32" s="209">
        <f>+I33</f>
        <v>18.8</v>
      </c>
      <c r="J32" s="192">
        <f t="shared" si="0"/>
        <v>56.96969696969697</v>
      </c>
      <c r="K32" s="192">
        <f t="shared" si="1"/>
        <v>19.799999999999997</v>
      </c>
    </row>
    <row r="33" spans="1:11" ht="34.5" customHeight="1">
      <c r="A33" s="196" t="s">
        <v>296</v>
      </c>
      <c r="B33" s="226" t="s">
        <v>167</v>
      </c>
      <c r="C33" s="226" t="s">
        <v>198</v>
      </c>
      <c r="D33" s="235" t="s">
        <v>236</v>
      </c>
      <c r="E33" s="226" t="s">
        <v>188</v>
      </c>
      <c r="F33" s="228">
        <f>+Ведомственная!H32+Ведомственная!H33</f>
        <v>33</v>
      </c>
      <c r="G33" s="191"/>
      <c r="H33" s="202">
        <f>+Ведомственная!I32+Ведомственная!I33</f>
        <v>33</v>
      </c>
      <c r="I33" s="202">
        <f>+Ведомственная!J29</f>
        <v>18.8</v>
      </c>
      <c r="J33" s="192">
        <f t="shared" si="0"/>
        <v>56.96969696969697</v>
      </c>
      <c r="K33" s="192">
        <f t="shared" si="1"/>
        <v>19.799999999999997</v>
      </c>
    </row>
    <row r="34" spans="1:11" ht="30.75" customHeight="1">
      <c r="A34" s="201" t="s">
        <v>297</v>
      </c>
      <c r="B34" s="225" t="s">
        <v>167</v>
      </c>
      <c r="C34" s="225" t="s">
        <v>198</v>
      </c>
      <c r="D34" s="261" t="s">
        <v>236</v>
      </c>
      <c r="E34" s="225" t="s">
        <v>186</v>
      </c>
      <c r="F34" s="223">
        <f>+F35</f>
        <v>18.5</v>
      </c>
      <c r="G34" s="191"/>
      <c r="H34" s="209">
        <f>+H35</f>
        <v>18.5</v>
      </c>
      <c r="I34" s="209">
        <f>+I35</f>
        <v>2.2</v>
      </c>
      <c r="J34" s="192">
        <f t="shared" si="0"/>
        <v>11.891891891891893</v>
      </c>
      <c r="K34" s="192">
        <f t="shared" si="1"/>
        <v>11.100000000000001</v>
      </c>
    </row>
    <row r="35" spans="1:11" ht="27" customHeight="1">
      <c r="A35" s="198" t="s">
        <v>297</v>
      </c>
      <c r="B35" s="226" t="s">
        <v>167</v>
      </c>
      <c r="C35" s="226" t="s">
        <v>198</v>
      </c>
      <c r="D35" s="235" t="s">
        <v>236</v>
      </c>
      <c r="E35" s="226" t="s">
        <v>186</v>
      </c>
      <c r="F35" s="237">
        <f>+Ведомственная!H35+Ведомственная!H36</f>
        <v>18.5</v>
      </c>
      <c r="G35" s="191"/>
      <c r="H35" s="202">
        <f>+Ведомственная!I34</f>
        <v>18.5</v>
      </c>
      <c r="I35" s="202">
        <f>+Ведомственная!J36</f>
        <v>2.2</v>
      </c>
      <c r="J35" s="192">
        <f t="shared" si="0"/>
        <v>11.891891891891893</v>
      </c>
      <c r="K35" s="192">
        <f t="shared" si="1"/>
        <v>11.100000000000001</v>
      </c>
    </row>
    <row r="36" spans="1:11" ht="27.75" customHeight="1">
      <c r="A36" s="197" t="s">
        <v>203</v>
      </c>
      <c r="B36" s="226" t="s">
        <v>167</v>
      </c>
      <c r="C36" s="226" t="s">
        <v>198</v>
      </c>
      <c r="D36" s="235" t="s">
        <v>236</v>
      </c>
      <c r="E36" s="226" t="s">
        <v>192</v>
      </c>
      <c r="F36" s="223">
        <f>+F37+F38</f>
        <v>3.3</v>
      </c>
      <c r="G36" s="191"/>
      <c r="H36" s="202">
        <f>+H37+H38</f>
        <v>3.3</v>
      </c>
      <c r="I36" s="202">
        <f>+I37+I38</f>
        <v>0</v>
      </c>
      <c r="J36" s="192">
        <f t="shared" si="0"/>
        <v>0</v>
      </c>
      <c r="K36" s="192">
        <f t="shared" si="1"/>
        <v>1.9799999999999998</v>
      </c>
    </row>
    <row r="37" spans="1:11" ht="23.25" customHeight="1">
      <c r="A37" s="198" t="s">
        <v>191</v>
      </c>
      <c r="B37" s="226" t="s">
        <v>167</v>
      </c>
      <c r="C37" s="226" t="s">
        <v>198</v>
      </c>
      <c r="D37" s="235" t="s">
        <v>236</v>
      </c>
      <c r="E37" s="226" t="s">
        <v>194</v>
      </c>
      <c r="F37" s="223">
        <f>+Ведомственная!H39</f>
        <v>1.3</v>
      </c>
      <c r="G37" s="191"/>
      <c r="H37" s="202">
        <f>+Ведомственная!I39</f>
        <v>1.3</v>
      </c>
      <c r="I37" s="202">
        <f>+Ведомственная!J38</f>
        <v>0</v>
      </c>
      <c r="J37" s="192">
        <f t="shared" si="0"/>
        <v>0</v>
      </c>
      <c r="K37" s="192">
        <f t="shared" si="1"/>
        <v>0.78</v>
      </c>
    </row>
    <row r="38" spans="1:11" ht="21.75" customHeight="1">
      <c r="A38" s="198" t="s">
        <v>193</v>
      </c>
      <c r="B38" s="226" t="s">
        <v>167</v>
      </c>
      <c r="C38" s="226" t="s">
        <v>198</v>
      </c>
      <c r="D38" s="235" t="s">
        <v>236</v>
      </c>
      <c r="E38" s="226" t="s">
        <v>196</v>
      </c>
      <c r="F38" s="223">
        <f>+Ведомственная!H41</f>
        <v>2</v>
      </c>
      <c r="G38" s="191"/>
      <c r="H38" s="202">
        <f>+Ведомственная!I40</f>
        <v>2</v>
      </c>
      <c r="I38" s="202">
        <f>+Ведомственная!J40</f>
        <v>0</v>
      </c>
      <c r="J38" s="192">
        <f t="shared" si="0"/>
        <v>0</v>
      </c>
      <c r="K38" s="192">
        <f t="shared" si="1"/>
        <v>1.2000000000000002</v>
      </c>
    </row>
    <row r="39" spans="1:11" ht="27" customHeight="1">
      <c r="A39" s="198" t="s">
        <v>195</v>
      </c>
      <c r="B39" s="225" t="s">
        <v>167</v>
      </c>
      <c r="C39" s="225" t="s">
        <v>208</v>
      </c>
      <c r="D39" s="225"/>
      <c r="E39" s="225"/>
      <c r="F39" s="223">
        <f>+F40</f>
        <v>30</v>
      </c>
      <c r="G39" s="191"/>
      <c r="H39" s="209">
        <f>+H40</f>
        <v>30</v>
      </c>
      <c r="I39" s="209"/>
      <c r="J39" s="192">
        <f t="shared" si="0"/>
        <v>0</v>
      </c>
      <c r="K39" s="192">
        <f t="shared" si="1"/>
        <v>18</v>
      </c>
    </row>
    <row r="40" spans="1:12" ht="18.75">
      <c r="A40" s="189" t="s">
        <v>207</v>
      </c>
      <c r="B40" s="226" t="s">
        <v>167</v>
      </c>
      <c r="C40" s="226" t="s">
        <v>208</v>
      </c>
      <c r="D40" s="227" t="s">
        <v>244</v>
      </c>
      <c r="E40" s="226" t="s">
        <v>190</v>
      </c>
      <c r="F40" s="228">
        <f>+F41</f>
        <v>30</v>
      </c>
      <c r="G40" s="191"/>
      <c r="H40" s="202">
        <f>H41</f>
        <v>30</v>
      </c>
      <c r="I40" s="202">
        <f>I41</f>
        <v>0</v>
      </c>
      <c r="J40" s="192">
        <f t="shared" si="0"/>
        <v>0</v>
      </c>
      <c r="K40" s="192">
        <f t="shared" si="1"/>
        <v>18</v>
      </c>
      <c r="L40" s="263"/>
    </row>
    <row r="41" spans="1:11" ht="18.75">
      <c r="A41" s="193" t="s">
        <v>170</v>
      </c>
      <c r="B41" s="226" t="s">
        <v>167</v>
      </c>
      <c r="C41" s="226" t="s">
        <v>208</v>
      </c>
      <c r="D41" s="227" t="s">
        <v>244</v>
      </c>
      <c r="E41" s="226" t="s">
        <v>209</v>
      </c>
      <c r="F41" s="228">
        <f>+Ведомственная!H44</f>
        <v>30</v>
      </c>
      <c r="G41" s="191"/>
      <c r="H41" s="202">
        <f>+Ведомственная!I44</f>
        <v>30</v>
      </c>
      <c r="I41" s="202">
        <f>+Ведомственная!J44</f>
        <v>0</v>
      </c>
      <c r="J41" s="192">
        <f t="shared" si="0"/>
        <v>0</v>
      </c>
      <c r="K41" s="192">
        <f t="shared" si="1"/>
        <v>18</v>
      </c>
    </row>
    <row r="42" spans="1:11" ht="30">
      <c r="A42" s="197" t="s">
        <v>205</v>
      </c>
      <c r="B42" s="225" t="s">
        <v>167</v>
      </c>
      <c r="C42" s="225" t="s">
        <v>211</v>
      </c>
      <c r="D42" s="225"/>
      <c r="E42" s="225"/>
      <c r="F42" s="223">
        <f>+F43+F48</f>
        <v>2286.9</v>
      </c>
      <c r="G42" s="191"/>
      <c r="H42" s="209">
        <f>+H43+H48</f>
        <v>2286.9</v>
      </c>
      <c r="I42" s="209">
        <f>+I43+I48</f>
        <v>1235.8</v>
      </c>
      <c r="J42" s="192">
        <f t="shared" si="0"/>
        <v>54.038217674581304</v>
      </c>
      <c r="K42" s="192">
        <f t="shared" si="1"/>
        <v>1372.1399999999999</v>
      </c>
    </row>
    <row r="43" spans="1:11" ht="29.25" customHeight="1">
      <c r="A43" s="189" t="s">
        <v>210</v>
      </c>
      <c r="B43" s="226" t="s">
        <v>167</v>
      </c>
      <c r="C43" s="226" t="s">
        <v>211</v>
      </c>
      <c r="D43" s="227" t="s">
        <v>295</v>
      </c>
      <c r="E43" s="226"/>
      <c r="F43" s="223">
        <f>+F44+F45+F46+F47</f>
        <v>24.4</v>
      </c>
      <c r="G43" s="191"/>
      <c r="H43" s="209">
        <f>+H44+H45+H46+H47</f>
        <v>24.4</v>
      </c>
      <c r="I43" s="209">
        <f>+I44+I45+I46+I47</f>
        <v>4.7</v>
      </c>
      <c r="J43" s="192">
        <f t="shared" si="0"/>
        <v>19.262295081967213</v>
      </c>
      <c r="K43" s="192">
        <f t="shared" si="1"/>
        <v>14.64</v>
      </c>
    </row>
    <row r="44" spans="1:11" ht="27.75" customHeight="1">
      <c r="A44" s="204" t="s">
        <v>297</v>
      </c>
      <c r="B44" s="226" t="s">
        <v>167</v>
      </c>
      <c r="C44" s="226" t="s">
        <v>211</v>
      </c>
      <c r="D44" s="227" t="s">
        <v>267</v>
      </c>
      <c r="E44" s="226" t="s">
        <v>186</v>
      </c>
      <c r="F44" s="228">
        <f>+Ведомственная!H47</f>
        <v>0.5</v>
      </c>
      <c r="G44" s="191"/>
      <c r="H44" s="202">
        <f>+Ведомственная!I46</f>
        <v>0.5</v>
      </c>
      <c r="I44" s="202">
        <f>+Ведомственная!J46</f>
        <v>0</v>
      </c>
      <c r="J44" s="192">
        <f t="shared" si="0"/>
        <v>0</v>
      </c>
      <c r="K44" s="192">
        <f t="shared" si="1"/>
        <v>0.30000000000000004</v>
      </c>
    </row>
    <row r="45" spans="1:11" ht="27.75" customHeight="1">
      <c r="A45" s="204" t="s">
        <v>297</v>
      </c>
      <c r="B45" s="226" t="s">
        <v>167</v>
      </c>
      <c r="C45" s="226" t="s">
        <v>211</v>
      </c>
      <c r="D45" s="227" t="s">
        <v>266</v>
      </c>
      <c r="E45" s="226" t="s">
        <v>186</v>
      </c>
      <c r="F45" s="228">
        <f>+Ведомственная!H49</f>
        <v>4.7</v>
      </c>
      <c r="G45" s="191"/>
      <c r="H45" s="205">
        <f>+Ведомственная!H49</f>
        <v>4.7</v>
      </c>
      <c r="I45" s="205">
        <f>+Ведомственная!J48</f>
        <v>4.7</v>
      </c>
      <c r="J45" s="192">
        <f t="shared" si="0"/>
        <v>100</v>
      </c>
      <c r="K45" s="192">
        <f t="shared" si="1"/>
        <v>2.8200000000000003</v>
      </c>
    </row>
    <row r="46" spans="1:11" ht="32.25" customHeight="1">
      <c r="A46" s="204" t="s">
        <v>180</v>
      </c>
      <c r="B46" s="226" t="s">
        <v>167</v>
      </c>
      <c r="C46" s="226" t="s">
        <v>211</v>
      </c>
      <c r="D46" s="227" t="s">
        <v>247</v>
      </c>
      <c r="E46" s="226" t="s">
        <v>186</v>
      </c>
      <c r="F46" s="228">
        <f>+Ведомственная!H51+Ведомственная!H52</f>
        <v>18.2</v>
      </c>
      <c r="G46" s="191"/>
      <c r="H46" s="205">
        <f>+Ведомственная!I50</f>
        <v>18.2</v>
      </c>
      <c r="I46" s="205">
        <f>+Ведомственная!J50</f>
        <v>0</v>
      </c>
      <c r="J46" s="192">
        <f t="shared" si="0"/>
        <v>0</v>
      </c>
      <c r="K46" s="192">
        <f t="shared" si="1"/>
        <v>10.919999999999998</v>
      </c>
    </row>
    <row r="47" spans="1:11" ht="20.25" customHeight="1">
      <c r="A47" s="198" t="s">
        <v>297</v>
      </c>
      <c r="B47" s="226" t="s">
        <v>167</v>
      </c>
      <c r="C47" s="226" t="s">
        <v>211</v>
      </c>
      <c r="D47" s="227" t="s">
        <v>249</v>
      </c>
      <c r="E47" s="226" t="s">
        <v>186</v>
      </c>
      <c r="F47" s="228">
        <v>1</v>
      </c>
      <c r="G47" s="191"/>
      <c r="H47" s="205">
        <f>+Ведомственная!I54</f>
        <v>1</v>
      </c>
      <c r="I47" s="205">
        <f>+Ведомственная!J54</f>
        <v>0</v>
      </c>
      <c r="J47" s="192">
        <f t="shared" si="0"/>
        <v>0</v>
      </c>
      <c r="K47" s="192">
        <f t="shared" si="1"/>
        <v>0.6000000000000001</v>
      </c>
    </row>
    <row r="48" spans="1:11" ht="25.5" customHeight="1">
      <c r="A48" s="197" t="s">
        <v>202</v>
      </c>
      <c r="B48" s="225" t="s">
        <v>167</v>
      </c>
      <c r="C48" s="225" t="s">
        <v>211</v>
      </c>
      <c r="D48" s="233" t="s">
        <v>239</v>
      </c>
      <c r="E48" s="225" t="s">
        <v>250</v>
      </c>
      <c r="F48" s="223">
        <f>+F49+F52+F56</f>
        <v>2262.5</v>
      </c>
      <c r="G48" s="191"/>
      <c r="H48" s="260">
        <f>+H49+H52+H56</f>
        <v>2262.5</v>
      </c>
      <c r="I48" s="260">
        <f>+I49+I52+I56</f>
        <v>1231.1</v>
      </c>
      <c r="J48" s="192">
        <f t="shared" si="0"/>
        <v>54.41325966850828</v>
      </c>
      <c r="K48" s="192">
        <f t="shared" si="1"/>
        <v>1357.5</v>
      </c>
    </row>
    <row r="49" spans="1:11" ht="48" customHeight="1">
      <c r="A49" s="259" t="s">
        <v>200</v>
      </c>
      <c r="B49" s="225" t="s">
        <v>167</v>
      </c>
      <c r="C49" s="225" t="s">
        <v>211</v>
      </c>
      <c r="D49" s="233" t="s">
        <v>239</v>
      </c>
      <c r="E49" s="225" t="s">
        <v>175</v>
      </c>
      <c r="F49" s="223">
        <f>+F50+F51</f>
        <v>2181.5</v>
      </c>
      <c r="G49" s="191"/>
      <c r="H49" s="260">
        <f>+H50+H51</f>
        <v>2181.5</v>
      </c>
      <c r="I49" s="260">
        <f>+I50+I51</f>
        <v>1223.8</v>
      </c>
      <c r="J49" s="192">
        <f t="shared" si="0"/>
        <v>56.099014439605774</v>
      </c>
      <c r="K49" s="192">
        <f t="shared" si="1"/>
        <v>1308.9</v>
      </c>
    </row>
    <row r="50" spans="1:11" ht="24.75" customHeight="1">
      <c r="A50" s="198" t="s">
        <v>191</v>
      </c>
      <c r="B50" s="226" t="s">
        <v>167</v>
      </c>
      <c r="C50" s="226" t="s">
        <v>211</v>
      </c>
      <c r="D50" s="227" t="s">
        <v>239</v>
      </c>
      <c r="E50" s="226" t="s">
        <v>212</v>
      </c>
      <c r="F50" s="228">
        <f>+Ведомственная!H57</f>
        <v>1675.5</v>
      </c>
      <c r="G50" s="191"/>
      <c r="H50" s="205">
        <f>+Ведомственная!I57</f>
        <v>1675.5</v>
      </c>
      <c r="I50" s="205">
        <f>+Ведомственная!J57</f>
        <v>937.3</v>
      </c>
      <c r="J50" s="192">
        <f t="shared" si="0"/>
        <v>55.941509997015814</v>
      </c>
      <c r="K50" s="192">
        <f t="shared" si="1"/>
        <v>1005.3000000000001</v>
      </c>
    </row>
    <row r="51" spans="1:11" ht="23.25" customHeight="1">
      <c r="A51" s="198" t="s">
        <v>204</v>
      </c>
      <c r="B51" s="226" t="s">
        <v>167</v>
      </c>
      <c r="C51" s="226" t="s">
        <v>211</v>
      </c>
      <c r="D51" s="227" t="s">
        <v>239</v>
      </c>
      <c r="E51" s="226" t="s">
        <v>213</v>
      </c>
      <c r="F51" s="228">
        <f>+Ведомственная!H58</f>
        <v>506</v>
      </c>
      <c r="G51" s="191"/>
      <c r="H51" s="205">
        <f>+Ведомственная!I58</f>
        <v>506</v>
      </c>
      <c r="I51" s="205">
        <f>+Ведомственная!J58</f>
        <v>286.5</v>
      </c>
      <c r="J51" s="192">
        <f t="shared" si="0"/>
        <v>56.62055335968379</v>
      </c>
      <c r="K51" s="192">
        <f t="shared" si="1"/>
        <v>303.6</v>
      </c>
    </row>
    <row r="52" spans="1:11" ht="38.25" customHeight="1">
      <c r="A52" s="198" t="s">
        <v>201</v>
      </c>
      <c r="B52" s="225" t="s">
        <v>167</v>
      </c>
      <c r="C52" s="225" t="s">
        <v>211</v>
      </c>
      <c r="D52" s="233" t="s">
        <v>239</v>
      </c>
      <c r="E52" s="225" t="s">
        <v>184</v>
      </c>
      <c r="F52" s="223">
        <f>+F53+F54</f>
        <v>78</v>
      </c>
      <c r="G52" s="191"/>
      <c r="H52" s="260">
        <f>+H53+H54</f>
        <v>78</v>
      </c>
      <c r="I52" s="260">
        <f>+I53+I54</f>
        <v>6.800000000000001</v>
      </c>
      <c r="J52" s="192">
        <f t="shared" si="0"/>
        <v>8.717948717948719</v>
      </c>
      <c r="K52" s="192">
        <f t="shared" si="1"/>
        <v>46.8</v>
      </c>
    </row>
    <row r="53" spans="1:11" ht="18.75">
      <c r="A53" s="197" t="s">
        <v>297</v>
      </c>
      <c r="B53" s="226" t="s">
        <v>167</v>
      </c>
      <c r="C53" s="226" t="s">
        <v>211</v>
      </c>
      <c r="D53" s="227" t="s">
        <v>239</v>
      </c>
      <c r="E53" s="226" t="s">
        <v>186</v>
      </c>
      <c r="F53" s="228">
        <f>+Ведомственная!H60</f>
        <v>52</v>
      </c>
      <c r="G53" s="191"/>
      <c r="H53" s="209">
        <f>+Ведомственная!I60</f>
        <v>52</v>
      </c>
      <c r="I53" s="209">
        <f>+Ведомственная!J60</f>
        <v>1.6</v>
      </c>
      <c r="J53" s="192">
        <f t="shared" si="0"/>
        <v>3.076923076923077</v>
      </c>
      <c r="K53" s="192">
        <f t="shared" si="1"/>
        <v>31.200000000000003</v>
      </c>
    </row>
    <row r="54" spans="1:11" ht="30" customHeight="1">
      <c r="A54" s="197" t="s">
        <v>202</v>
      </c>
      <c r="B54" s="226" t="s">
        <v>167</v>
      </c>
      <c r="C54" s="226" t="s">
        <v>211</v>
      </c>
      <c r="D54" s="227" t="s">
        <v>239</v>
      </c>
      <c r="E54" s="226" t="s">
        <v>215</v>
      </c>
      <c r="F54" s="223">
        <f>+Ведомственная!H63</f>
        <v>26</v>
      </c>
      <c r="G54" s="191"/>
      <c r="H54" s="209">
        <f>+Ведомственная!I63</f>
        <v>26</v>
      </c>
      <c r="I54" s="209">
        <f>+Ведомственная!J63</f>
        <v>5.2</v>
      </c>
      <c r="J54" s="192">
        <f t="shared" si="0"/>
        <v>20</v>
      </c>
      <c r="K54" s="192">
        <f t="shared" si="1"/>
        <v>15.600000000000001</v>
      </c>
    </row>
    <row r="55" spans="1:11" ht="18.75">
      <c r="A55" s="189" t="s">
        <v>218</v>
      </c>
      <c r="B55" s="226" t="s">
        <v>167</v>
      </c>
      <c r="C55" s="226" t="s">
        <v>211</v>
      </c>
      <c r="D55" s="227" t="s">
        <v>239</v>
      </c>
      <c r="E55" s="226" t="s">
        <v>215</v>
      </c>
      <c r="F55" s="228">
        <v>26</v>
      </c>
      <c r="G55" s="190"/>
      <c r="H55" s="209">
        <f>+Ведомственная!I64</f>
        <v>26</v>
      </c>
      <c r="I55" s="209">
        <f>+Ведомственная!J64</f>
        <v>5.2</v>
      </c>
      <c r="J55" s="192">
        <f t="shared" si="0"/>
        <v>20</v>
      </c>
      <c r="K55" s="192">
        <f t="shared" si="1"/>
        <v>15.600000000000001</v>
      </c>
    </row>
    <row r="56" spans="1:11" ht="33" customHeight="1">
      <c r="A56" s="197" t="s">
        <v>216</v>
      </c>
      <c r="B56" s="225" t="s">
        <v>167</v>
      </c>
      <c r="C56" s="225" t="s">
        <v>211</v>
      </c>
      <c r="D56" s="233" t="s">
        <v>239</v>
      </c>
      <c r="E56" s="225" t="s">
        <v>192</v>
      </c>
      <c r="F56" s="223">
        <f>+F57</f>
        <v>3</v>
      </c>
      <c r="G56" s="190"/>
      <c r="H56" s="209">
        <f>+H57</f>
        <v>3</v>
      </c>
      <c r="I56" s="209">
        <f>+I57</f>
        <v>0.5</v>
      </c>
      <c r="J56" s="192">
        <f t="shared" si="0"/>
        <v>16.666666666666664</v>
      </c>
      <c r="K56" s="192">
        <f t="shared" si="1"/>
        <v>1.7999999999999998</v>
      </c>
    </row>
    <row r="57" spans="1:11" ht="42.75" customHeight="1">
      <c r="A57" s="197" t="s">
        <v>195</v>
      </c>
      <c r="B57" s="226" t="s">
        <v>167</v>
      </c>
      <c r="C57" s="226" t="s">
        <v>211</v>
      </c>
      <c r="D57" s="227" t="s">
        <v>239</v>
      </c>
      <c r="E57" s="226" t="s">
        <v>196</v>
      </c>
      <c r="F57" s="228">
        <f>+Ведомственная!H66</f>
        <v>3</v>
      </c>
      <c r="G57" s="191"/>
      <c r="H57" s="202">
        <f>+Ведомственная!I66</f>
        <v>3</v>
      </c>
      <c r="I57" s="202">
        <f>+Ведомственная!J66</f>
        <v>0.5</v>
      </c>
      <c r="J57" s="192">
        <f t="shared" si="0"/>
        <v>16.666666666666664</v>
      </c>
      <c r="K57" s="192">
        <f t="shared" si="1"/>
        <v>1.7999999999999998</v>
      </c>
    </row>
    <row r="58" spans="1:11" ht="42.75" customHeight="1">
      <c r="A58" s="197" t="s">
        <v>219</v>
      </c>
      <c r="B58" s="225" t="s">
        <v>169</v>
      </c>
      <c r="C58" s="225" t="s">
        <v>187</v>
      </c>
      <c r="D58" s="233" t="s">
        <v>298</v>
      </c>
      <c r="E58" s="225" t="s">
        <v>250</v>
      </c>
      <c r="F58" s="223">
        <f>+F59+F63+F65</f>
        <v>97.75</v>
      </c>
      <c r="G58" s="191"/>
      <c r="H58" s="209">
        <f>H59+H63+H66</f>
        <v>93.4</v>
      </c>
      <c r="I58" s="209">
        <f>I59+I63+I66</f>
        <v>46.65</v>
      </c>
      <c r="J58" s="192">
        <f t="shared" si="0"/>
        <v>49.946466809421835</v>
      </c>
      <c r="K58" s="192">
        <f t="shared" si="1"/>
        <v>56.04</v>
      </c>
    </row>
    <row r="59" spans="1:11" ht="57.75" customHeight="1">
      <c r="A59" s="206" t="s">
        <v>220</v>
      </c>
      <c r="B59" s="226" t="s">
        <v>169</v>
      </c>
      <c r="C59" s="226" t="s">
        <v>187</v>
      </c>
      <c r="D59" s="227" t="s">
        <v>298</v>
      </c>
      <c r="E59" s="226" t="s">
        <v>183</v>
      </c>
      <c r="F59" s="228">
        <f>+F60+F61+F62</f>
        <v>88.4</v>
      </c>
      <c r="G59" s="191"/>
      <c r="H59" s="210">
        <f>+H60+H61+H62</f>
        <v>88.4</v>
      </c>
      <c r="I59" s="210">
        <f>+I60+I61+I62</f>
        <v>46</v>
      </c>
      <c r="J59" s="192">
        <f t="shared" si="0"/>
        <v>52.03619909502262</v>
      </c>
      <c r="K59" s="192">
        <f t="shared" si="1"/>
        <v>53.04</v>
      </c>
    </row>
    <row r="60" spans="1:11" ht="57.75" customHeight="1">
      <c r="A60" s="206"/>
      <c r="B60" s="226" t="s">
        <v>169</v>
      </c>
      <c r="C60" s="226" t="s">
        <v>187</v>
      </c>
      <c r="D60" s="227" t="s">
        <v>298</v>
      </c>
      <c r="E60" s="226" t="s">
        <v>177</v>
      </c>
      <c r="F60" s="228">
        <f>+Ведомственная!H69</f>
        <v>62.3</v>
      </c>
      <c r="G60" s="191"/>
      <c r="H60" s="210">
        <f>+Ведомственная!I69</f>
        <v>62.3</v>
      </c>
      <c r="I60" s="210">
        <f>+Ведомственная!J69</f>
        <v>39.4</v>
      </c>
      <c r="J60" s="192">
        <f t="shared" si="0"/>
        <v>63.242375601926156</v>
      </c>
      <c r="K60" s="192">
        <f t="shared" si="1"/>
        <v>37.379999999999995</v>
      </c>
    </row>
    <row r="61" spans="1:11" ht="30.75" customHeight="1">
      <c r="A61" s="201" t="s">
        <v>222</v>
      </c>
      <c r="B61" s="226" t="s">
        <v>169</v>
      </c>
      <c r="C61" s="226" t="s">
        <v>187</v>
      </c>
      <c r="D61" s="227" t="s">
        <v>298</v>
      </c>
      <c r="E61" s="226" t="s">
        <v>179</v>
      </c>
      <c r="F61" s="228">
        <f>+Ведомственная!H70</f>
        <v>7.2</v>
      </c>
      <c r="G61" s="191"/>
      <c r="H61" s="202">
        <f>+Ведомственная!I70</f>
        <v>7.2</v>
      </c>
      <c r="I61" s="202">
        <f>+Ведомственная!J70</f>
        <v>0</v>
      </c>
      <c r="J61" s="192">
        <f t="shared" si="0"/>
        <v>0</v>
      </c>
      <c r="K61" s="192">
        <f t="shared" si="1"/>
        <v>4.32</v>
      </c>
    </row>
    <row r="62" spans="1:11" ht="27.75" customHeight="1">
      <c r="A62" s="196" t="s">
        <v>182</v>
      </c>
      <c r="B62" s="226" t="s">
        <v>169</v>
      </c>
      <c r="C62" s="226" t="s">
        <v>187</v>
      </c>
      <c r="D62" s="227" t="s">
        <v>298</v>
      </c>
      <c r="E62" s="226" t="s">
        <v>181</v>
      </c>
      <c r="F62" s="228">
        <f>+Ведомственная!H71</f>
        <v>18.9</v>
      </c>
      <c r="G62" s="191"/>
      <c r="H62" s="202">
        <f>+Ведомственная!I71</f>
        <v>18.9</v>
      </c>
      <c r="I62" s="202">
        <f>+Ведомственная!J71</f>
        <v>6.6</v>
      </c>
      <c r="J62" s="192">
        <f t="shared" si="0"/>
        <v>34.92063492063492</v>
      </c>
      <c r="K62" s="192">
        <f t="shared" si="1"/>
        <v>11.34</v>
      </c>
    </row>
    <row r="63" spans="1:11" ht="45" customHeight="1">
      <c r="A63" s="189" t="s">
        <v>201</v>
      </c>
      <c r="B63" s="225" t="s">
        <v>169</v>
      </c>
      <c r="C63" s="225" t="s">
        <v>187</v>
      </c>
      <c r="D63" s="233" t="s">
        <v>298</v>
      </c>
      <c r="E63" s="225" t="s">
        <v>184</v>
      </c>
      <c r="F63" s="223">
        <f>+F64+F66</f>
        <v>5</v>
      </c>
      <c r="G63" s="190"/>
      <c r="H63" s="209">
        <f>+H64</f>
        <v>0.65</v>
      </c>
      <c r="I63" s="209">
        <f>+I64</f>
        <v>0.65</v>
      </c>
      <c r="J63" s="192">
        <f t="shared" si="0"/>
        <v>100</v>
      </c>
      <c r="K63" s="192">
        <f t="shared" si="1"/>
        <v>0.39</v>
      </c>
    </row>
    <row r="64" spans="1:11" ht="39.75" customHeight="1">
      <c r="A64" s="197" t="s">
        <v>296</v>
      </c>
      <c r="B64" s="226" t="s">
        <v>169</v>
      </c>
      <c r="C64" s="226" t="s">
        <v>187</v>
      </c>
      <c r="D64" s="227" t="s">
        <v>298</v>
      </c>
      <c r="E64" s="226" t="s">
        <v>188</v>
      </c>
      <c r="F64" s="228">
        <f>+Ведомственная!H73</f>
        <v>0.65</v>
      </c>
      <c r="G64" s="191"/>
      <c r="H64" s="202">
        <f>+Ведомственная!I73</f>
        <v>0.65</v>
      </c>
      <c r="I64" s="202">
        <f>+Ведомственная!J73</f>
        <v>0.65</v>
      </c>
      <c r="J64" s="192">
        <f t="shared" si="0"/>
        <v>100</v>
      </c>
      <c r="K64" s="192">
        <f t="shared" si="1"/>
        <v>0.39</v>
      </c>
    </row>
    <row r="65" spans="1:11" ht="30.75" customHeight="1">
      <c r="A65" s="189" t="s">
        <v>297</v>
      </c>
      <c r="B65" s="225" t="s">
        <v>169</v>
      </c>
      <c r="C65" s="225" t="s">
        <v>187</v>
      </c>
      <c r="D65" s="233" t="s">
        <v>298</v>
      </c>
      <c r="E65" s="225" t="s">
        <v>184</v>
      </c>
      <c r="F65" s="223">
        <f>+F66</f>
        <v>4.35</v>
      </c>
      <c r="G65" s="191"/>
      <c r="H65" s="209">
        <f>+H66</f>
        <v>4.35</v>
      </c>
      <c r="I65" s="209">
        <f>+I66</f>
        <v>0</v>
      </c>
      <c r="J65" s="192">
        <f t="shared" si="0"/>
        <v>0</v>
      </c>
      <c r="K65" s="192">
        <f t="shared" si="1"/>
        <v>2.6099999999999994</v>
      </c>
    </row>
    <row r="66" spans="1:11" ht="18.75">
      <c r="A66" s="189" t="s">
        <v>297</v>
      </c>
      <c r="B66" s="226" t="s">
        <v>169</v>
      </c>
      <c r="C66" s="226" t="s">
        <v>187</v>
      </c>
      <c r="D66" s="227" t="s">
        <v>238</v>
      </c>
      <c r="E66" s="226" t="s">
        <v>186</v>
      </c>
      <c r="F66" s="228">
        <f>+Ведомственная!H75</f>
        <v>4.35</v>
      </c>
      <c r="G66" s="191"/>
      <c r="H66" s="202">
        <f>+Ведомственная!I75</f>
        <v>4.35</v>
      </c>
      <c r="I66" s="202">
        <f>+Ведомственная!J75</f>
        <v>0</v>
      </c>
      <c r="J66" s="192">
        <f t="shared" si="0"/>
        <v>0</v>
      </c>
      <c r="K66" s="192">
        <f t="shared" si="1"/>
        <v>2.6099999999999994</v>
      </c>
    </row>
    <row r="67" spans="1:11" ht="18.75">
      <c r="A67" s="189" t="s">
        <v>227</v>
      </c>
      <c r="B67" s="225" t="s">
        <v>187</v>
      </c>
      <c r="C67" s="225" t="s">
        <v>217</v>
      </c>
      <c r="D67" s="225"/>
      <c r="E67" s="225"/>
      <c r="F67" s="223">
        <f>+F68</f>
        <v>5</v>
      </c>
      <c r="G67" s="191"/>
      <c r="H67" s="209">
        <f>+H68</f>
        <v>5</v>
      </c>
      <c r="I67" s="209">
        <f>+I68</f>
        <v>0</v>
      </c>
      <c r="J67" s="192">
        <f t="shared" si="0"/>
        <v>0</v>
      </c>
      <c r="K67" s="192">
        <f t="shared" si="1"/>
        <v>3</v>
      </c>
    </row>
    <row r="68" spans="1:11" ht="40.5" customHeight="1">
      <c r="A68" s="196" t="s">
        <v>201</v>
      </c>
      <c r="B68" s="226" t="s">
        <v>187</v>
      </c>
      <c r="C68" s="226" t="s">
        <v>217</v>
      </c>
      <c r="D68" s="227" t="s">
        <v>253</v>
      </c>
      <c r="E68" s="226" t="s">
        <v>184</v>
      </c>
      <c r="F68" s="228">
        <f>+F69</f>
        <v>5</v>
      </c>
      <c r="G68" s="203"/>
      <c r="H68" s="202">
        <f>H69</f>
        <v>5</v>
      </c>
      <c r="I68" s="202">
        <f>I69</f>
        <v>0</v>
      </c>
      <c r="J68" s="192">
        <f t="shared" si="0"/>
        <v>0</v>
      </c>
      <c r="K68" s="192">
        <f t="shared" si="1"/>
        <v>3</v>
      </c>
    </row>
    <row r="69" spans="1:11" ht="18.75">
      <c r="A69" s="197" t="s">
        <v>297</v>
      </c>
      <c r="B69" s="226" t="s">
        <v>187</v>
      </c>
      <c r="C69" s="226" t="s">
        <v>217</v>
      </c>
      <c r="D69" s="227" t="s">
        <v>253</v>
      </c>
      <c r="E69" s="226" t="s">
        <v>186</v>
      </c>
      <c r="F69" s="228">
        <v>5</v>
      </c>
      <c r="G69" s="203"/>
      <c r="H69" s="202">
        <f>+Ведомственная!I78</f>
        <v>5</v>
      </c>
      <c r="I69" s="202">
        <f>+Ведомственная!J78</f>
        <v>0</v>
      </c>
      <c r="J69" s="192">
        <f t="shared" si="0"/>
        <v>0</v>
      </c>
      <c r="K69" s="192">
        <f t="shared" si="1"/>
        <v>3</v>
      </c>
    </row>
    <row r="70" spans="1:11" ht="18.75">
      <c r="A70" s="207" t="s">
        <v>231</v>
      </c>
      <c r="B70" s="225" t="s">
        <v>187</v>
      </c>
      <c r="C70" s="225" t="s">
        <v>225</v>
      </c>
      <c r="D70" s="225"/>
      <c r="E70" s="225"/>
      <c r="F70" s="223">
        <f>+F71</f>
        <v>80</v>
      </c>
      <c r="G70" s="191"/>
      <c r="H70" s="209">
        <f>+H71</f>
        <v>80</v>
      </c>
      <c r="I70" s="209">
        <f>+I71</f>
        <v>0</v>
      </c>
      <c r="J70" s="192">
        <f t="shared" si="0"/>
        <v>0</v>
      </c>
      <c r="K70" s="192">
        <f t="shared" si="1"/>
        <v>48</v>
      </c>
    </row>
    <row r="71" spans="1:11" ht="42" customHeight="1">
      <c r="A71" s="197" t="s">
        <v>201</v>
      </c>
      <c r="B71" s="226" t="s">
        <v>187</v>
      </c>
      <c r="C71" s="226" t="s">
        <v>225</v>
      </c>
      <c r="D71" s="227" t="s">
        <v>255</v>
      </c>
      <c r="E71" s="226" t="s">
        <v>184</v>
      </c>
      <c r="F71" s="228">
        <f>+Ведомственная!H81</f>
        <v>80</v>
      </c>
      <c r="G71" s="191"/>
      <c r="H71" s="202">
        <f>+H72</f>
        <v>80</v>
      </c>
      <c r="I71" s="202">
        <f>+I72</f>
        <v>0</v>
      </c>
      <c r="J71" s="192">
        <f t="shared" si="0"/>
        <v>0</v>
      </c>
      <c r="K71" s="192">
        <f t="shared" si="1"/>
        <v>48</v>
      </c>
    </row>
    <row r="72" spans="1:11" ht="18.75">
      <c r="A72" s="197" t="s">
        <v>297</v>
      </c>
      <c r="B72" s="226" t="s">
        <v>187</v>
      </c>
      <c r="C72" s="226" t="s">
        <v>225</v>
      </c>
      <c r="D72" s="227" t="s">
        <v>255</v>
      </c>
      <c r="E72" s="226" t="s">
        <v>186</v>
      </c>
      <c r="F72" s="228">
        <v>80</v>
      </c>
      <c r="G72" s="194"/>
      <c r="H72" s="202">
        <f>+Ведомственная!I81</f>
        <v>80</v>
      </c>
      <c r="I72" s="202">
        <f>+Ведомственная!J81</f>
        <v>0</v>
      </c>
      <c r="J72" s="192">
        <f t="shared" si="0"/>
        <v>0</v>
      </c>
      <c r="K72" s="192">
        <f t="shared" si="1"/>
        <v>48</v>
      </c>
    </row>
    <row r="73" spans="1:11" ht="18.75">
      <c r="A73" s="224" t="s">
        <v>218</v>
      </c>
      <c r="B73" s="239" t="s">
        <v>198</v>
      </c>
      <c r="C73" s="239" t="s">
        <v>217</v>
      </c>
      <c r="D73" s="257" t="s">
        <v>256</v>
      </c>
      <c r="E73" s="225" t="s">
        <v>184</v>
      </c>
      <c r="F73" s="223">
        <f>+F74</f>
        <v>432.2</v>
      </c>
      <c r="G73" s="191"/>
      <c r="H73" s="209">
        <f>+H74</f>
        <v>432.2</v>
      </c>
      <c r="I73" s="209">
        <f>+I74</f>
        <v>120</v>
      </c>
      <c r="J73" s="192">
        <f t="shared" si="0"/>
        <v>27.76492364645997</v>
      </c>
      <c r="K73" s="192">
        <f t="shared" si="1"/>
        <v>259.32</v>
      </c>
    </row>
    <row r="74" spans="1:11" ht="18.75">
      <c r="A74" s="229" t="s">
        <v>297</v>
      </c>
      <c r="B74" s="226" t="s">
        <v>198</v>
      </c>
      <c r="C74" s="240" t="s">
        <v>217</v>
      </c>
      <c r="D74" s="241" t="s">
        <v>256</v>
      </c>
      <c r="E74" s="226" t="s">
        <v>186</v>
      </c>
      <c r="F74" s="228">
        <f>+Ведомственная!H83+Ведомственная!H84+Ведомственная!H85</f>
        <v>432.2</v>
      </c>
      <c r="G74" s="191"/>
      <c r="H74" s="210">
        <f>+Ведомственная!I84+Ведомственная!I83</f>
        <v>432.2</v>
      </c>
      <c r="I74" s="210">
        <f>+Ведомственная!J83+Ведомственная!J84</f>
        <v>120</v>
      </c>
      <c r="J74" s="192">
        <f t="shared" si="0"/>
        <v>27.76492364645997</v>
      </c>
      <c r="K74" s="192">
        <f t="shared" si="1"/>
        <v>259.32</v>
      </c>
    </row>
    <row r="75" spans="1:11" ht="18.75">
      <c r="A75" s="234" t="s">
        <v>221</v>
      </c>
      <c r="B75" s="225" t="s">
        <v>206</v>
      </c>
      <c r="C75" s="225"/>
      <c r="D75" s="233"/>
      <c r="E75" s="225"/>
      <c r="F75" s="223">
        <f>+F76</f>
        <v>385</v>
      </c>
      <c r="G75" s="191"/>
      <c r="H75" s="262">
        <f>+H76</f>
        <v>385</v>
      </c>
      <c r="I75" s="262">
        <f>+I76</f>
        <v>153.4</v>
      </c>
      <c r="J75" s="192">
        <f t="shared" si="0"/>
        <v>39.84415584415584</v>
      </c>
      <c r="K75" s="192">
        <f t="shared" si="1"/>
        <v>231</v>
      </c>
    </row>
    <row r="76" spans="1:11" ht="47.25">
      <c r="A76" s="229" t="s">
        <v>201</v>
      </c>
      <c r="B76" s="226" t="s">
        <v>206</v>
      </c>
      <c r="C76" s="226" t="s">
        <v>169</v>
      </c>
      <c r="D76" s="227" t="s">
        <v>257</v>
      </c>
      <c r="E76" s="226" t="s">
        <v>184</v>
      </c>
      <c r="F76" s="228">
        <f>+F77</f>
        <v>385</v>
      </c>
      <c r="G76" s="191"/>
      <c r="H76" s="202">
        <f>+H77</f>
        <v>385</v>
      </c>
      <c r="I76" s="202">
        <f>+I77</f>
        <v>153.4</v>
      </c>
      <c r="J76" s="192">
        <f t="shared" si="0"/>
        <v>39.84415584415584</v>
      </c>
      <c r="K76" s="192">
        <f t="shared" si="1"/>
        <v>231</v>
      </c>
    </row>
    <row r="77" spans="1:11" ht="18.75">
      <c r="A77" s="229" t="s">
        <v>297</v>
      </c>
      <c r="B77" s="226" t="s">
        <v>206</v>
      </c>
      <c r="C77" s="226" t="s">
        <v>169</v>
      </c>
      <c r="D77" s="227" t="s">
        <v>257</v>
      </c>
      <c r="E77" s="226" t="s">
        <v>186</v>
      </c>
      <c r="F77" s="228">
        <f>+Ведомственная!H88+Ведомственная!H89+Ведомственная!H90</f>
        <v>385</v>
      </c>
      <c r="G77" s="191"/>
      <c r="H77" s="202">
        <f>+Ведомственная!I88+Ведомственная!I89+Ведомственная!I90</f>
        <v>385</v>
      </c>
      <c r="I77" s="202">
        <f>+Ведомственная!J89+Ведомственная!J88+Ведомственная!J90</f>
        <v>153.4</v>
      </c>
      <c r="J77" s="192">
        <f t="shared" si="0"/>
        <v>39.84415584415584</v>
      </c>
      <c r="K77" s="192">
        <f t="shared" si="1"/>
        <v>231</v>
      </c>
    </row>
    <row r="78" spans="1:11" ht="18.75">
      <c r="A78" s="224" t="s">
        <v>223</v>
      </c>
      <c r="B78" s="225" t="s">
        <v>206</v>
      </c>
      <c r="C78" s="225" t="s">
        <v>187</v>
      </c>
      <c r="D78" s="233"/>
      <c r="E78" s="225"/>
      <c r="F78" s="223">
        <f>+F79</f>
        <v>10</v>
      </c>
      <c r="G78" s="190"/>
      <c r="H78" s="209">
        <f>+H79</f>
        <v>15</v>
      </c>
      <c r="I78" s="209">
        <f>+I79</f>
        <v>0</v>
      </c>
      <c r="J78" s="192">
        <f t="shared" si="0"/>
        <v>0</v>
      </c>
      <c r="K78" s="192">
        <f t="shared" si="1"/>
        <v>9</v>
      </c>
    </row>
    <row r="79" spans="1:11" ht="54" customHeight="1">
      <c r="A79" s="229" t="s">
        <v>201</v>
      </c>
      <c r="B79" s="226" t="s">
        <v>206</v>
      </c>
      <c r="C79" s="226" t="s">
        <v>187</v>
      </c>
      <c r="D79" s="227" t="s">
        <v>260</v>
      </c>
      <c r="E79" s="226" t="s">
        <v>184</v>
      </c>
      <c r="F79" s="228">
        <f>+Ведомственная!H93+Ведомственная!H93</f>
        <v>10</v>
      </c>
      <c r="G79" s="191"/>
      <c r="H79" s="202">
        <f>+H80+H81</f>
        <v>15</v>
      </c>
      <c r="I79" s="202">
        <f>+I80+I81</f>
        <v>0</v>
      </c>
      <c r="J79" s="192">
        <f t="shared" si="0"/>
        <v>0</v>
      </c>
      <c r="K79" s="192">
        <f t="shared" si="1"/>
        <v>9</v>
      </c>
    </row>
    <row r="80" spans="1:11" ht="18.75">
      <c r="A80" s="229" t="s">
        <v>297</v>
      </c>
      <c r="B80" s="226" t="s">
        <v>206</v>
      </c>
      <c r="C80" s="226" t="s">
        <v>187</v>
      </c>
      <c r="D80" s="227" t="s">
        <v>259</v>
      </c>
      <c r="E80" s="226" t="s">
        <v>186</v>
      </c>
      <c r="F80" s="228">
        <v>5</v>
      </c>
      <c r="G80" s="191"/>
      <c r="H80" s="202">
        <f>+Ведомственная!I93</f>
        <v>5</v>
      </c>
      <c r="I80" s="202">
        <f>+Ведомственная!J93</f>
        <v>0</v>
      </c>
      <c r="J80" s="192">
        <f t="shared" si="0"/>
        <v>0</v>
      </c>
      <c r="K80" s="192">
        <f t="shared" si="1"/>
        <v>3</v>
      </c>
    </row>
    <row r="81" spans="1:11" ht="18.75">
      <c r="A81" s="229" t="s">
        <v>297</v>
      </c>
      <c r="B81" s="226" t="s">
        <v>206</v>
      </c>
      <c r="C81" s="226" t="s">
        <v>187</v>
      </c>
      <c r="D81" s="227" t="s">
        <v>261</v>
      </c>
      <c r="E81" s="226" t="s">
        <v>186</v>
      </c>
      <c r="F81" s="228">
        <f>+Ведомственная!H94</f>
        <v>10</v>
      </c>
      <c r="G81" s="191"/>
      <c r="H81" s="202">
        <f>+Ведомственная!I94</f>
        <v>10</v>
      </c>
      <c r="I81" s="202">
        <f>+Ведомственная!J94</f>
        <v>0</v>
      </c>
      <c r="J81" s="192">
        <f t="shared" si="0"/>
        <v>0</v>
      </c>
      <c r="K81" s="192">
        <f t="shared" si="1"/>
        <v>6</v>
      </c>
    </row>
    <row r="82" spans="1:11" ht="18.75">
      <c r="A82" s="224" t="s">
        <v>226</v>
      </c>
      <c r="B82" s="225" t="s">
        <v>225</v>
      </c>
      <c r="C82" s="225"/>
      <c r="D82" s="225"/>
      <c r="E82" s="225"/>
      <c r="F82" s="223">
        <f>+F83</f>
        <v>77</v>
      </c>
      <c r="G82" s="191"/>
      <c r="H82" s="209">
        <f>+H83</f>
        <v>77</v>
      </c>
      <c r="I82" s="209">
        <f>+I83</f>
        <v>25.5</v>
      </c>
      <c r="J82" s="192">
        <f aca="true" t="shared" si="2" ref="J82:J87">+I82/H82*100</f>
        <v>33.116883116883116</v>
      </c>
      <c r="K82" s="192">
        <f aca="true" t="shared" si="3" ref="K82:K87">+H82/10*6</f>
        <v>46.2</v>
      </c>
    </row>
    <row r="83" spans="1:11" ht="18.75">
      <c r="A83" s="230" t="s">
        <v>228</v>
      </c>
      <c r="B83" s="226" t="s">
        <v>225</v>
      </c>
      <c r="C83" s="226" t="s">
        <v>167</v>
      </c>
      <c r="D83" s="227" t="s">
        <v>262</v>
      </c>
      <c r="E83" s="226"/>
      <c r="F83" s="228">
        <f>+Ведомственная!H97</f>
        <v>77</v>
      </c>
      <c r="G83" s="203"/>
      <c r="H83" s="202">
        <f>H84</f>
        <v>77</v>
      </c>
      <c r="I83" s="202">
        <f>I84</f>
        <v>25.5</v>
      </c>
      <c r="J83" s="192">
        <f t="shared" si="2"/>
        <v>33.116883116883116</v>
      </c>
      <c r="K83" s="192">
        <f t="shared" si="3"/>
        <v>46.2</v>
      </c>
    </row>
    <row r="84" spans="1:11" ht="47.25">
      <c r="A84" s="230" t="s">
        <v>292</v>
      </c>
      <c r="B84" s="226" t="s">
        <v>225</v>
      </c>
      <c r="C84" s="226" t="s">
        <v>167</v>
      </c>
      <c r="D84" s="227" t="s">
        <v>262</v>
      </c>
      <c r="E84" s="226" t="s">
        <v>229</v>
      </c>
      <c r="F84" s="228">
        <v>77</v>
      </c>
      <c r="G84" s="203"/>
      <c r="H84" s="202">
        <f>+Ведомственная!I97</f>
        <v>77</v>
      </c>
      <c r="I84" s="202">
        <f>+Ведомственная!J97</f>
        <v>25.5</v>
      </c>
      <c r="J84" s="192">
        <f t="shared" si="2"/>
        <v>33.116883116883116</v>
      </c>
      <c r="K84" s="192">
        <f t="shared" si="3"/>
        <v>46.2</v>
      </c>
    </row>
    <row r="85" spans="1:11" ht="31.5">
      <c r="A85" s="258" t="s">
        <v>231</v>
      </c>
      <c r="B85" s="226" t="s">
        <v>230</v>
      </c>
      <c r="C85" s="226" t="s">
        <v>187</v>
      </c>
      <c r="D85" s="227"/>
      <c r="E85" s="226"/>
      <c r="F85" s="223">
        <f>+F86</f>
        <v>3</v>
      </c>
      <c r="G85" s="191"/>
      <c r="H85" s="209">
        <f>+H86</f>
        <v>3</v>
      </c>
      <c r="I85" s="209">
        <f>+I86</f>
        <v>2.1</v>
      </c>
      <c r="J85" s="192">
        <f t="shared" si="2"/>
        <v>70</v>
      </c>
      <c r="K85" s="192">
        <f t="shared" si="3"/>
        <v>1.7999999999999998</v>
      </c>
    </row>
    <row r="86" spans="1:11" ht="18.75">
      <c r="A86" s="247" t="s">
        <v>293</v>
      </c>
      <c r="B86" s="226" t="s">
        <v>230</v>
      </c>
      <c r="C86" s="226" t="s">
        <v>187</v>
      </c>
      <c r="D86" s="227" t="s">
        <v>260</v>
      </c>
      <c r="E86" s="226"/>
      <c r="F86" s="228">
        <f>+F87</f>
        <v>3</v>
      </c>
      <c r="G86" s="191"/>
      <c r="H86" s="202">
        <f>+H87</f>
        <v>3</v>
      </c>
      <c r="I86" s="202">
        <f>+I87</f>
        <v>2.1</v>
      </c>
      <c r="J86" s="192">
        <f t="shared" si="2"/>
        <v>70</v>
      </c>
      <c r="K86" s="192">
        <f t="shared" si="3"/>
        <v>1.7999999999999998</v>
      </c>
    </row>
    <row r="87" spans="1:11" ht="47.25">
      <c r="A87" s="229" t="s">
        <v>294</v>
      </c>
      <c r="B87" s="226" t="s">
        <v>230</v>
      </c>
      <c r="C87" s="226" t="s">
        <v>187</v>
      </c>
      <c r="D87" s="227" t="s">
        <v>232</v>
      </c>
      <c r="E87" s="226" t="s">
        <v>224</v>
      </c>
      <c r="F87" s="228">
        <f>+Ведомственная!H100</f>
        <v>3</v>
      </c>
      <c r="G87" s="190"/>
      <c r="H87" s="202">
        <f>+Ведомственная!I100</f>
        <v>3</v>
      </c>
      <c r="I87" s="202">
        <f>+Ведомственная!J100</f>
        <v>2.1</v>
      </c>
      <c r="J87" s="192">
        <f t="shared" si="2"/>
        <v>70</v>
      </c>
      <c r="K87" s="192">
        <f t="shared" si="3"/>
        <v>1.7999999999999998</v>
      </c>
    </row>
    <row r="88" spans="8:9" ht="12.75">
      <c r="H88" s="256">
        <f>+H19+H24+H42+H58+H67+H70+H73+H75+H80+H81+H82+H85+H39</f>
        <v>4608.8</v>
      </c>
      <c r="I88" s="256">
        <f>+I85+I82+I78+I75+I73+I70+I67+I58+I42+I24+I19</f>
        <v>2178.45</v>
      </c>
    </row>
  </sheetData>
  <sheetProtection/>
  <mergeCells count="23">
    <mergeCell ref="A1:K1"/>
    <mergeCell ref="A2:K2"/>
    <mergeCell ref="A3:K3"/>
    <mergeCell ref="A4:K4"/>
    <mergeCell ref="A5:K5"/>
    <mergeCell ref="A6:K6"/>
    <mergeCell ref="A8:K8"/>
    <mergeCell ref="A9:K9"/>
    <mergeCell ref="A10:K10"/>
    <mergeCell ref="A11:K11"/>
    <mergeCell ref="A13:A15"/>
    <mergeCell ref="B13:E13"/>
    <mergeCell ref="F13:F15"/>
    <mergeCell ref="G13:G15"/>
    <mergeCell ref="H13:H15"/>
    <mergeCell ref="I13:I15"/>
    <mergeCell ref="J13:K13"/>
    <mergeCell ref="B14:B15"/>
    <mergeCell ref="C14:C15"/>
    <mergeCell ref="D14:D15"/>
    <mergeCell ref="E14:E15"/>
    <mergeCell ref="J14:J15"/>
    <mergeCell ref="K14:K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02"/>
  <sheetViews>
    <sheetView zoomScale="70" zoomScaleNormal="70" zoomScalePageLayoutView="0" workbookViewId="0" topLeftCell="A77">
      <selection activeCell="A1" sqref="A1:L102"/>
    </sheetView>
  </sheetViews>
  <sheetFormatPr defaultColWidth="9.140625" defaultRowHeight="12.75"/>
  <cols>
    <col min="1" max="1" width="45.00390625" style="0" customWidth="1"/>
    <col min="5" max="5" width="19.7109375" style="0" customWidth="1"/>
    <col min="7" max="7" width="13.8515625" style="0" customWidth="1"/>
    <col min="8" max="8" width="17.140625" style="0" customWidth="1"/>
    <col min="9" max="9" width="16.8515625" style="0" customWidth="1"/>
    <col min="10" max="10" width="13.28125" style="0" customWidth="1"/>
    <col min="11" max="11" width="14.7109375" style="0" customWidth="1"/>
    <col min="12" max="12" width="17.00390625" style="0" customWidth="1"/>
  </cols>
  <sheetData>
    <row r="1" spans="1:12" ht="15.75">
      <c r="A1" s="322" t="s">
        <v>233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</row>
    <row r="2" spans="1:12" ht="15.75">
      <c r="A2" s="323" t="s">
        <v>299</v>
      </c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</row>
    <row r="3" spans="1:12" ht="15.75">
      <c r="A3" s="323" t="s">
        <v>300</v>
      </c>
      <c r="B3" s="323"/>
      <c r="C3" s="323"/>
      <c r="D3" s="323"/>
      <c r="E3" s="323"/>
      <c r="F3" s="323"/>
      <c r="G3" s="323"/>
      <c r="H3" s="323"/>
      <c r="I3" s="323"/>
      <c r="J3" s="323"/>
      <c r="K3" s="323"/>
      <c r="L3" s="323"/>
    </row>
    <row r="4" spans="1:12" ht="15.75">
      <c r="A4" s="323" t="s">
        <v>111</v>
      </c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</row>
    <row r="5" spans="1:12" ht="15.75">
      <c r="A5" s="323" t="s">
        <v>237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</row>
    <row r="6" spans="1:12" ht="15.75">
      <c r="A6" s="323"/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1:12" ht="18.75">
      <c r="A7" s="211"/>
      <c r="B7" s="212"/>
      <c r="C7" s="313"/>
      <c r="D7" s="313"/>
      <c r="E7" s="313"/>
      <c r="F7" s="313"/>
      <c r="G7" s="213"/>
      <c r="H7" s="213"/>
      <c r="I7" s="213"/>
      <c r="J7" s="213"/>
      <c r="K7" s="213"/>
      <c r="L7" s="213"/>
    </row>
    <row r="8" spans="1:12" ht="15.75">
      <c r="A8" s="314" t="s">
        <v>152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5.75">
      <c r="A9" s="315" t="s">
        <v>234</v>
      </c>
      <c r="B9" s="315"/>
      <c r="C9" s="315"/>
      <c r="D9" s="315"/>
      <c r="E9" s="315"/>
      <c r="F9" s="315"/>
      <c r="G9" s="315"/>
      <c r="H9" s="315"/>
      <c r="I9" s="315"/>
      <c r="J9" s="315"/>
      <c r="K9" s="315"/>
      <c r="L9" s="315"/>
    </row>
    <row r="10" spans="1:12" ht="15.75">
      <c r="A10" s="314" t="s">
        <v>309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1:12" ht="18.75">
      <c r="A11" s="214"/>
      <c r="B11" s="215"/>
      <c r="C11" s="216"/>
      <c r="D11" s="216"/>
      <c r="E11" s="216"/>
      <c r="F11" s="216"/>
      <c r="G11" s="217"/>
      <c r="H11" s="217"/>
      <c r="I11" s="217"/>
      <c r="J11" s="217"/>
      <c r="K11" s="217"/>
      <c r="L11" s="217"/>
    </row>
    <row r="12" spans="1:12" ht="15.75">
      <c r="A12" s="316" t="s">
        <v>155</v>
      </c>
      <c r="B12" s="317" t="s">
        <v>156</v>
      </c>
      <c r="C12" s="317"/>
      <c r="D12" s="317"/>
      <c r="E12" s="317"/>
      <c r="F12" s="317"/>
      <c r="G12" s="311" t="s">
        <v>163</v>
      </c>
      <c r="H12" s="318" t="s">
        <v>158</v>
      </c>
      <c r="I12" s="311" t="s">
        <v>159</v>
      </c>
      <c r="J12" s="321" t="s">
        <v>160</v>
      </c>
      <c r="K12" s="310" t="s">
        <v>140</v>
      </c>
      <c r="L12" s="310"/>
    </row>
    <row r="13" spans="1:12" ht="12.75">
      <c r="A13" s="316"/>
      <c r="B13" s="311" t="s">
        <v>235</v>
      </c>
      <c r="C13" s="312" t="s">
        <v>161</v>
      </c>
      <c r="D13" s="312" t="s">
        <v>162</v>
      </c>
      <c r="E13" s="312" t="s">
        <v>163</v>
      </c>
      <c r="F13" s="312" t="s">
        <v>164</v>
      </c>
      <c r="G13" s="311"/>
      <c r="H13" s="319"/>
      <c r="I13" s="311"/>
      <c r="J13" s="321"/>
      <c r="K13" s="310" t="s">
        <v>165</v>
      </c>
      <c r="L13" s="310" t="s">
        <v>142</v>
      </c>
    </row>
    <row r="14" spans="1:12" ht="39" customHeight="1">
      <c r="A14" s="316"/>
      <c r="B14" s="311"/>
      <c r="C14" s="312"/>
      <c r="D14" s="312"/>
      <c r="E14" s="312"/>
      <c r="F14" s="312"/>
      <c r="G14" s="311"/>
      <c r="H14" s="320"/>
      <c r="I14" s="311"/>
      <c r="J14" s="321"/>
      <c r="K14" s="310"/>
      <c r="L14" s="310"/>
    </row>
    <row r="15" spans="1:12" ht="15">
      <c r="A15" s="220">
        <v>1</v>
      </c>
      <c r="B15" s="220">
        <v>2</v>
      </c>
      <c r="C15" s="218">
        <v>3</v>
      </c>
      <c r="D15" s="218">
        <v>4</v>
      </c>
      <c r="E15" s="218">
        <v>5</v>
      </c>
      <c r="F15" s="218">
        <v>6</v>
      </c>
      <c r="G15" s="218">
        <v>8</v>
      </c>
      <c r="H15" s="218">
        <v>9</v>
      </c>
      <c r="I15" s="218">
        <v>9</v>
      </c>
      <c r="J15" s="218">
        <v>10</v>
      </c>
      <c r="K15" s="218">
        <v>11</v>
      </c>
      <c r="L15" s="218">
        <v>12</v>
      </c>
    </row>
    <row r="16" spans="1:12" ht="53.25" customHeight="1">
      <c r="A16" s="221" t="s">
        <v>265</v>
      </c>
      <c r="B16" s="222">
        <v>802</v>
      </c>
      <c r="C16" s="219"/>
      <c r="D16" s="219"/>
      <c r="E16" s="219"/>
      <c r="F16" s="219"/>
      <c r="G16" s="251"/>
      <c r="H16" s="223">
        <f>+H17+H45+H23+H42</f>
        <v>3518.2000000000003</v>
      </c>
      <c r="I16" s="223">
        <f>+I17+I45+I23+I42</f>
        <v>3518.2000000000003</v>
      </c>
      <c r="J16" s="223">
        <f>+J17+J45+J23+J42</f>
        <v>1830.7999999999997</v>
      </c>
      <c r="K16" s="223">
        <f>+K17+K42+K45</f>
        <v>197.3720424603244</v>
      </c>
      <c r="L16" s="223">
        <f>+L17+L23+L42+L45</f>
        <v>1744.9</v>
      </c>
    </row>
    <row r="17" spans="1:12" ht="24" customHeight="1">
      <c r="A17" s="224" t="s">
        <v>166</v>
      </c>
      <c r="B17" s="222">
        <v>802</v>
      </c>
      <c r="C17" s="225" t="s">
        <v>167</v>
      </c>
      <c r="D17" s="225"/>
      <c r="E17" s="225"/>
      <c r="F17" s="225"/>
      <c r="G17" s="251"/>
      <c r="H17" s="223">
        <f aca="true" t="shared" si="0" ref="H17:J18">+H18</f>
        <v>721.4000000000001</v>
      </c>
      <c r="I17" s="223">
        <f t="shared" si="0"/>
        <v>721.4000000000001</v>
      </c>
      <c r="J17" s="223">
        <f t="shared" si="0"/>
        <v>318.9</v>
      </c>
      <c r="K17" s="223">
        <f>+K18+K23</f>
        <v>143.3338247857431</v>
      </c>
      <c r="L17" s="223">
        <f>+L18</f>
        <v>360.70000000000005</v>
      </c>
    </row>
    <row r="18" spans="1:12" ht="18.75">
      <c r="A18" s="141" t="s">
        <v>171</v>
      </c>
      <c r="B18" s="222">
        <v>802</v>
      </c>
      <c r="C18" s="226" t="s">
        <v>167</v>
      </c>
      <c r="D18" s="226" t="s">
        <v>169</v>
      </c>
      <c r="E18" s="227" t="s">
        <v>238</v>
      </c>
      <c r="F18" s="226"/>
      <c r="G18" s="249"/>
      <c r="H18" s="223">
        <f t="shared" si="0"/>
        <v>721.4000000000001</v>
      </c>
      <c r="I18" s="223">
        <f t="shared" si="0"/>
        <v>721.4000000000001</v>
      </c>
      <c r="J18" s="223">
        <f t="shared" si="0"/>
        <v>318.9</v>
      </c>
      <c r="K18" s="228">
        <f>+K19</f>
        <v>85.80100544838115</v>
      </c>
      <c r="L18" s="228">
        <f>+L19</f>
        <v>360.70000000000005</v>
      </c>
    </row>
    <row r="19" spans="1:12" ht="39" customHeight="1">
      <c r="A19" s="230" t="s">
        <v>174</v>
      </c>
      <c r="B19" s="222">
        <v>802</v>
      </c>
      <c r="C19" s="226" t="s">
        <v>167</v>
      </c>
      <c r="D19" s="226" t="s">
        <v>169</v>
      </c>
      <c r="E19" s="227" t="s">
        <v>238</v>
      </c>
      <c r="F19" s="226" t="s">
        <v>175</v>
      </c>
      <c r="G19" s="249"/>
      <c r="H19" s="223">
        <f>+H20+H21+H22</f>
        <v>721.4000000000001</v>
      </c>
      <c r="I19" s="223">
        <f>+I20+I21+I22</f>
        <v>721.4000000000001</v>
      </c>
      <c r="J19" s="228">
        <f>J20+J21+J22</f>
        <v>318.9</v>
      </c>
      <c r="K19" s="228">
        <f>+K21+K22+K20</f>
        <v>85.80100544838115</v>
      </c>
      <c r="L19" s="228">
        <f>+L20+L21+L22</f>
        <v>360.70000000000005</v>
      </c>
    </row>
    <row r="20" spans="1:12" ht="30" customHeight="1">
      <c r="A20" s="230" t="s">
        <v>268</v>
      </c>
      <c r="B20" s="222">
        <v>802</v>
      </c>
      <c r="C20" s="226" t="s">
        <v>167</v>
      </c>
      <c r="D20" s="226" t="s">
        <v>169</v>
      </c>
      <c r="E20" s="227" t="s">
        <v>238</v>
      </c>
      <c r="F20" s="226" t="s">
        <v>177</v>
      </c>
      <c r="G20" s="249">
        <v>211</v>
      </c>
      <c r="H20" s="223">
        <v>554.1</v>
      </c>
      <c r="I20" s="223">
        <v>554.1</v>
      </c>
      <c r="J20" s="228">
        <v>251.2</v>
      </c>
      <c r="K20" s="228">
        <f>+J20/I20*100</f>
        <v>45.33477711604404</v>
      </c>
      <c r="L20" s="228">
        <f>+H20/12*6</f>
        <v>277.05</v>
      </c>
    </row>
    <row r="21" spans="1:12" ht="32.25" customHeight="1">
      <c r="A21" s="231" t="s">
        <v>178</v>
      </c>
      <c r="B21" s="222">
        <v>802</v>
      </c>
      <c r="C21" s="226" t="s">
        <v>167</v>
      </c>
      <c r="D21" s="226" t="s">
        <v>169</v>
      </c>
      <c r="E21" s="227" t="s">
        <v>238</v>
      </c>
      <c r="F21" s="226" t="s">
        <v>179</v>
      </c>
      <c r="G21" s="249"/>
      <c r="H21" s="223"/>
      <c r="I21" s="223"/>
      <c r="J21" s="228">
        <v>0</v>
      </c>
      <c r="K21" s="228">
        <v>0</v>
      </c>
      <c r="L21" s="228">
        <f>+I21/12*6</f>
        <v>0</v>
      </c>
    </row>
    <row r="22" spans="1:12" ht="55.5" customHeight="1">
      <c r="A22" s="231" t="s">
        <v>180</v>
      </c>
      <c r="B22" s="222">
        <v>802</v>
      </c>
      <c r="C22" s="226" t="s">
        <v>167</v>
      </c>
      <c r="D22" s="226" t="s">
        <v>169</v>
      </c>
      <c r="E22" s="227" t="s">
        <v>238</v>
      </c>
      <c r="F22" s="226" t="s">
        <v>181</v>
      </c>
      <c r="G22" s="249">
        <v>213</v>
      </c>
      <c r="H22" s="223">
        <v>167.3</v>
      </c>
      <c r="I22" s="223">
        <v>167.3</v>
      </c>
      <c r="J22" s="228">
        <v>67.7</v>
      </c>
      <c r="K22" s="228">
        <f>+J22/I22*100</f>
        <v>40.46622833233712</v>
      </c>
      <c r="L22" s="228">
        <f>+I22/12*6</f>
        <v>83.65</v>
      </c>
    </row>
    <row r="23" spans="1:13" ht="94.5">
      <c r="A23" s="234" t="s">
        <v>197</v>
      </c>
      <c r="B23" s="222">
        <v>802</v>
      </c>
      <c r="C23" s="225" t="s">
        <v>167</v>
      </c>
      <c r="D23" s="225" t="s">
        <v>198</v>
      </c>
      <c r="E23" s="225"/>
      <c r="F23" s="225"/>
      <c r="G23" s="251"/>
      <c r="H23" s="223">
        <f>+H24</f>
        <v>479.90000000000003</v>
      </c>
      <c r="I23" s="223">
        <f>+I24</f>
        <v>479.90000000000003</v>
      </c>
      <c r="J23" s="223">
        <f>+J24+J29+J37+J34</f>
        <v>276.09999999999997</v>
      </c>
      <c r="K23" s="228">
        <f aca="true" t="shared" si="1" ref="K23:K86">+J23/I23*100</f>
        <v>57.53281933736194</v>
      </c>
      <c r="L23" s="223">
        <f>+I23/12*6</f>
        <v>239.95</v>
      </c>
      <c r="M23" s="256">
        <f>+H26+H28+H32+H33+H35+H36+H37</f>
        <v>479.90000000000003</v>
      </c>
    </row>
    <row r="24" spans="1:12" ht="12.75" customHeight="1">
      <c r="A24" s="236" t="s">
        <v>172</v>
      </c>
      <c r="B24" s="222">
        <v>802</v>
      </c>
      <c r="C24" s="226" t="s">
        <v>167</v>
      </c>
      <c r="D24" s="226" t="s">
        <v>198</v>
      </c>
      <c r="E24" s="235" t="s">
        <v>236</v>
      </c>
      <c r="F24" s="226" t="s">
        <v>173</v>
      </c>
      <c r="G24" s="249"/>
      <c r="H24" s="223">
        <f>+H25+H29+H37</f>
        <v>479.90000000000003</v>
      </c>
      <c r="I24" s="223">
        <f>+I25+I29+I37</f>
        <v>479.90000000000003</v>
      </c>
      <c r="J24" s="228">
        <f>J25</f>
        <v>255.1</v>
      </c>
      <c r="K24" s="228">
        <f t="shared" si="1"/>
        <v>53.15690768910189</v>
      </c>
      <c r="L24" s="228">
        <f>+L29+L25</f>
        <v>249.05485436893204</v>
      </c>
    </row>
    <row r="25" spans="1:12" ht="31.5" customHeight="1">
      <c r="A25" s="236" t="s">
        <v>200</v>
      </c>
      <c r="B25" s="222">
        <v>802</v>
      </c>
      <c r="C25" s="226" t="s">
        <v>167</v>
      </c>
      <c r="D25" s="226" t="s">
        <v>198</v>
      </c>
      <c r="E25" s="235" t="s">
        <v>236</v>
      </c>
      <c r="F25" s="226" t="s">
        <v>175</v>
      </c>
      <c r="G25" s="249"/>
      <c r="H25" s="223">
        <f>+H26+H27+H28</f>
        <v>425.1</v>
      </c>
      <c r="I25" s="223">
        <f>+I26+I27+I28</f>
        <v>425.1</v>
      </c>
      <c r="J25" s="228">
        <f>J26+J27+J28</f>
        <v>255.1</v>
      </c>
      <c r="K25" s="228">
        <f t="shared" si="1"/>
        <v>60.009409550693945</v>
      </c>
      <c r="L25" s="228">
        <f>+L26+L27+L28</f>
        <v>212.55</v>
      </c>
    </row>
    <row r="26" spans="1:12" ht="33" customHeight="1">
      <c r="A26" s="230" t="s">
        <v>176</v>
      </c>
      <c r="B26" s="222">
        <v>802</v>
      </c>
      <c r="C26" s="226" t="s">
        <v>167</v>
      </c>
      <c r="D26" s="226" t="s">
        <v>198</v>
      </c>
      <c r="E26" s="235" t="s">
        <v>236</v>
      </c>
      <c r="F26" s="226" t="s">
        <v>177</v>
      </c>
      <c r="G26" s="249">
        <v>211</v>
      </c>
      <c r="H26" s="223">
        <v>326.5</v>
      </c>
      <c r="I26" s="223">
        <v>326.5</v>
      </c>
      <c r="J26" s="228">
        <v>202.1</v>
      </c>
      <c r="K26" s="228">
        <f t="shared" si="1"/>
        <v>61.8989280245023</v>
      </c>
      <c r="L26" s="228">
        <f>+I26/12*6</f>
        <v>163.25</v>
      </c>
    </row>
    <row r="27" spans="1:12" ht="30" customHeight="1">
      <c r="A27" s="231" t="s">
        <v>178</v>
      </c>
      <c r="B27" s="222">
        <v>802</v>
      </c>
      <c r="C27" s="226" t="s">
        <v>167</v>
      </c>
      <c r="D27" s="226" t="s">
        <v>198</v>
      </c>
      <c r="E27" s="235" t="s">
        <v>236</v>
      </c>
      <c r="F27" s="226" t="s">
        <v>179</v>
      </c>
      <c r="G27" s="249"/>
      <c r="H27" s="223"/>
      <c r="I27" s="223"/>
      <c r="J27" s="228">
        <v>0</v>
      </c>
      <c r="K27" s="228"/>
      <c r="L27" s="228">
        <f>+I27/12*6</f>
        <v>0</v>
      </c>
    </row>
    <row r="28" spans="1:12" ht="30" customHeight="1">
      <c r="A28" s="231" t="s">
        <v>180</v>
      </c>
      <c r="B28" s="222">
        <v>802</v>
      </c>
      <c r="C28" s="226" t="s">
        <v>167</v>
      </c>
      <c r="D28" s="226" t="s">
        <v>198</v>
      </c>
      <c r="E28" s="235" t="s">
        <v>236</v>
      </c>
      <c r="F28" s="226" t="s">
        <v>181</v>
      </c>
      <c r="G28" s="249">
        <v>213</v>
      </c>
      <c r="H28" s="223">
        <v>98.6</v>
      </c>
      <c r="I28" s="223">
        <v>98.6</v>
      </c>
      <c r="J28" s="228">
        <v>53</v>
      </c>
      <c r="K28" s="228">
        <f t="shared" si="1"/>
        <v>53.75253549695741</v>
      </c>
      <c r="L28" s="228">
        <f>+I28/12*6</f>
        <v>49.3</v>
      </c>
    </row>
    <row r="29" spans="1:12" ht="30" customHeight="1">
      <c r="A29" s="229" t="s">
        <v>182</v>
      </c>
      <c r="B29" s="222">
        <v>802</v>
      </c>
      <c r="C29" s="226" t="s">
        <v>167</v>
      </c>
      <c r="D29" s="226" t="s">
        <v>198</v>
      </c>
      <c r="E29" s="235" t="s">
        <v>236</v>
      </c>
      <c r="F29" s="226" t="s">
        <v>183</v>
      </c>
      <c r="G29" s="249"/>
      <c r="H29" s="223">
        <f>+H30</f>
        <v>51.5</v>
      </c>
      <c r="I29" s="223">
        <f>+I30</f>
        <v>51.5</v>
      </c>
      <c r="J29" s="228">
        <f>J30</f>
        <v>18.8</v>
      </c>
      <c r="K29" s="228">
        <f t="shared" si="1"/>
        <v>36.50485436893204</v>
      </c>
      <c r="L29" s="228">
        <f>J29/I29*100</f>
        <v>36.50485436893204</v>
      </c>
    </row>
    <row r="30" spans="1:12" ht="48" customHeight="1">
      <c r="A30" s="236" t="s">
        <v>201</v>
      </c>
      <c r="B30" s="222">
        <v>802</v>
      </c>
      <c r="C30" s="226" t="s">
        <v>167</v>
      </c>
      <c r="D30" s="226" t="s">
        <v>198</v>
      </c>
      <c r="E30" s="235" t="s">
        <v>236</v>
      </c>
      <c r="F30" s="226" t="s">
        <v>184</v>
      </c>
      <c r="G30" s="249"/>
      <c r="H30" s="223">
        <f>+H31+H34</f>
        <v>51.5</v>
      </c>
      <c r="I30" s="223">
        <f>+I31+I34</f>
        <v>51.5</v>
      </c>
      <c r="J30" s="228">
        <f>J32+J33</f>
        <v>18.8</v>
      </c>
      <c r="K30" s="228">
        <f t="shared" si="1"/>
        <v>36.50485436893204</v>
      </c>
      <c r="L30" s="228">
        <f>+L31</f>
        <v>16.5</v>
      </c>
    </row>
    <row r="31" spans="1:12" ht="48" customHeight="1">
      <c r="A31" s="236" t="s">
        <v>269</v>
      </c>
      <c r="B31" s="222">
        <v>802</v>
      </c>
      <c r="C31" s="226" t="s">
        <v>167</v>
      </c>
      <c r="D31" s="226" t="s">
        <v>198</v>
      </c>
      <c r="E31" s="235" t="s">
        <v>236</v>
      </c>
      <c r="F31" s="226" t="s">
        <v>188</v>
      </c>
      <c r="G31" s="249"/>
      <c r="H31" s="223">
        <f>+H32+H33</f>
        <v>33</v>
      </c>
      <c r="I31" s="223">
        <f>+I32+I33</f>
        <v>33</v>
      </c>
      <c r="J31" s="228">
        <f>+J32+J33</f>
        <v>18.8</v>
      </c>
      <c r="K31" s="228">
        <f t="shared" si="1"/>
        <v>56.96969696969697</v>
      </c>
      <c r="L31" s="228">
        <f>+L32+L33</f>
        <v>16.5</v>
      </c>
    </row>
    <row r="32" spans="1:12" ht="28.5" customHeight="1">
      <c r="A32" s="231" t="s">
        <v>270</v>
      </c>
      <c r="B32" s="222">
        <v>802</v>
      </c>
      <c r="C32" s="226" t="s">
        <v>167</v>
      </c>
      <c r="D32" s="226" t="s">
        <v>198</v>
      </c>
      <c r="E32" s="235" t="s">
        <v>236</v>
      </c>
      <c r="F32" s="226" t="s">
        <v>188</v>
      </c>
      <c r="G32" s="249">
        <v>221</v>
      </c>
      <c r="H32" s="228">
        <v>20</v>
      </c>
      <c r="I32" s="228">
        <v>20</v>
      </c>
      <c r="J32" s="228">
        <v>12.9</v>
      </c>
      <c r="K32" s="228">
        <f t="shared" si="1"/>
        <v>64.5</v>
      </c>
      <c r="L32" s="228">
        <f>+I32/12*6</f>
        <v>10</v>
      </c>
    </row>
    <row r="33" spans="1:12" ht="23.25" customHeight="1">
      <c r="A33" s="230" t="s">
        <v>272</v>
      </c>
      <c r="B33" s="222">
        <v>802</v>
      </c>
      <c r="C33" s="226" t="s">
        <v>167</v>
      </c>
      <c r="D33" s="226" t="s">
        <v>198</v>
      </c>
      <c r="E33" s="235" t="s">
        <v>236</v>
      </c>
      <c r="F33" s="226" t="s">
        <v>188</v>
      </c>
      <c r="G33" s="249" t="s">
        <v>240</v>
      </c>
      <c r="H33" s="228">
        <v>13</v>
      </c>
      <c r="I33" s="228">
        <v>13</v>
      </c>
      <c r="J33" s="228">
        <v>5.9</v>
      </c>
      <c r="K33" s="228">
        <f t="shared" si="1"/>
        <v>45.38461538461539</v>
      </c>
      <c r="L33" s="228">
        <f>+I33/12*6</f>
        <v>6.5</v>
      </c>
    </row>
    <row r="34" spans="1:12" ht="26.25" customHeight="1">
      <c r="A34" s="232" t="s">
        <v>271</v>
      </c>
      <c r="B34" s="222">
        <v>802</v>
      </c>
      <c r="C34" s="226" t="s">
        <v>167</v>
      </c>
      <c r="D34" s="226" t="s">
        <v>198</v>
      </c>
      <c r="E34" s="235" t="s">
        <v>236</v>
      </c>
      <c r="F34" s="226" t="s">
        <v>186</v>
      </c>
      <c r="G34" s="249"/>
      <c r="H34" s="238">
        <f>+H35+H36</f>
        <v>18.5</v>
      </c>
      <c r="I34" s="238">
        <f>+I35+I36</f>
        <v>18.5</v>
      </c>
      <c r="J34" s="237">
        <f>+J35+J36</f>
        <v>2.2</v>
      </c>
      <c r="K34" s="228">
        <f t="shared" si="1"/>
        <v>11.891891891891893</v>
      </c>
      <c r="L34" s="228">
        <f>+L35+L36</f>
        <v>9.25</v>
      </c>
    </row>
    <row r="35" spans="1:12" ht="29.25" customHeight="1">
      <c r="A35" s="230" t="s">
        <v>272</v>
      </c>
      <c r="B35" s="222">
        <v>802</v>
      </c>
      <c r="C35" s="226" t="s">
        <v>167</v>
      </c>
      <c r="D35" s="226" t="s">
        <v>198</v>
      </c>
      <c r="E35" s="235" t="s">
        <v>236</v>
      </c>
      <c r="F35" s="226" t="s">
        <v>186</v>
      </c>
      <c r="G35" s="249" t="s">
        <v>240</v>
      </c>
      <c r="H35" s="228">
        <v>10.5</v>
      </c>
      <c r="I35" s="228">
        <v>10.5</v>
      </c>
      <c r="J35" s="228">
        <v>0</v>
      </c>
      <c r="K35" s="228">
        <f t="shared" si="1"/>
        <v>0</v>
      </c>
      <c r="L35" s="228">
        <f>+I35/12*6</f>
        <v>5.25</v>
      </c>
    </row>
    <row r="36" spans="1:12" ht="42" customHeight="1">
      <c r="A36" s="230" t="s">
        <v>273</v>
      </c>
      <c r="B36" s="222">
        <v>802</v>
      </c>
      <c r="C36" s="226" t="s">
        <v>167</v>
      </c>
      <c r="D36" s="226" t="s">
        <v>198</v>
      </c>
      <c r="E36" s="235" t="s">
        <v>236</v>
      </c>
      <c r="F36" s="226" t="s">
        <v>186</v>
      </c>
      <c r="G36" s="249" t="s">
        <v>241</v>
      </c>
      <c r="H36" s="228">
        <v>8</v>
      </c>
      <c r="I36" s="228">
        <v>8</v>
      </c>
      <c r="J36" s="228">
        <v>2.2</v>
      </c>
      <c r="K36" s="228">
        <f t="shared" si="1"/>
        <v>27.500000000000004</v>
      </c>
      <c r="L36" s="228">
        <f>+I36/12*6</f>
        <v>4</v>
      </c>
    </row>
    <row r="37" spans="1:12" ht="31.5" customHeight="1">
      <c r="A37" s="231" t="s">
        <v>191</v>
      </c>
      <c r="B37" s="222">
        <v>802</v>
      </c>
      <c r="C37" s="226" t="s">
        <v>167</v>
      </c>
      <c r="D37" s="226" t="s">
        <v>198</v>
      </c>
      <c r="E37" s="235" t="s">
        <v>236</v>
      </c>
      <c r="F37" s="226" t="s">
        <v>192</v>
      </c>
      <c r="G37" s="249"/>
      <c r="H37" s="223">
        <f>+H38+H40</f>
        <v>3.3</v>
      </c>
      <c r="I37" s="223">
        <f>+I38+I40</f>
        <v>3.3</v>
      </c>
      <c r="J37" s="228">
        <f>+J38</f>
        <v>0</v>
      </c>
      <c r="K37" s="228">
        <f t="shared" si="1"/>
        <v>0</v>
      </c>
      <c r="L37" s="228">
        <f>+L38</f>
        <v>0.65</v>
      </c>
    </row>
    <row r="38" spans="1:12" ht="45" customHeight="1">
      <c r="A38" s="231" t="s">
        <v>204</v>
      </c>
      <c r="B38" s="222">
        <v>802</v>
      </c>
      <c r="C38" s="226" t="s">
        <v>167</v>
      </c>
      <c r="D38" s="226" t="s">
        <v>198</v>
      </c>
      <c r="E38" s="235" t="s">
        <v>236</v>
      </c>
      <c r="F38" s="226" t="s">
        <v>194</v>
      </c>
      <c r="G38" s="249"/>
      <c r="H38" s="223">
        <v>1.3</v>
      </c>
      <c r="I38" s="223">
        <v>1.3</v>
      </c>
      <c r="J38" s="228">
        <v>0</v>
      </c>
      <c r="K38" s="228">
        <f t="shared" si="1"/>
        <v>0</v>
      </c>
      <c r="L38" s="228">
        <f>+I38/12*6</f>
        <v>0.65</v>
      </c>
    </row>
    <row r="39" spans="1:12" ht="26.25" customHeight="1">
      <c r="A39" s="231" t="s">
        <v>193</v>
      </c>
      <c r="B39" s="222">
        <v>802</v>
      </c>
      <c r="C39" s="226" t="s">
        <v>167</v>
      </c>
      <c r="D39" s="226" t="s">
        <v>198</v>
      </c>
      <c r="E39" s="235" t="s">
        <v>236</v>
      </c>
      <c r="F39" s="226" t="s">
        <v>194</v>
      </c>
      <c r="G39" s="249" t="s">
        <v>242</v>
      </c>
      <c r="H39" s="223">
        <v>1.3</v>
      </c>
      <c r="I39" s="223">
        <v>1.3</v>
      </c>
      <c r="J39" s="228">
        <f>+J40</f>
        <v>0</v>
      </c>
      <c r="K39" s="228">
        <f t="shared" si="1"/>
        <v>0</v>
      </c>
      <c r="L39" s="228">
        <f>+L40</f>
        <v>1</v>
      </c>
    </row>
    <row r="40" spans="1:12" ht="26.25" customHeight="1">
      <c r="A40" s="231" t="s">
        <v>195</v>
      </c>
      <c r="B40" s="222">
        <v>802</v>
      </c>
      <c r="C40" s="226" t="s">
        <v>167</v>
      </c>
      <c r="D40" s="226" t="s">
        <v>198</v>
      </c>
      <c r="E40" s="235" t="s">
        <v>236</v>
      </c>
      <c r="F40" s="226" t="s">
        <v>196</v>
      </c>
      <c r="G40" s="249"/>
      <c r="H40" s="223">
        <v>2</v>
      </c>
      <c r="I40" s="223">
        <v>2</v>
      </c>
      <c r="J40" s="228">
        <v>0</v>
      </c>
      <c r="K40" s="228">
        <f>+J40/I40*100</f>
        <v>0</v>
      </c>
      <c r="L40" s="228">
        <f>+L41</f>
        <v>1</v>
      </c>
    </row>
    <row r="41" spans="1:12" ht="23.25" customHeight="1">
      <c r="A41" s="231" t="s">
        <v>195</v>
      </c>
      <c r="B41" s="222">
        <v>802</v>
      </c>
      <c r="C41" s="226" t="s">
        <v>167</v>
      </c>
      <c r="D41" s="226" t="s">
        <v>198</v>
      </c>
      <c r="E41" s="235" t="s">
        <v>236</v>
      </c>
      <c r="F41" s="226" t="s">
        <v>196</v>
      </c>
      <c r="G41" s="249" t="s">
        <v>243</v>
      </c>
      <c r="H41" s="223">
        <v>2</v>
      </c>
      <c r="I41" s="223">
        <v>2</v>
      </c>
      <c r="J41" s="228">
        <f>+J42</f>
        <v>0</v>
      </c>
      <c r="K41" s="228">
        <f t="shared" si="1"/>
        <v>0</v>
      </c>
      <c r="L41" s="228">
        <f>+I41/12*6</f>
        <v>1</v>
      </c>
    </row>
    <row r="42" spans="1:12" ht="27" customHeight="1">
      <c r="A42" s="224" t="s">
        <v>207</v>
      </c>
      <c r="B42" s="222">
        <v>802</v>
      </c>
      <c r="C42" s="225" t="s">
        <v>167</v>
      </c>
      <c r="D42" s="225" t="s">
        <v>208</v>
      </c>
      <c r="E42" s="225"/>
      <c r="F42" s="225"/>
      <c r="G42" s="251"/>
      <c r="H42" s="223">
        <f>+H43</f>
        <v>30</v>
      </c>
      <c r="I42" s="223">
        <f>+I43</f>
        <v>30</v>
      </c>
      <c r="J42" s="223">
        <f>+J44</f>
        <v>0</v>
      </c>
      <c r="K42" s="228">
        <f t="shared" si="1"/>
        <v>0</v>
      </c>
      <c r="L42" s="223">
        <f>J42/I42*100</f>
        <v>0</v>
      </c>
    </row>
    <row r="43" spans="1:12" ht="27" customHeight="1">
      <c r="A43" s="230" t="s">
        <v>207</v>
      </c>
      <c r="B43" s="222">
        <v>802</v>
      </c>
      <c r="C43" s="226" t="s">
        <v>167</v>
      </c>
      <c r="D43" s="226" t="s">
        <v>208</v>
      </c>
      <c r="E43" s="227" t="s">
        <v>244</v>
      </c>
      <c r="F43" s="226" t="s">
        <v>190</v>
      </c>
      <c r="G43" s="249"/>
      <c r="H43" s="228">
        <f>+H44</f>
        <v>30</v>
      </c>
      <c r="I43" s="228">
        <f>+I44</f>
        <v>30</v>
      </c>
      <c r="J43" s="228">
        <f>J44</f>
        <v>0</v>
      </c>
      <c r="K43" s="228">
        <f t="shared" si="1"/>
        <v>0</v>
      </c>
      <c r="L43" s="228">
        <f>J43/I43*100</f>
        <v>0</v>
      </c>
    </row>
    <row r="44" spans="1:12" ht="27" customHeight="1">
      <c r="A44" s="230" t="s">
        <v>274</v>
      </c>
      <c r="B44" s="222">
        <v>802</v>
      </c>
      <c r="C44" s="226" t="s">
        <v>167</v>
      </c>
      <c r="D44" s="226" t="s">
        <v>208</v>
      </c>
      <c r="E44" s="227" t="s">
        <v>244</v>
      </c>
      <c r="F44" s="226" t="s">
        <v>209</v>
      </c>
      <c r="G44" s="249" t="s">
        <v>183</v>
      </c>
      <c r="H44" s="228">
        <v>30</v>
      </c>
      <c r="I44" s="228">
        <v>30</v>
      </c>
      <c r="J44" s="228">
        <v>0</v>
      </c>
      <c r="K44" s="228">
        <f t="shared" si="1"/>
        <v>0</v>
      </c>
      <c r="L44" s="228">
        <f>J44/I44*100</f>
        <v>0</v>
      </c>
    </row>
    <row r="45" spans="1:13" ht="27" customHeight="1">
      <c r="A45" s="224"/>
      <c r="B45" s="222">
        <v>802</v>
      </c>
      <c r="C45" s="225" t="s">
        <v>167</v>
      </c>
      <c r="D45" s="225" t="s">
        <v>211</v>
      </c>
      <c r="E45" s="225"/>
      <c r="F45" s="225"/>
      <c r="G45" s="251"/>
      <c r="H45" s="223">
        <f>+H46+H48+H50+H53+H55</f>
        <v>2286.9</v>
      </c>
      <c r="I45" s="223">
        <f>+I46+I48+I50+I53+I55</f>
        <v>2286.9</v>
      </c>
      <c r="J45" s="223">
        <f>+J46+J48+J50+J55</f>
        <v>1235.8</v>
      </c>
      <c r="K45" s="228">
        <f t="shared" si="1"/>
        <v>54.038217674581304</v>
      </c>
      <c r="L45" s="223">
        <f>+L46+L48+L50+L53+L55</f>
        <v>1144.25</v>
      </c>
      <c r="M45" s="256">
        <f>+H47+H49+H51+H52+H54+H57+H58+H61+H62+H64+H66</f>
        <v>2286.9</v>
      </c>
    </row>
    <row r="46" spans="1:12" ht="27" customHeight="1">
      <c r="A46" s="230" t="s">
        <v>275</v>
      </c>
      <c r="B46" s="222">
        <v>802</v>
      </c>
      <c r="C46" s="226" t="s">
        <v>167</v>
      </c>
      <c r="D46" s="226" t="s">
        <v>211</v>
      </c>
      <c r="E46" s="227" t="s">
        <v>267</v>
      </c>
      <c r="F46" s="226"/>
      <c r="G46" s="252"/>
      <c r="H46" s="223">
        <f>+H47</f>
        <v>0.5</v>
      </c>
      <c r="I46" s="223">
        <f>+I47</f>
        <v>0.5</v>
      </c>
      <c r="J46" s="250"/>
      <c r="K46" s="228">
        <f t="shared" si="1"/>
        <v>0</v>
      </c>
      <c r="L46" s="223"/>
    </row>
    <row r="47" spans="1:12" ht="36" customHeight="1">
      <c r="A47" s="230" t="s">
        <v>276</v>
      </c>
      <c r="B47" s="248">
        <v>802</v>
      </c>
      <c r="C47" s="226" t="s">
        <v>167</v>
      </c>
      <c r="D47" s="226" t="s">
        <v>211</v>
      </c>
      <c r="E47" s="227" t="s">
        <v>267</v>
      </c>
      <c r="F47" s="226" t="s">
        <v>186</v>
      </c>
      <c r="G47" s="249" t="s">
        <v>241</v>
      </c>
      <c r="H47" s="228">
        <v>0.5</v>
      </c>
      <c r="I47" s="228">
        <v>0.5</v>
      </c>
      <c r="J47" s="243"/>
      <c r="K47" s="228">
        <f t="shared" si="1"/>
        <v>0</v>
      </c>
      <c r="L47" s="223"/>
    </row>
    <row r="48" spans="1:12" ht="27" customHeight="1">
      <c r="A48" s="230" t="s">
        <v>275</v>
      </c>
      <c r="B48" s="222">
        <v>802</v>
      </c>
      <c r="C48" s="226" t="s">
        <v>167</v>
      </c>
      <c r="D48" s="226" t="s">
        <v>211</v>
      </c>
      <c r="E48" s="227" t="s">
        <v>266</v>
      </c>
      <c r="F48" s="226"/>
      <c r="G48" s="252"/>
      <c r="H48" s="223">
        <f>+H49</f>
        <v>4.7</v>
      </c>
      <c r="I48" s="223">
        <f>+I49</f>
        <v>4.7</v>
      </c>
      <c r="J48" s="250">
        <f>+J49</f>
        <v>4.7</v>
      </c>
      <c r="K48" s="228">
        <f t="shared" si="1"/>
        <v>100</v>
      </c>
      <c r="L48" s="223"/>
    </row>
    <row r="49" spans="1:12" ht="37.5" customHeight="1">
      <c r="A49" s="230" t="s">
        <v>276</v>
      </c>
      <c r="B49" s="222">
        <v>802</v>
      </c>
      <c r="C49" s="226" t="s">
        <v>167</v>
      </c>
      <c r="D49" s="226" t="s">
        <v>211</v>
      </c>
      <c r="E49" s="227" t="s">
        <v>266</v>
      </c>
      <c r="F49" s="226" t="s">
        <v>186</v>
      </c>
      <c r="G49" s="249" t="s">
        <v>258</v>
      </c>
      <c r="H49" s="228">
        <v>4.7</v>
      </c>
      <c r="I49" s="228">
        <v>4.7</v>
      </c>
      <c r="J49" s="243">
        <v>4.7</v>
      </c>
      <c r="K49" s="228">
        <f t="shared" si="1"/>
        <v>100</v>
      </c>
      <c r="L49" s="223"/>
    </row>
    <row r="50" spans="1:12" ht="27" customHeight="1">
      <c r="A50" s="230" t="s">
        <v>275</v>
      </c>
      <c r="B50" s="222">
        <v>802</v>
      </c>
      <c r="C50" s="225" t="s">
        <v>167</v>
      </c>
      <c r="D50" s="225" t="s">
        <v>211</v>
      </c>
      <c r="E50" s="233" t="s">
        <v>247</v>
      </c>
      <c r="F50" s="225"/>
      <c r="G50" s="253"/>
      <c r="H50" s="223">
        <f>+H51+H52</f>
        <v>18.2</v>
      </c>
      <c r="I50" s="223">
        <f>+I51+I52</f>
        <v>18.2</v>
      </c>
      <c r="J50" s="250">
        <f>+J51+J52</f>
        <v>0</v>
      </c>
      <c r="K50" s="228">
        <f t="shared" si="1"/>
        <v>0</v>
      </c>
      <c r="L50" s="223">
        <v>0</v>
      </c>
    </row>
    <row r="51" spans="1:12" ht="40.5" customHeight="1">
      <c r="A51" s="230" t="s">
        <v>277</v>
      </c>
      <c r="B51" s="222">
        <v>802</v>
      </c>
      <c r="C51" s="226" t="s">
        <v>167</v>
      </c>
      <c r="D51" s="226" t="s">
        <v>211</v>
      </c>
      <c r="E51" s="227" t="s">
        <v>247</v>
      </c>
      <c r="F51" s="226" t="s">
        <v>186</v>
      </c>
      <c r="G51" s="249" t="s">
        <v>248</v>
      </c>
      <c r="H51" s="228">
        <v>4.5</v>
      </c>
      <c r="I51" s="228">
        <v>4.5</v>
      </c>
      <c r="J51" s="228">
        <v>0</v>
      </c>
      <c r="K51" s="228">
        <f t="shared" si="1"/>
        <v>0</v>
      </c>
      <c r="L51" s="228">
        <v>0</v>
      </c>
    </row>
    <row r="52" spans="1:12" ht="27" customHeight="1">
      <c r="A52" s="242" t="s">
        <v>278</v>
      </c>
      <c r="B52" s="222">
        <v>802</v>
      </c>
      <c r="C52" s="226" t="s">
        <v>167</v>
      </c>
      <c r="D52" s="226" t="s">
        <v>211</v>
      </c>
      <c r="E52" s="227" t="s">
        <v>247</v>
      </c>
      <c r="F52" s="226" t="s">
        <v>186</v>
      </c>
      <c r="G52" s="249" t="s">
        <v>240</v>
      </c>
      <c r="H52" s="228">
        <v>13.7</v>
      </c>
      <c r="I52" s="228">
        <v>13.7</v>
      </c>
      <c r="J52" s="243">
        <v>0</v>
      </c>
      <c r="K52" s="228">
        <f t="shared" si="1"/>
        <v>0</v>
      </c>
      <c r="L52" s="228">
        <v>0</v>
      </c>
    </row>
    <row r="53" spans="1:12" ht="27" customHeight="1">
      <c r="A53" s="230" t="s">
        <v>275</v>
      </c>
      <c r="B53" s="222">
        <v>802</v>
      </c>
      <c r="C53" s="225" t="s">
        <v>167</v>
      </c>
      <c r="D53" s="225" t="s">
        <v>211</v>
      </c>
      <c r="E53" s="233" t="s">
        <v>249</v>
      </c>
      <c r="F53" s="225" t="s">
        <v>186</v>
      </c>
      <c r="G53" s="251"/>
      <c r="H53" s="223">
        <v>1</v>
      </c>
      <c r="I53" s="223">
        <v>1</v>
      </c>
      <c r="J53" s="250">
        <f>'[1]Функциональная 2023'!I209</f>
        <v>0</v>
      </c>
      <c r="K53" s="228">
        <f t="shared" si="1"/>
        <v>0</v>
      </c>
      <c r="L53" s="223">
        <v>0</v>
      </c>
    </row>
    <row r="54" spans="1:12" ht="28.5" customHeight="1">
      <c r="A54" s="230" t="s">
        <v>276</v>
      </c>
      <c r="B54" s="222">
        <v>802</v>
      </c>
      <c r="C54" s="226" t="s">
        <v>167</v>
      </c>
      <c r="D54" s="226" t="s">
        <v>211</v>
      </c>
      <c r="E54" s="227" t="s">
        <v>249</v>
      </c>
      <c r="F54" s="226" t="s">
        <v>186</v>
      </c>
      <c r="G54" s="249" t="s">
        <v>241</v>
      </c>
      <c r="H54" s="228">
        <v>1</v>
      </c>
      <c r="I54" s="228">
        <v>1</v>
      </c>
      <c r="J54" s="243">
        <f>'[1]Функциональная 2023'!I210</f>
        <v>0</v>
      </c>
      <c r="K54" s="228">
        <f t="shared" si="1"/>
        <v>0</v>
      </c>
      <c r="L54" s="228">
        <v>0</v>
      </c>
    </row>
    <row r="55" spans="1:12" ht="27" customHeight="1">
      <c r="A55" s="242" t="s">
        <v>180</v>
      </c>
      <c r="B55" s="222">
        <v>802</v>
      </c>
      <c r="C55" s="225" t="s">
        <v>167</v>
      </c>
      <c r="D55" s="225" t="s">
        <v>211</v>
      </c>
      <c r="E55" s="233" t="s">
        <v>239</v>
      </c>
      <c r="F55" s="225" t="s">
        <v>250</v>
      </c>
      <c r="G55" s="253"/>
      <c r="H55" s="223">
        <f>+H56+H59+H65</f>
        <v>2262.5</v>
      </c>
      <c r="I55" s="223">
        <f>+I56+I59+I65</f>
        <v>2262.5</v>
      </c>
      <c r="J55" s="250">
        <f>+J56+J59+J65</f>
        <v>1231.1</v>
      </c>
      <c r="K55" s="228">
        <f t="shared" si="1"/>
        <v>54.41325966850828</v>
      </c>
      <c r="L55" s="223">
        <f>+L56+L59+L63+L65</f>
        <v>1144.25</v>
      </c>
    </row>
    <row r="56" spans="1:12" ht="27" customHeight="1">
      <c r="A56" s="254" t="s">
        <v>182</v>
      </c>
      <c r="B56" s="222">
        <v>802</v>
      </c>
      <c r="C56" s="225" t="s">
        <v>167</v>
      </c>
      <c r="D56" s="225" t="s">
        <v>211</v>
      </c>
      <c r="E56" s="233" t="s">
        <v>239</v>
      </c>
      <c r="F56" s="225" t="s">
        <v>183</v>
      </c>
      <c r="G56" s="253"/>
      <c r="H56" s="223">
        <f>+H57+H58</f>
        <v>2181.5</v>
      </c>
      <c r="I56" s="223">
        <f>+I57+I58</f>
        <v>2181.5</v>
      </c>
      <c r="J56" s="250">
        <f>+J57+J58</f>
        <v>1223.8</v>
      </c>
      <c r="K56" s="228">
        <f t="shared" si="1"/>
        <v>56.099014439605774</v>
      </c>
      <c r="L56" s="223">
        <f>+L57+L58</f>
        <v>1090.75</v>
      </c>
    </row>
    <row r="57" spans="1:12" ht="27" customHeight="1">
      <c r="A57" s="230" t="s">
        <v>268</v>
      </c>
      <c r="B57" s="222">
        <v>802</v>
      </c>
      <c r="C57" s="226" t="s">
        <v>167</v>
      </c>
      <c r="D57" s="226" t="s">
        <v>211</v>
      </c>
      <c r="E57" s="227" t="s">
        <v>239</v>
      </c>
      <c r="F57" s="226" t="s">
        <v>212</v>
      </c>
      <c r="G57" s="252" t="s">
        <v>245</v>
      </c>
      <c r="H57" s="228">
        <v>1675.5</v>
      </c>
      <c r="I57" s="228">
        <v>1675.5</v>
      </c>
      <c r="J57" s="243">
        <v>937.3</v>
      </c>
      <c r="K57" s="228">
        <f t="shared" si="1"/>
        <v>55.941509997015814</v>
      </c>
      <c r="L57" s="228">
        <f>+I57/12*6</f>
        <v>837.75</v>
      </c>
    </row>
    <row r="58" spans="1:12" ht="27" customHeight="1">
      <c r="A58" s="231" t="s">
        <v>279</v>
      </c>
      <c r="B58" s="222">
        <v>802</v>
      </c>
      <c r="C58" s="226" t="s">
        <v>167</v>
      </c>
      <c r="D58" s="226" t="s">
        <v>211</v>
      </c>
      <c r="E58" s="227" t="s">
        <v>239</v>
      </c>
      <c r="F58" s="226" t="s">
        <v>213</v>
      </c>
      <c r="G58" s="252" t="s">
        <v>246</v>
      </c>
      <c r="H58" s="228">
        <v>506</v>
      </c>
      <c r="I58" s="228">
        <v>506</v>
      </c>
      <c r="J58" s="243">
        <v>286.5</v>
      </c>
      <c r="K58" s="228">
        <f t="shared" si="1"/>
        <v>56.62055335968379</v>
      </c>
      <c r="L58" s="228">
        <f>+I58/12*6</f>
        <v>253</v>
      </c>
    </row>
    <row r="59" spans="1:12" ht="32.25" customHeight="1">
      <c r="A59" s="224" t="s">
        <v>202</v>
      </c>
      <c r="B59" s="222">
        <v>802</v>
      </c>
      <c r="C59" s="225" t="s">
        <v>167</v>
      </c>
      <c r="D59" s="225" t="s">
        <v>211</v>
      </c>
      <c r="E59" s="233" t="s">
        <v>239</v>
      </c>
      <c r="F59" s="225" t="s">
        <v>184</v>
      </c>
      <c r="G59" s="253"/>
      <c r="H59" s="223">
        <f>+H60+H63</f>
        <v>78</v>
      </c>
      <c r="I59" s="223">
        <f>+I60+I63</f>
        <v>78</v>
      </c>
      <c r="J59" s="223">
        <f>+J60+J63</f>
        <v>6.800000000000001</v>
      </c>
      <c r="K59" s="228">
        <f t="shared" si="1"/>
        <v>8.717948717948719</v>
      </c>
      <c r="L59" s="223">
        <f>+L60+L63</f>
        <v>39</v>
      </c>
    </row>
    <row r="60" spans="1:12" ht="27" customHeight="1">
      <c r="A60" s="232" t="s">
        <v>189</v>
      </c>
      <c r="B60" s="222">
        <v>802</v>
      </c>
      <c r="C60" s="226" t="s">
        <v>167</v>
      </c>
      <c r="D60" s="226" t="s">
        <v>211</v>
      </c>
      <c r="E60" s="227" t="s">
        <v>239</v>
      </c>
      <c r="F60" s="226" t="s">
        <v>186</v>
      </c>
      <c r="G60" s="252"/>
      <c r="H60" s="228">
        <f>+H61+H62</f>
        <v>52</v>
      </c>
      <c r="I60" s="228">
        <f>+I61+I62</f>
        <v>52</v>
      </c>
      <c r="J60" s="243">
        <f>J61</f>
        <v>1.6</v>
      </c>
      <c r="K60" s="228">
        <f t="shared" si="1"/>
        <v>3.076923076923077</v>
      </c>
      <c r="L60" s="228">
        <f>+L61+L62</f>
        <v>26</v>
      </c>
    </row>
    <row r="61" spans="1:12" ht="27" customHeight="1">
      <c r="A61" s="231" t="s">
        <v>280</v>
      </c>
      <c r="B61" s="222">
        <v>802</v>
      </c>
      <c r="C61" s="226" t="s">
        <v>167</v>
      </c>
      <c r="D61" s="226" t="s">
        <v>211</v>
      </c>
      <c r="E61" s="227" t="s">
        <v>239</v>
      </c>
      <c r="F61" s="226" t="s">
        <v>186</v>
      </c>
      <c r="G61" s="252" t="s">
        <v>251</v>
      </c>
      <c r="H61" s="228">
        <v>47</v>
      </c>
      <c r="I61" s="228">
        <v>47</v>
      </c>
      <c r="J61" s="243">
        <v>1.6</v>
      </c>
      <c r="K61" s="228">
        <f t="shared" si="1"/>
        <v>3.404255319148936</v>
      </c>
      <c r="L61" s="228">
        <f>+I61/12*6</f>
        <v>23.5</v>
      </c>
    </row>
    <row r="62" spans="1:12" ht="27" customHeight="1">
      <c r="A62" s="231" t="s">
        <v>185</v>
      </c>
      <c r="B62" s="222">
        <v>802</v>
      </c>
      <c r="C62" s="226" t="s">
        <v>167</v>
      </c>
      <c r="D62" s="226" t="s">
        <v>211</v>
      </c>
      <c r="E62" s="227" t="s">
        <v>239</v>
      </c>
      <c r="F62" s="226" t="s">
        <v>186</v>
      </c>
      <c r="G62" s="252" t="s">
        <v>240</v>
      </c>
      <c r="H62" s="228">
        <v>5</v>
      </c>
      <c r="I62" s="228">
        <v>5</v>
      </c>
      <c r="J62" s="243">
        <f>'[1]Функциональная 2023'!I218</f>
        <v>0</v>
      </c>
      <c r="K62" s="228">
        <f t="shared" si="1"/>
        <v>0</v>
      </c>
      <c r="L62" s="228">
        <f>+I62/12*6</f>
        <v>2.5</v>
      </c>
    </row>
    <row r="63" spans="1:12" ht="27" customHeight="1">
      <c r="A63" s="231" t="s">
        <v>280</v>
      </c>
      <c r="B63" s="222">
        <v>802</v>
      </c>
      <c r="C63" s="226" t="s">
        <v>167</v>
      </c>
      <c r="D63" s="226" t="s">
        <v>211</v>
      </c>
      <c r="E63" s="227" t="s">
        <v>239</v>
      </c>
      <c r="F63" s="226" t="s">
        <v>215</v>
      </c>
      <c r="G63" s="252"/>
      <c r="H63" s="223">
        <f>+H64</f>
        <v>26</v>
      </c>
      <c r="I63" s="223">
        <f>+I64</f>
        <v>26</v>
      </c>
      <c r="J63" s="223">
        <f>+J64</f>
        <v>5.2</v>
      </c>
      <c r="K63" s="228">
        <f t="shared" si="1"/>
        <v>20</v>
      </c>
      <c r="L63" s="223">
        <f>+L64</f>
        <v>13</v>
      </c>
    </row>
    <row r="64" spans="1:12" ht="27" customHeight="1">
      <c r="A64" s="231" t="s">
        <v>280</v>
      </c>
      <c r="B64" s="222">
        <v>802</v>
      </c>
      <c r="C64" s="226" t="s">
        <v>167</v>
      </c>
      <c r="D64" s="226" t="s">
        <v>211</v>
      </c>
      <c r="E64" s="227" t="s">
        <v>239</v>
      </c>
      <c r="F64" s="226" t="s">
        <v>215</v>
      </c>
      <c r="G64" s="252" t="s">
        <v>251</v>
      </c>
      <c r="H64" s="228">
        <v>26</v>
      </c>
      <c r="I64" s="228">
        <v>26</v>
      </c>
      <c r="J64" s="243">
        <v>5.2</v>
      </c>
      <c r="K64" s="228">
        <f t="shared" si="1"/>
        <v>20</v>
      </c>
      <c r="L64" s="228">
        <f>+I64/12*6</f>
        <v>13</v>
      </c>
    </row>
    <row r="65" spans="1:12" ht="33.75" customHeight="1">
      <c r="A65" s="255" t="s">
        <v>172</v>
      </c>
      <c r="B65" s="222">
        <v>802</v>
      </c>
      <c r="C65" s="225" t="s">
        <v>167</v>
      </c>
      <c r="D65" s="225" t="s">
        <v>211</v>
      </c>
      <c r="E65" s="233" t="s">
        <v>239</v>
      </c>
      <c r="F65" s="225" t="s">
        <v>192</v>
      </c>
      <c r="G65" s="253"/>
      <c r="H65" s="223">
        <f>+H66</f>
        <v>3</v>
      </c>
      <c r="I65" s="223">
        <f>+I66</f>
        <v>3</v>
      </c>
      <c r="J65" s="250">
        <f>J66</f>
        <v>0.5</v>
      </c>
      <c r="K65" s="228">
        <f t="shared" si="1"/>
        <v>16.666666666666664</v>
      </c>
      <c r="L65" s="223">
        <f>+L66</f>
        <v>1.5</v>
      </c>
    </row>
    <row r="66" spans="1:12" ht="27" customHeight="1">
      <c r="A66" s="242" t="s">
        <v>195</v>
      </c>
      <c r="B66" s="222">
        <v>802</v>
      </c>
      <c r="C66" s="226" t="s">
        <v>167</v>
      </c>
      <c r="D66" s="226" t="s">
        <v>211</v>
      </c>
      <c r="E66" s="227" t="s">
        <v>239</v>
      </c>
      <c r="F66" s="226" t="s">
        <v>196</v>
      </c>
      <c r="G66" s="252" t="s">
        <v>243</v>
      </c>
      <c r="H66" s="228">
        <v>3</v>
      </c>
      <c r="I66" s="228">
        <v>3</v>
      </c>
      <c r="J66" s="243">
        <v>0.5</v>
      </c>
      <c r="K66" s="228">
        <f t="shared" si="1"/>
        <v>16.666666666666664</v>
      </c>
      <c r="L66" s="228">
        <f>+I66/12*6</f>
        <v>1.5</v>
      </c>
    </row>
    <row r="67" spans="1:12" ht="27" customHeight="1">
      <c r="A67" s="255" t="s">
        <v>281</v>
      </c>
      <c r="B67" s="222">
        <v>802</v>
      </c>
      <c r="C67" s="225" t="s">
        <v>169</v>
      </c>
      <c r="D67" s="225" t="s">
        <v>187</v>
      </c>
      <c r="E67" s="233" t="s">
        <v>238</v>
      </c>
      <c r="F67" s="225" t="s">
        <v>250</v>
      </c>
      <c r="G67" s="253"/>
      <c r="H67" s="223">
        <f>+H68+H73+H75</f>
        <v>93.4</v>
      </c>
      <c r="I67" s="223">
        <f>+I68+I73+I75</f>
        <v>93.4</v>
      </c>
      <c r="J67" s="250">
        <f>+J68+J72+J74</f>
        <v>46.65</v>
      </c>
      <c r="K67" s="228">
        <f t="shared" si="1"/>
        <v>49.946466809421835</v>
      </c>
      <c r="L67" s="223">
        <f>+L69+L70+L71+L72+L74</f>
        <v>43.099999999999994</v>
      </c>
    </row>
    <row r="68" spans="1:12" ht="27" customHeight="1">
      <c r="A68" s="242" t="s">
        <v>282</v>
      </c>
      <c r="B68" s="222">
        <v>802</v>
      </c>
      <c r="C68" s="226" t="s">
        <v>169</v>
      </c>
      <c r="D68" s="226" t="s">
        <v>187</v>
      </c>
      <c r="E68" s="227" t="s">
        <v>238</v>
      </c>
      <c r="F68" s="226" t="s">
        <v>183</v>
      </c>
      <c r="G68" s="252"/>
      <c r="H68" s="228">
        <f>+H69+H70+H71</f>
        <v>88.4</v>
      </c>
      <c r="I68" s="228">
        <f>+I69+I70+I71</f>
        <v>88.4</v>
      </c>
      <c r="J68" s="243">
        <f>+J69+J70+J71</f>
        <v>46</v>
      </c>
      <c r="K68" s="228">
        <f t="shared" si="1"/>
        <v>52.03619909502262</v>
      </c>
      <c r="L68" s="228">
        <f>+L69+L70+L71</f>
        <v>40.599999999999994</v>
      </c>
    </row>
    <row r="69" spans="1:12" ht="27" customHeight="1">
      <c r="A69" s="230" t="s">
        <v>283</v>
      </c>
      <c r="B69" s="222">
        <v>802</v>
      </c>
      <c r="C69" s="226" t="s">
        <v>169</v>
      </c>
      <c r="D69" s="226" t="s">
        <v>187</v>
      </c>
      <c r="E69" s="227" t="s">
        <v>238</v>
      </c>
      <c r="F69" s="226" t="s">
        <v>177</v>
      </c>
      <c r="G69" s="252" t="s">
        <v>245</v>
      </c>
      <c r="H69" s="228">
        <v>62.3</v>
      </c>
      <c r="I69" s="228">
        <v>62.3</v>
      </c>
      <c r="J69" s="243">
        <v>39.4</v>
      </c>
      <c r="K69" s="228">
        <f t="shared" si="1"/>
        <v>63.242375601926156</v>
      </c>
      <c r="L69" s="228">
        <f>+I69/12*6</f>
        <v>31.15</v>
      </c>
    </row>
    <row r="70" spans="1:12" ht="27" customHeight="1">
      <c r="A70" s="244" t="s">
        <v>284</v>
      </c>
      <c r="B70" s="222">
        <v>802</v>
      </c>
      <c r="C70" s="226" t="s">
        <v>169</v>
      </c>
      <c r="D70" s="226" t="s">
        <v>187</v>
      </c>
      <c r="E70" s="227" t="s">
        <v>238</v>
      </c>
      <c r="F70" s="226" t="s">
        <v>179</v>
      </c>
      <c r="G70" s="252" t="s">
        <v>252</v>
      </c>
      <c r="H70" s="228">
        <v>7.2</v>
      </c>
      <c r="I70" s="228">
        <v>7.2</v>
      </c>
      <c r="J70" s="243">
        <v>0</v>
      </c>
      <c r="K70" s="228">
        <f t="shared" si="1"/>
        <v>0</v>
      </c>
      <c r="L70" s="228">
        <f>J70/I70*100</f>
        <v>0</v>
      </c>
    </row>
    <row r="71" spans="1:12" ht="27" customHeight="1">
      <c r="A71" s="245" t="s">
        <v>285</v>
      </c>
      <c r="B71" s="222">
        <v>802</v>
      </c>
      <c r="C71" s="226" t="s">
        <v>169</v>
      </c>
      <c r="D71" s="226" t="s">
        <v>187</v>
      </c>
      <c r="E71" s="227" t="s">
        <v>238</v>
      </c>
      <c r="F71" s="226" t="s">
        <v>181</v>
      </c>
      <c r="G71" s="252" t="s">
        <v>246</v>
      </c>
      <c r="H71" s="228">
        <v>18.9</v>
      </c>
      <c r="I71" s="228">
        <v>18.9</v>
      </c>
      <c r="J71" s="243">
        <v>6.6</v>
      </c>
      <c r="K71" s="228">
        <f t="shared" si="1"/>
        <v>34.92063492063492</v>
      </c>
      <c r="L71" s="228">
        <f>+I71/12*6</f>
        <v>9.45</v>
      </c>
    </row>
    <row r="72" spans="1:12" ht="46.5" customHeight="1">
      <c r="A72" s="246" t="s">
        <v>269</v>
      </c>
      <c r="B72" s="222">
        <v>802</v>
      </c>
      <c r="C72" s="225" t="s">
        <v>169</v>
      </c>
      <c r="D72" s="225" t="s">
        <v>187</v>
      </c>
      <c r="E72" s="233" t="s">
        <v>238</v>
      </c>
      <c r="F72" s="225" t="s">
        <v>188</v>
      </c>
      <c r="G72" s="253"/>
      <c r="H72" s="223"/>
      <c r="I72" s="223"/>
      <c r="J72" s="250">
        <f>J73</f>
        <v>0.65</v>
      </c>
      <c r="K72" s="228">
        <f>+K73</f>
        <v>100</v>
      </c>
      <c r="L72" s="223">
        <f>+L73</f>
        <v>0.325</v>
      </c>
    </row>
    <row r="73" spans="1:12" ht="27" customHeight="1">
      <c r="A73" s="229" t="s">
        <v>286</v>
      </c>
      <c r="B73" s="222">
        <v>802</v>
      </c>
      <c r="C73" s="226" t="s">
        <v>169</v>
      </c>
      <c r="D73" s="226" t="s">
        <v>187</v>
      </c>
      <c r="E73" s="227" t="s">
        <v>238</v>
      </c>
      <c r="F73" s="226" t="s">
        <v>188</v>
      </c>
      <c r="G73" s="252" t="s">
        <v>248</v>
      </c>
      <c r="H73" s="228">
        <v>0.65</v>
      </c>
      <c r="I73" s="228">
        <v>0.65</v>
      </c>
      <c r="J73" s="243">
        <v>0.65</v>
      </c>
      <c r="K73" s="228">
        <f>+J73/I73*100</f>
        <v>100</v>
      </c>
      <c r="L73" s="228">
        <f>+I73/12*6</f>
        <v>0.325</v>
      </c>
    </row>
    <row r="74" spans="1:12" ht="27" customHeight="1">
      <c r="A74" s="230" t="s">
        <v>287</v>
      </c>
      <c r="B74" s="222">
        <v>802</v>
      </c>
      <c r="C74" s="225" t="s">
        <v>169</v>
      </c>
      <c r="D74" s="225" t="s">
        <v>187</v>
      </c>
      <c r="E74" s="233" t="s">
        <v>238</v>
      </c>
      <c r="F74" s="225" t="s">
        <v>186</v>
      </c>
      <c r="G74" s="253"/>
      <c r="H74" s="223"/>
      <c r="I74" s="223"/>
      <c r="J74" s="250">
        <f>+J75</f>
        <v>0</v>
      </c>
      <c r="K74" s="228">
        <f>+K75</f>
        <v>0</v>
      </c>
      <c r="L74" s="223">
        <f>+L75</f>
        <v>2.175</v>
      </c>
    </row>
    <row r="75" spans="1:12" ht="32.25" customHeight="1">
      <c r="A75" s="230" t="s">
        <v>273</v>
      </c>
      <c r="B75" s="222">
        <v>802</v>
      </c>
      <c r="C75" s="226" t="s">
        <v>169</v>
      </c>
      <c r="D75" s="226" t="s">
        <v>187</v>
      </c>
      <c r="E75" s="227" t="s">
        <v>238</v>
      </c>
      <c r="F75" s="226" t="s">
        <v>186</v>
      </c>
      <c r="G75" s="252" t="s">
        <v>241</v>
      </c>
      <c r="H75" s="228">
        <v>4.35</v>
      </c>
      <c r="I75" s="228">
        <v>4.35</v>
      </c>
      <c r="J75" s="243">
        <v>0</v>
      </c>
      <c r="K75" s="228">
        <f>+J75/I75*100</f>
        <v>0</v>
      </c>
      <c r="L75" s="228">
        <f>+I75/12*6</f>
        <v>2.175</v>
      </c>
    </row>
    <row r="76" spans="1:12" ht="14.25" customHeight="1">
      <c r="A76" s="224" t="s">
        <v>288</v>
      </c>
      <c r="B76" s="222">
        <v>802</v>
      </c>
      <c r="C76" s="225" t="s">
        <v>187</v>
      </c>
      <c r="D76" s="225" t="s">
        <v>217</v>
      </c>
      <c r="E76" s="225"/>
      <c r="F76" s="225"/>
      <c r="G76" s="251"/>
      <c r="H76" s="223">
        <f>+H77</f>
        <v>5</v>
      </c>
      <c r="I76" s="223">
        <f>+I77</f>
        <v>5</v>
      </c>
      <c r="J76" s="223">
        <f>+J77</f>
        <v>0</v>
      </c>
      <c r="K76" s="228">
        <f t="shared" si="1"/>
        <v>0</v>
      </c>
      <c r="L76" s="223">
        <f>J76/I76*100</f>
        <v>0</v>
      </c>
    </row>
    <row r="77" spans="1:12" ht="42.75" customHeight="1">
      <c r="A77" s="230"/>
      <c r="B77" s="222">
        <v>802</v>
      </c>
      <c r="C77" s="226" t="s">
        <v>187</v>
      </c>
      <c r="D77" s="226" t="s">
        <v>217</v>
      </c>
      <c r="E77" s="227" t="s">
        <v>253</v>
      </c>
      <c r="F77" s="226" t="s">
        <v>184</v>
      </c>
      <c r="G77" s="249"/>
      <c r="H77" s="228">
        <f>+H78</f>
        <v>5</v>
      </c>
      <c r="I77" s="228">
        <f>+I78</f>
        <v>5</v>
      </c>
      <c r="J77" s="228"/>
      <c r="K77" s="228">
        <f t="shared" si="1"/>
        <v>0</v>
      </c>
      <c r="L77" s="228"/>
    </row>
    <row r="78" spans="1:12" ht="36.75" customHeight="1">
      <c r="A78" s="230" t="s">
        <v>289</v>
      </c>
      <c r="B78" s="222">
        <v>802</v>
      </c>
      <c r="C78" s="226" t="s">
        <v>187</v>
      </c>
      <c r="D78" s="226" t="s">
        <v>217</v>
      </c>
      <c r="E78" s="227" t="s">
        <v>253</v>
      </c>
      <c r="F78" s="226" t="s">
        <v>186</v>
      </c>
      <c r="G78" s="249" t="s">
        <v>254</v>
      </c>
      <c r="H78" s="228">
        <v>5</v>
      </c>
      <c r="I78" s="228">
        <v>5</v>
      </c>
      <c r="J78" s="228">
        <v>0</v>
      </c>
      <c r="K78" s="228">
        <f t="shared" si="1"/>
        <v>0</v>
      </c>
      <c r="L78" s="228">
        <f>+L79</f>
        <v>40</v>
      </c>
    </row>
    <row r="79" spans="1:12" ht="62.25" customHeight="1">
      <c r="A79" s="224" t="s">
        <v>290</v>
      </c>
      <c r="B79" s="222">
        <v>802</v>
      </c>
      <c r="C79" s="225" t="s">
        <v>187</v>
      </c>
      <c r="D79" s="225" t="s">
        <v>225</v>
      </c>
      <c r="E79" s="225"/>
      <c r="F79" s="225"/>
      <c r="G79" s="251"/>
      <c r="H79" s="223">
        <f>+H80</f>
        <v>80</v>
      </c>
      <c r="I79" s="223">
        <f>+I80</f>
        <v>80</v>
      </c>
      <c r="J79" s="223">
        <f>+J81</f>
        <v>0</v>
      </c>
      <c r="K79" s="228">
        <f t="shared" si="1"/>
        <v>0</v>
      </c>
      <c r="L79" s="223">
        <f>+L80</f>
        <v>40</v>
      </c>
    </row>
    <row r="80" spans="1:12" ht="36.75" customHeight="1">
      <c r="A80" s="230"/>
      <c r="B80" s="222">
        <v>802</v>
      </c>
      <c r="C80" s="226" t="s">
        <v>187</v>
      </c>
      <c r="D80" s="226" t="s">
        <v>225</v>
      </c>
      <c r="E80" s="227" t="s">
        <v>255</v>
      </c>
      <c r="F80" s="226" t="s">
        <v>184</v>
      </c>
      <c r="G80" s="249"/>
      <c r="H80" s="228">
        <f>+H81</f>
        <v>80</v>
      </c>
      <c r="I80" s="228">
        <f>+I81</f>
        <v>80</v>
      </c>
      <c r="J80" s="228"/>
      <c r="K80" s="228">
        <f t="shared" si="1"/>
        <v>0</v>
      </c>
      <c r="L80" s="228">
        <f>+L81</f>
        <v>40</v>
      </c>
    </row>
    <row r="81" spans="1:12" ht="34.5" customHeight="1">
      <c r="A81" s="229" t="s">
        <v>286</v>
      </c>
      <c r="B81" s="222">
        <v>802</v>
      </c>
      <c r="C81" s="226" t="s">
        <v>187</v>
      </c>
      <c r="D81" s="226" t="s">
        <v>225</v>
      </c>
      <c r="E81" s="227" t="s">
        <v>255</v>
      </c>
      <c r="F81" s="226" t="s">
        <v>186</v>
      </c>
      <c r="G81" s="249" t="s">
        <v>248</v>
      </c>
      <c r="H81" s="228">
        <v>80</v>
      </c>
      <c r="I81" s="228">
        <v>80</v>
      </c>
      <c r="J81" s="228">
        <v>0</v>
      </c>
      <c r="K81" s="228">
        <f t="shared" si="1"/>
        <v>0</v>
      </c>
      <c r="L81" s="223">
        <f>+I81/12*6</f>
        <v>40</v>
      </c>
    </row>
    <row r="82" spans="1:12" ht="18.75">
      <c r="A82" s="224" t="s">
        <v>218</v>
      </c>
      <c r="B82" s="222">
        <v>802</v>
      </c>
      <c r="C82" s="239" t="s">
        <v>198</v>
      </c>
      <c r="D82" s="239" t="s">
        <v>217</v>
      </c>
      <c r="E82" s="257" t="s">
        <v>256</v>
      </c>
      <c r="F82" s="225" t="s">
        <v>184</v>
      </c>
      <c r="G82" s="251"/>
      <c r="H82" s="223">
        <f>+H83+H84</f>
        <v>432.2</v>
      </c>
      <c r="I82" s="223">
        <f>+I83+I84</f>
        <v>432.2</v>
      </c>
      <c r="J82" s="223">
        <f>+J83+J84+J85</f>
        <v>120</v>
      </c>
      <c r="K82" s="228">
        <f t="shared" si="1"/>
        <v>27.76492364645997</v>
      </c>
      <c r="L82" s="223">
        <f>+L83+L84</f>
        <v>216.1</v>
      </c>
    </row>
    <row r="83" spans="1:12" ht="18.75">
      <c r="A83" s="229" t="s">
        <v>286</v>
      </c>
      <c r="B83" s="222">
        <v>802</v>
      </c>
      <c r="C83" s="226" t="s">
        <v>198</v>
      </c>
      <c r="D83" s="240" t="s">
        <v>217</v>
      </c>
      <c r="E83" s="241" t="s">
        <v>256</v>
      </c>
      <c r="F83" s="226" t="s">
        <v>186</v>
      </c>
      <c r="G83" s="249" t="s">
        <v>248</v>
      </c>
      <c r="H83" s="228">
        <v>338.7</v>
      </c>
      <c r="I83" s="228">
        <v>338.7</v>
      </c>
      <c r="J83" s="228">
        <v>26.5</v>
      </c>
      <c r="K83" s="228">
        <f t="shared" si="1"/>
        <v>7.824033067611456</v>
      </c>
      <c r="L83" s="228">
        <f>+I83/12*6</f>
        <v>169.35</v>
      </c>
    </row>
    <row r="84" spans="1:12" ht="31.5">
      <c r="A84" s="230" t="s">
        <v>273</v>
      </c>
      <c r="B84" s="222">
        <v>802</v>
      </c>
      <c r="C84" s="226" t="s">
        <v>198</v>
      </c>
      <c r="D84" s="240" t="s">
        <v>217</v>
      </c>
      <c r="E84" s="241" t="s">
        <v>256</v>
      </c>
      <c r="F84" s="226" t="s">
        <v>186</v>
      </c>
      <c r="G84" s="249" t="s">
        <v>241</v>
      </c>
      <c r="H84" s="228">
        <v>93.5</v>
      </c>
      <c r="I84" s="228">
        <v>93.5</v>
      </c>
      <c r="J84" s="228">
        <v>93.5</v>
      </c>
      <c r="K84" s="228">
        <f t="shared" si="1"/>
        <v>100</v>
      </c>
      <c r="L84" s="228">
        <f>+I84/12*6</f>
        <v>46.75</v>
      </c>
    </row>
    <row r="85" spans="1:12" ht="31.5">
      <c r="A85" s="230" t="s">
        <v>202</v>
      </c>
      <c r="B85" s="222">
        <v>802</v>
      </c>
      <c r="C85" s="226" t="s">
        <v>198</v>
      </c>
      <c r="D85" s="240" t="s">
        <v>217</v>
      </c>
      <c r="E85" s="241" t="s">
        <v>256</v>
      </c>
      <c r="F85" s="226" t="s">
        <v>186</v>
      </c>
      <c r="G85" s="249"/>
      <c r="H85" s="223"/>
      <c r="I85" s="223"/>
      <c r="J85" s="228"/>
      <c r="K85" s="228"/>
      <c r="L85" s="228">
        <f>+I85/12*6</f>
        <v>0</v>
      </c>
    </row>
    <row r="86" spans="1:12" ht="18.75">
      <c r="A86" s="234" t="s">
        <v>221</v>
      </c>
      <c r="B86" s="222">
        <v>802</v>
      </c>
      <c r="C86" s="225" t="s">
        <v>206</v>
      </c>
      <c r="D86" s="225"/>
      <c r="E86" s="233"/>
      <c r="F86" s="225"/>
      <c r="G86" s="251"/>
      <c r="H86" s="223">
        <f>+H87</f>
        <v>385</v>
      </c>
      <c r="I86" s="223">
        <f>+I87</f>
        <v>385</v>
      </c>
      <c r="J86" s="223">
        <f>+J87</f>
        <v>153.4</v>
      </c>
      <c r="K86" s="228">
        <f t="shared" si="1"/>
        <v>39.84415584415584</v>
      </c>
      <c r="L86" s="223">
        <f>+L87</f>
        <v>192.5</v>
      </c>
    </row>
    <row r="87" spans="1:12" ht="23.25" customHeight="1">
      <c r="A87" s="229" t="s">
        <v>214</v>
      </c>
      <c r="B87" s="222">
        <v>802</v>
      </c>
      <c r="C87" s="226" t="s">
        <v>206</v>
      </c>
      <c r="D87" s="226" t="s">
        <v>169</v>
      </c>
      <c r="E87" s="227" t="s">
        <v>257</v>
      </c>
      <c r="F87" s="226" t="s">
        <v>184</v>
      </c>
      <c r="G87" s="249"/>
      <c r="H87" s="228">
        <f>+H88+H90+H89</f>
        <v>385</v>
      </c>
      <c r="I87" s="228">
        <f>+I88+I90+I89</f>
        <v>385</v>
      </c>
      <c r="J87" s="228">
        <f>+J88+J89+J90</f>
        <v>153.4</v>
      </c>
      <c r="K87" s="228">
        <f aca="true" t="shared" si="2" ref="K87:K100">+J87/I87*100</f>
        <v>39.84415584415584</v>
      </c>
      <c r="L87" s="228">
        <f>+L88+L89+L90</f>
        <v>192.5</v>
      </c>
    </row>
    <row r="88" spans="1:12" ht="21.75" customHeight="1">
      <c r="A88" s="229" t="s">
        <v>280</v>
      </c>
      <c r="B88" s="222">
        <v>802</v>
      </c>
      <c r="C88" s="226" t="s">
        <v>206</v>
      </c>
      <c r="D88" s="226" t="s">
        <v>169</v>
      </c>
      <c r="E88" s="227" t="s">
        <v>257</v>
      </c>
      <c r="F88" s="226" t="s">
        <v>186</v>
      </c>
      <c r="G88" s="249" t="s">
        <v>251</v>
      </c>
      <c r="H88" s="228">
        <v>46</v>
      </c>
      <c r="I88" s="228">
        <v>46</v>
      </c>
      <c r="J88" s="228">
        <v>0</v>
      </c>
      <c r="K88" s="228">
        <f t="shared" si="2"/>
        <v>0</v>
      </c>
      <c r="L88" s="228">
        <f>+I88/12*6</f>
        <v>23</v>
      </c>
    </row>
    <row r="89" spans="1:12" ht="20.25" customHeight="1">
      <c r="A89" s="229" t="s">
        <v>286</v>
      </c>
      <c r="B89" s="222">
        <v>802</v>
      </c>
      <c r="C89" s="226" t="s">
        <v>206</v>
      </c>
      <c r="D89" s="226" t="s">
        <v>169</v>
      </c>
      <c r="E89" s="227" t="s">
        <v>257</v>
      </c>
      <c r="F89" s="226" t="s">
        <v>186</v>
      </c>
      <c r="G89" s="249" t="s">
        <v>248</v>
      </c>
      <c r="H89" s="228">
        <v>336</v>
      </c>
      <c r="I89" s="228">
        <v>336</v>
      </c>
      <c r="J89" s="228">
        <v>153.4</v>
      </c>
      <c r="K89" s="228">
        <f t="shared" si="2"/>
        <v>45.65476190476191</v>
      </c>
      <c r="L89" s="228">
        <f>+I89/12*6</f>
        <v>168</v>
      </c>
    </row>
    <row r="90" spans="1:12" ht="35.25" customHeight="1">
      <c r="A90" s="230" t="s">
        <v>273</v>
      </c>
      <c r="B90" s="222">
        <v>802</v>
      </c>
      <c r="C90" s="226" t="s">
        <v>206</v>
      </c>
      <c r="D90" s="226" t="s">
        <v>169</v>
      </c>
      <c r="E90" s="227" t="s">
        <v>257</v>
      </c>
      <c r="F90" s="226" t="s">
        <v>186</v>
      </c>
      <c r="G90" s="249" t="s">
        <v>258</v>
      </c>
      <c r="H90" s="228">
        <v>3</v>
      </c>
      <c r="I90" s="228">
        <v>3</v>
      </c>
      <c r="J90" s="228">
        <f>'[1]Функциональная 2023'!I487</f>
        <v>0</v>
      </c>
      <c r="K90" s="228">
        <f t="shared" si="2"/>
        <v>0</v>
      </c>
      <c r="L90" s="228">
        <f>+I90/12*6</f>
        <v>1.5</v>
      </c>
    </row>
    <row r="91" spans="1:12" ht="24.75" customHeight="1">
      <c r="A91" s="224" t="s">
        <v>223</v>
      </c>
      <c r="B91" s="222">
        <v>802</v>
      </c>
      <c r="C91" s="225" t="s">
        <v>206</v>
      </c>
      <c r="D91" s="225" t="s">
        <v>187</v>
      </c>
      <c r="E91" s="233"/>
      <c r="F91" s="225"/>
      <c r="G91" s="251"/>
      <c r="H91" s="223">
        <f>+H92</f>
        <v>15</v>
      </c>
      <c r="I91" s="223">
        <f>+I92</f>
        <v>15</v>
      </c>
      <c r="J91" s="223">
        <f>+J93+J94</f>
        <v>0</v>
      </c>
      <c r="K91" s="228">
        <f t="shared" si="2"/>
        <v>0</v>
      </c>
      <c r="L91" s="223">
        <f>+L92</f>
        <v>7.5</v>
      </c>
    </row>
    <row r="92" spans="1:12" ht="38.25" customHeight="1">
      <c r="A92" s="229" t="s">
        <v>291</v>
      </c>
      <c r="B92" s="222">
        <v>802</v>
      </c>
      <c r="C92" s="226" t="s">
        <v>206</v>
      </c>
      <c r="D92" s="226" t="s">
        <v>187</v>
      </c>
      <c r="E92" s="227" t="s">
        <v>260</v>
      </c>
      <c r="F92" s="226" t="s">
        <v>184</v>
      </c>
      <c r="G92" s="249"/>
      <c r="H92" s="228">
        <f>+H93+H94</f>
        <v>15</v>
      </c>
      <c r="I92" s="228">
        <f>+I93+I94</f>
        <v>15</v>
      </c>
      <c r="J92" s="228">
        <f>+J93+J94</f>
        <v>0</v>
      </c>
      <c r="K92" s="228">
        <f t="shared" si="2"/>
        <v>0</v>
      </c>
      <c r="L92" s="228">
        <f>+L93+L94</f>
        <v>7.5</v>
      </c>
    </row>
    <row r="93" spans="1:12" ht="20.25" customHeight="1">
      <c r="A93" s="229" t="s">
        <v>286</v>
      </c>
      <c r="B93" s="222">
        <v>802</v>
      </c>
      <c r="C93" s="226" t="s">
        <v>206</v>
      </c>
      <c r="D93" s="226" t="s">
        <v>187</v>
      </c>
      <c r="E93" s="227" t="s">
        <v>259</v>
      </c>
      <c r="F93" s="226" t="s">
        <v>186</v>
      </c>
      <c r="G93" s="249" t="s">
        <v>248</v>
      </c>
      <c r="H93" s="228">
        <v>5</v>
      </c>
      <c r="I93" s="228">
        <v>5</v>
      </c>
      <c r="J93" s="228">
        <f>J94</f>
        <v>0</v>
      </c>
      <c r="K93" s="228">
        <f t="shared" si="2"/>
        <v>0</v>
      </c>
      <c r="L93" s="228">
        <f>+I93/12*6</f>
        <v>2.5</v>
      </c>
    </row>
    <row r="94" spans="1:12" ht="38.25" customHeight="1">
      <c r="A94" s="230" t="s">
        <v>273</v>
      </c>
      <c r="B94" s="222">
        <v>802</v>
      </c>
      <c r="C94" s="226" t="s">
        <v>206</v>
      </c>
      <c r="D94" s="226" t="s">
        <v>187</v>
      </c>
      <c r="E94" s="227" t="s">
        <v>261</v>
      </c>
      <c r="F94" s="226" t="s">
        <v>186</v>
      </c>
      <c r="G94" s="249" t="s">
        <v>258</v>
      </c>
      <c r="H94" s="228">
        <v>10</v>
      </c>
      <c r="I94" s="228">
        <v>10</v>
      </c>
      <c r="J94" s="228">
        <f>'[1]Функциональная 2023'!I505</f>
        <v>0</v>
      </c>
      <c r="K94" s="228">
        <f t="shared" si="2"/>
        <v>0</v>
      </c>
      <c r="L94" s="228">
        <f>+I94/12*6</f>
        <v>5</v>
      </c>
    </row>
    <row r="95" spans="1:12" ht="18.75">
      <c r="A95" s="224" t="s">
        <v>226</v>
      </c>
      <c r="B95" s="222">
        <v>802</v>
      </c>
      <c r="C95" s="225" t="s">
        <v>225</v>
      </c>
      <c r="D95" s="225"/>
      <c r="E95" s="225"/>
      <c r="F95" s="225"/>
      <c r="G95" s="251"/>
      <c r="H95" s="223">
        <f aca="true" t="shared" si="3" ref="H95:J96">+H96</f>
        <v>77</v>
      </c>
      <c r="I95" s="223">
        <f t="shared" si="3"/>
        <v>77</v>
      </c>
      <c r="J95" s="223">
        <f t="shared" si="3"/>
        <v>25.5</v>
      </c>
      <c r="K95" s="228">
        <f t="shared" si="2"/>
        <v>33.116883116883116</v>
      </c>
      <c r="L95" s="223">
        <f>J95/I95*100</f>
        <v>33.116883116883116</v>
      </c>
    </row>
    <row r="96" spans="1:12" ht="31.5">
      <c r="A96" s="230" t="s">
        <v>228</v>
      </c>
      <c r="B96" s="222">
        <v>802</v>
      </c>
      <c r="C96" s="226" t="s">
        <v>225</v>
      </c>
      <c r="D96" s="226" t="s">
        <v>167</v>
      </c>
      <c r="E96" s="227" t="s">
        <v>262</v>
      </c>
      <c r="F96" s="226"/>
      <c r="G96" s="249"/>
      <c r="H96" s="228">
        <f t="shared" si="3"/>
        <v>77</v>
      </c>
      <c r="I96" s="228">
        <f t="shared" si="3"/>
        <v>77</v>
      </c>
      <c r="J96" s="228">
        <f t="shared" si="3"/>
        <v>25.5</v>
      </c>
      <c r="K96" s="228">
        <f t="shared" si="2"/>
        <v>33.116883116883116</v>
      </c>
      <c r="L96" s="228">
        <f>J96/I96*100</f>
        <v>33.116883116883116</v>
      </c>
    </row>
    <row r="97" spans="1:12" ht="47.25">
      <c r="A97" s="230" t="s">
        <v>292</v>
      </c>
      <c r="B97" s="222">
        <v>802</v>
      </c>
      <c r="C97" s="226" t="s">
        <v>225</v>
      </c>
      <c r="D97" s="226" t="s">
        <v>167</v>
      </c>
      <c r="E97" s="227" t="s">
        <v>262</v>
      </c>
      <c r="F97" s="226" t="s">
        <v>229</v>
      </c>
      <c r="G97" s="249" t="s">
        <v>263</v>
      </c>
      <c r="H97" s="228">
        <v>77</v>
      </c>
      <c r="I97" s="228">
        <v>77</v>
      </c>
      <c r="J97" s="228">
        <v>25.5</v>
      </c>
      <c r="K97" s="228">
        <f t="shared" si="2"/>
        <v>33.116883116883116</v>
      </c>
      <c r="L97" s="228">
        <f>+I97/12*6</f>
        <v>38.5</v>
      </c>
    </row>
    <row r="98" spans="1:12" ht="30.75" customHeight="1">
      <c r="A98" s="258" t="s">
        <v>231</v>
      </c>
      <c r="B98" s="222">
        <v>802</v>
      </c>
      <c r="C98" s="225" t="s">
        <v>230</v>
      </c>
      <c r="D98" s="225" t="s">
        <v>187</v>
      </c>
      <c r="E98" s="233"/>
      <c r="F98" s="225"/>
      <c r="G98" s="251"/>
      <c r="H98" s="223">
        <f aca="true" t="shared" si="4" ref="H98:J99">+H99</f>
        <v>3</v>
      </c>
      <c r="I98" s="223">
        <f t="shared" si="4"/>
        <v>3</v>
      </c>
      <c r="J98" s="223">
        <f t="shared" si="4"/>
        <v>2.1</v>
      </c>
      <c r="K98" s="223">
        <f t="shared" si="2"/>
        <v>70</v>
      </c>
      <c r="L98" s="223">
        <f>+L99</f>
        <v>1.5</v>
      </c>
    </row>
    <row r="99" spans="1:12" ht="36" customHeight="1">
      <c r="A99" s="247" t="s">
        <v>293</v>
      </c>
      <c r="B99" s="222">
        <v>802</v>
      </c>
      <c r="C99" s="226" t="s">
        <v>230</v>
      </c>
      <c r="D99" s="226" t="s">
        <v>187</v>
      </c>
      <c r="E99" s="227" t="s">
        <v>260</v>
      </c>
      <c r="F99" s="226"/>
      <c r="G99" s="249"/>
      <c r="H99" s="228">
        <f t="shared" si="4"/>
        <v>3</v>
      </c>
      <c r="I99" s="228">
        <f t="shared" si="4"/>
        <v>3</v>
      </c>
      <c r="J99" s="228">
        <f t="shared" si="4"/>
        <v>2.1</v>
      </c>
      <c r="K99" s="228">
        <f t="shared" si="2"/>
        <v>70</v>
      </c>
      <c r="L99" s="228">
        <f>+L100</f>
        <v>1.5</v>
      </c>
    </row>
    <row r="100" spans="1:12" ht="48.75" customHeight="1">
      <c r="A100" s="229" t="s">
        <v>294</v>
      </c>
      <c r="B100" s="222">
        <v>802</v>
      </c>
      <c r="C100" s="226" t="s">
        <v>230</v>
      </c>
      <c r="D100" s="226" t="s">
        <v>187</v>
      </c>
      <c r="E100" s="227" t="s">
        <v>232</v>
      </c>
      <c r="F100" s="226" t="s">
        <v>224</v>
      </c>
      <c r="G100" s="249" t="s">
        <v>264</v>
      </c>
      <c r="H100" s="228">
        <v>3</v>
      </c>
      <c r="I100" s="228">
        <v>3</v>
      </c>
      <c r="J100" s="228">
        <v>2.1</v>
      </c>
      <c r="K100" s="228">
        <f t="shared" si="2"/>
        <v>70</v>
      </c>
      <c r="L100" s="228">
        <f>+I100/12*6</f>
        <v>1.5</v>
      </c>
    </row>
    <row r="101" spans="8:10" ht="12.75">
      <c r="H101" s="256">
        <f>+H18+H24+H42+H67+H79+H82+H86+H91+H95+H98+H45+H76</f>
        <v>4608.800000000001</v>
      </c>
      <c r="I101" s="256">
        <f>+I18+I24+I42+I67+I79+I82+I86+I91+I95+I98+I45+I76</f>
        <v>4608.800000000001</v>
      </c>
      <c r="J101" s="256">
        <f>+J16+J67+J76+J79+J82+J86+J91+J95+J98</f>
        <v>2178.45</v>
      </c>
    </row>
    <row r="102" ht="12.75">
      <c r="H102" s="256"/>
    </row>
  </sheetData>
  <sheetProtection/>
  <mergeCells count="24">
    <mergeCell ref="A1:L1"/>
    <mergeCell ref="A2:L2"/>
    <mergeCell ref="A3:L3"/>
    <mergeCell ref="A4:L4"/>
    <mergeCell ref="A5:L5"/>
    <mergeCell ref="A6:L6"/>
    <mergeCell ref="C7:F7"/>
    <mergeCell ref="A8:L8"/>
    <mergeCell ref="A9:L9"/>
    <mergeCell ref="A10:L10"/>
    <mergeCell ref="A12:A14"/>
    <mergeCell ref="B12:F12"/>
    <mergeCell ref="G12:G14"/>
    <mergeCell ref="H12:H14"/>
    <mergeCell ref="I12:I14"/>
    <mergeCell ref="J12:J14"/>
    <mergeCell ref="K12:L12"/>
    <mergeCell ref="B13:B14"/>
    <mergeCell ref="C13:C14"/>
    <mergeCell ref="D13:D14"/>
    <mergeCell ref="E13:E14"/>
    <mergeCell ref="F13:F14"/>
    <mergeCell ref="K13:K14"/>
    <mergeCell ref="L13:L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2023-09-26T06:50:35Z</cp:lastPrinted>
  <dcterms:created xsi:type="dcterms:W3CDTF">1996-10-08T23:32:33Z</dcterms:created>
  <dcterms:modified xsi:type="dcterms:W3CDTF">2023-09-26T06:50:52Z</dcterms:modified>
  <cp:category/>
  <cp:version/>
  <cp:contentType/>
  <cp:contentStatus/>
</cp:coreProperties>
</file>