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8975" windowHeight="8130" tabRatio="653" firstSheet="2" activeTab="8"/>
  </bookViews>
  <sheets>
    <sheet name="прил 1" sheetId="4" r:id="rId1"/>
    <sheet name="прил 2" sheetId="5" r:id="rId2"/>
    <sheet name="прил 3" sheetId="6" r:id="rId3"/>
    <sheet name="прил 4" sheetId="7" r:id="rId4"/>
    <sheet name="прил 5" sheetId="8" r:id="rId5"/>
    <sheet name="прил 6" sheetId="9" r:id="rId6"/>
    <sheet name="прил 7" sheetId="10" r:id="rId7"/>
    <sheet name="прил 8" sheetId="11" r:id="rId8"/>
    <sheet name="прил 9" sheetId="12" r:id="rId9"/>
    <sheet name="прил 10" sheetId="13" r:id="rId10"/>
    <sheet name="прил 11" sheetId="14" r:id="rId11"/>
    <sheet name="прил 12" sheetId="15" r:id="rId12"/>
    <sheet name="прил 13" sheetId="16" r:id="rId13"/>
    <sheet name="доходы" sheetId="17" r:id="rId14"/>
    <sheet name="Лист1" sheetId="18" r:id="rId15"/>
  </sheets>
  <definedNames>
    <definedName name="_xlnm._FilterDatabase" localSheetId="9" hidden="1">'прил 10'!$B$43:$I$43</definedName>
    <definedName name="_xlnm._FilterDatabase" localSheetId="12" hidden="1">'прил 13'!$A$7:$J$30</definedName>
    <definedName name="_xlnm.Print_Area" localSheetId="12">'прил 13'!$A$1:$K$383</definedName>
  </definedNames>
  <calcPr calcId="145621"/>
</workbook>
</file>

<file path=xl/calcChain.xml><?xml version="1.0" encoding="utf-8"?>
<calcChain xmlns="http://schemas.openxmlformats.org/spreadsheetml/2006/main">
  <c r="J85" i="15" l="1"/>
  <c r="J84" i="15"/>
  <c r="J83" i="15"/>
  <c r="J82" i="15"/>
  <c r="J81" i="15"/>
  <c r="J80" i="15"/>
  <c r="J79" i="15"/>
  <c r="J78" i="15"/>
  <c r="J77" i="15"/>
  <c r="J76" i="15"/>
  <c r="J75" i="15"/>
  <c r="J74" i="15"/>
  <c r="J73" i="15"/>
  <c r="J72" i="15"/>
  <c r="J71" i="15"/>
  <c r="J70" i="15"/>
  <c r="J69" i="15"/>
  <c r="J68" i="15"/>
  <c r="J67" i="15"/>
  <c r="J66" i="15"/>
  <c r="J65" i="15"/>
  <c r="J64" i="15"/>
  <c r="J63" i="15"/>
  <c r="J62" i="15"/>
  <c r="J61" i="15"/>
  <c r="J60" i="15"/>
  <c r="J59" i="15"/>
  <c r="J58" i="15"/>
  <c r="J57" i="15"/>
  <c r="J56" i="15"/>
  <c r="J55" i="15"/>
  <c r="J54" i="15"/>
  <c r="J53" i="15"/>
  <c r="J52" i="15"/>
  <c r="J51" i="15"/>
  <c r="J50" i="15"/>
  <c r="J49" i="15"/>
  <c r="J48" i="15"/>
  <c r="J47" i="15"/>
  <c r="J46" i="15"/>
  <c r="J45" i="15"/>
  <c r="J44" i="15"/>
  <c r="J43" i="15"/>
  <c r="J42" i="15"/>
  <c r="J41" i="15"/>
  <c r="J40" i="15"/>
  <c r="J39" i="15"/>
  <c r="J38" i="15"/>
  <c r="J37" i="15"/>
  <c r="J36" i="15"/>
  <c r="J35" i="15"/>
  <c r="J34" i="15"/>
  <c r="J33" i="15"/>
  <c r="J32" i="15"/>
  <c r="J31" i="15"/>
  <c r="J30" i="15"/>
  <c r="J29" i="15"/>
  <c r="J28" i="15"/>
  <c r="J27" i="15"/>
  <c r="J26" i="15"/>
  <c r="J25" i="15"/>
  <c r="J24" i="15"/>
  <c r="J23" i="15"/>
  <c r="J22" i="15"/>
  <c r="J21" i="15"/>
  <c r="J20" i="15"/>
  <c r="J19" i="15"/>
  <c r="J18" i="15"/>
  <c r="J17" i="15"/>
  <c r="J16" i="15"/>
  <c r="J15" i="15"/>
  <c r="I85" i="15"/>
  <c r="I84" i="15"/>
  <c r="I83" i="15"/>
  <c r="I82" i="15"/>
  <c r="I81" i="15"/>
  <c r="I80" i="15"/>
  <c r="I79" i="15"/>
  <c r="I78" i="15"/>
  <c r="I77" i="15"/>
  <c r="I76" i="15"/>
  <c r="I75" i="15"/>
  <c r="I74" i="15"/>
  <c r="I73" i="15"/>
  <c r="I72" i="15"/>
  <c r="I71" i="15"/>
  <c r="I70" i="15"/>
  <c r="I69" i="15"/>
  <c r="I68" i="15"/>
  <c r="I67" i="15"/>
  <c r="I66" i="15"/>
  <c r="I65" i="15"/>
  <c r="I64" i="15"/>
  <c r="I63" i="15"/>
  <c r="I62" i="15"/>
  <c r="I61" i="15"/>
  <c r="I60" i="15"/>
  <c r="I59" i="15"/>
  <c r="I58" i="15"/>
  <c r="I57" i="15"/>
  <c r="I56" i="15"/>
  <c r="I55" i="15"/>
  <c r="I54" i="15"/>
  <c r="I53" i="15"/>
  <c r="I52" i="15"/>
  <c r="I51" i="15"/>
  <c r="I50" i="15"/>
  <c r="I49" i="15"/>
  <c r="I48" i="15"/>
  <c r="I47" i="15"/>
  <c r="I46" i="15"/>
  <c r="I45" i="15"/>
  <c r="I44" i="15"/>
  <c r="I43" i="15"/>
  <c r="I42" i="15"/>
  <c r="I41" i="15"/>
  <c r="I40" i="15"/>
  <c r="I39" i="15"/>
  <c r="I38" i="15"/>
  <c r="I37" i="15"/>
  <c r="I36" i="15"/>
  <c r="I35" i="15"/>
  <c r="I34" i="15"/>
  <c r="I33" i="15"/>
  <c r="I32" i="15"/>
  <c r="I31" i="15"/>
  <c r="I30" i="15"/>
  <c r="I29" i="15"/>
  <c r="I28" i="15"/>
  <c r="I27" i="15"/>
  <c r="I26" i="15"/>
  <c r="I25" i="15"/>
  <c r="I24" i="15"/>
  <c r="I23" i="15"/>
  <c r="I22" i="15"/>
  <c r="I21" i="15"/>
  <c r="I20" i="15"/>
  <c r="I19" i="15"/>
  <c r="I18" i="15"/>
  <c r="I17" i="15"/>
  <c r="I16" i="15"/>
  <c r="I15" i="15"/>
  <c r="K139" i="14"/>
  <c r="K138" i="14"/>
  <c r="K137" i="14"/>
  <c r="K136" i="14"/>
  <c r="K135" i="14"/>
  <c r="K134" i="14"/>
  <c r="K133" i="14"/>
  <c r="K132" i="14"/>
  <c r="K131" i="14"/>
  <c r="K130" i="14"/>
  <c r="K129" i="14"/>
  <c r="K128" i="14"/>
  <c r="K127" i="14"/>
  <c r="K126" i="14"/>
  <c r="K125" i="14"/>
  <c r="K124" i="14"/>
  <c r="K123" i="14"/>
  <c r="K122" i="14"/>
  <c r="K121" i="14"/>
  <c r="K120" i="14"/>
  <c r="K119" i="14"/>
  <c r="K118" i="14"/>
  <c r="K117" i="14"/>
  <c r="K116" i="14"/>
  <c r="K115" i="14"/>
  <c r="K114" i="14"/>
  <c r="K113" i="14"/>
  <c r="K112" i="14"/>
  <c r="K111" i="14"/>
  <c r="K110" i="14"/>
  <c r="K109" i="14"/>
  <c r="K108" i="14"/>
  <c r="K107" i="14"/>
  <c r="K106" i="14"/>
  <c r="K105" i="14"/>
  <c r="K104" i="14"/>
  <c r="K103" i="14"/>
  <c r="K102" i="14"/>
  <c r="K101" i="14"/>
  <c r="K100" i="14"/>
  <c r="K99" i="14"/>
  <c r="K98" i="14"/>
  <c r="K97" i="14"/>
  <c r="K96" i="14"/>
  <c r="K95" i="14"/>
  <c r="K94" i="14"/>
  <c r="K93" i="14"/>
  <c r="K92" i="14"/>
  <c r="K91" i="14"/>
  <c r="K90" i="14"/>
  <c r="K89" i="14"/>
  <c r="K88" i="14"/>
  <c r="K87" i="14"/>
  <c r="K86" i="14"/>
  <c r="K85" i="14"/>
  <c r="K84" i="14"/>
  <c r="K83" i="14"/>
  <c r="K82" i="14"/>
  <c r="K81" i="14"/>
  <c r="K80" i="14"/>
  <c r="K79" i="14"/>
  <c r="K78" i="14"/>
  <c r="K77" i="14"/>
  <c r="K76" i="14"/>
  <c r="K75" i="14"/>
  <c r="K74" i="14"/>
  <c r="K73" i="14"/>
  <c r="K72" i="14"/>
  <c r="K71" i="14"/>
  <c r="K70" i="14"/>
  <c r="K69" i="14"/>
  <c r="K68" i="14"/>
  <c r="K67" i="14"/>
  <c r="K66" i="14"/>
  <c r="K65" i="14"/>
  <c r="K64" i="14"/>
  <c r="K63" i="14"/>
  <c r="K62" i="14"/>
  <c r="K61" i="14"/>
  <c r="K60" i="14"/>
  <c r="K59" i="14"/>
  <c r="K58" i="14"/>
  <c r="K57" i="14"/>
  <c r="K56" i="14"/>
  <c r="K55" i="14"/>
  <c r="K54" i="14"/>
  <c r="K53" i="14"/>
  <c r="K52" i="14"/>
  <c r="K51" i="14"/>
  <c r="K50" i="14"/>
  <c r="K49" i="14"/>
  <c r="K48" i="14"/>
  <c r="K47" i="14"/>
  <c r="K46" i="14"/>
  <c r="K45" i="14"/>
  <c r="K44" i="14"/>
  <c r="K43" i="14"/>
  <c r="K42" i="14"/>
  <c r="K41" i="14"/>
  <c r="K40" i="14"/>
  <c r="K39" i="14"/>
  <c r="K38" i="14"/>
  <c r="K37" i="14"/>
  <c r="K36" i="14"/>
  <c r="K35" i="14"/>
  <c r="K34" i="14"/>
  <c r="K33" i="14"/>
  <c r="K32" i="14"/>
  <c r="K31" i="14"/>
  <c r="K30" i="14"/>
  <c r="K29" i="14"/>
  <c r="K28" i="14"/>
  <c r="K27" i="14"/>
  <c r="K26" i="14"/>
  <c r="K25" i="14"/>
  <c r="K24" i="14"/>
  <c r="K23" i="14"/>
  <c r="K22" i="14"/>
  <c r="K21" i="14"/>
  <c r="K20" i="14"/>
  <c r="J139" i="14"/>
  <c r="J138" i="14"/>
  <c r="J137" i="14"/>
  <c r="J136" i="14"/>
  <c r="J135" i="14"/>
  <c r="J134" i="14"/>
  <c r="J133" i="14"/>
  <c r="J132" i="14"/>
  <c r="J131" i="14"/>
  <c r="J130" i="14"/>
  <c r="J129" i="14"/>
  <c r="J128" i="14"/>
  <c r="J127" i="14"/>
  <c r="J126" i="14"/>
  <c r="J125" i="14"/>
  <c r="J124" i="14"/>
  <c r="J123" i="14"/>
  <c r="J122" i="14"/>
  <c r="J121" i="14"/>
  <c r="J120" i="14"/>
  <c r="J119" i="14"/>
  <c r="J118" i="14"/>
  <c r="J117" i="14"/>
  <c r="J116" i="14"/>
  <c r="J115" i="14"/>
  <c r="J114" i="14"/>
  <c r="J113" i="14"/>
  <c r="J112" i="14"/>
  <c r="J111" i="14"/>
  <c r="J110" i="14"/>
  <c r="J109" i="14"/>
  <c r="J108" i="14"/>
  <c r="J107" i="14"/>
  <c r="J106" i="14"/>
  <c r="J105" i="14"/>
  <c r="J104" i="14"/>
  <c r="J103" i="14"/>
  <c r="J102" i="14"/>
  <c r="J101" i="14"/>
  <c r="J100" i="14"/>
  <c r="J99" i="14"/>
  <c r="J98" i="14"/>
  <c r="J97" i="14"/>
  <c r="J96" i="14"/>
  <c r="J95" i="14"/>
  <c r="J94" i="14"/>
  <c r="J93" i="14"/>
  <c r="J92" i="14"/>
  <c r="J91" i="14"/>
  <c r="J90" i="14"/>
  <c r="J89" i="14"/>
  <c r="J88" i="14"/>
  <c r="J87" i="14"/>
  <c r="J86" i="14"/>
  <c r="J85" i="14"/>
  <c r="J84" i="14"/>
  <c r="J83" i="14"/>
  <c r="J82" i="14"/>
  <c r="J81" i="14"/>
  <c r="J80" i="14"/>
  <c r="J79" i="14"/>
  <c r="J78" i="14"/>
  <c r="J77" i="14"/>
  <c r="J76" i="14"/>
  <c r="J75" i="14"/>
  <c r="J74" i="14"/>
  <c r="J73" i="14"/>
  <c r="J72" i="14"/>
  <c r="J71" i="14"/>
  <c r="J70" i="14"/>
  <c r="J69" i="14"/>
  <c r="J68" i="14"/>
  <c r="J67" i="14"/>
  <c r="J66" i="14"/>
  <c r="J65" i="14"/>
  <c r="J64" i="14"/>
  <c r="J63" i="14"/>
  <c r="J62" i="14"/>
  <c r="J61" i="14"/>
  <c r="J60" i="14"/>
  <c r="J59" i="14"/>
  <c r="J58" i="14"/>
  <c r="J57" i="14"/>
  <c r="J56" i="14"/>
  <c r="J55" i="14"/>
  <c r="J54" i="14"/>
  <c r="J53" i="14"/>
  <c r="J52" i="14"/>
  <c r="J51" i="14"/>
  <c r="J50" i="14"/>
  <c r="J49" i="14"/>
  <c r="J48" i="14"/>
  <c r="J47" i="14"/>
  <c r="J46" i="14"/>
  <c r="J45" i="14"/>
  <c r="J44" i="14"/>
  <c r="J43" i="14"/>
  <c r="J42" i="14"/>
  <c r="J41" i="14"/>
  <c r="J40" i="14"/>
  <c r="J39" i="14"/>
  <c r="J38" i="14"/>
  <c r="J37" i="14"/>
  <c r="J36" i="14"/>
  <c r="J35" i="14"/>
  <c r="J34" i="14"/>
  <c r="J33" i="14"/>
  <c r="J32" i="14"/>
  <c r="J31" i="14"/>
  <c r="J30" i="14"/>
  <c r="J29" i="14"/>
  <c r="J28" i="14"/>
  <c r="J27" i="14"/>
  <c r="J26" i="14"/>
  <c r="J25" i="14"/>
  <c r="J24" i="14"/>
  <c r="J23" i="14"/>
  <c r="J22" i="14"/>
  <c r="J21" i="14"/>
  <c r="J20" i="14"/>
  <c r="I124" i="13"/>
  <c r="I123" i="13"/>
  <c r="I122" i="13"/>
  <c r="I121" i="13"/>
  <c r="I120" i="13"/>
  <c r="I119" i="13"/>
  <c r="I118" i="13"/>
  <c r="I117" i="13"/>
  <c r="I116" i="13"/>
  <c r="I115" i="13"/>
  <c r="I114" i="13"/>
  <c r="I113" i="13"/>
  <c r="I112" i="13"/>
  <c r="I111" i="13"/>
  <c r="I110" i="13"/>
  <c r="I109" i="13"/>
  <c r="I108" i="13"/>
  <c r="I107" i="13"/>
  <c r="I106" i="13"/>
  <c r="I105" i="13"/>
  <c r="I104" i="13"/>
  <c r="I103" i="13"/>
  <c r="I102" i="13"/>
  <c r="I101" i="13"/>
  <c r="I100" i="13"/>
  <c r="I99" i="13"/>
  <c r="I98" i="13"/>
  <c r="I97" i="13"/>
  <c r="I96" i="13"/>
  <c r="I95" i="13"/>
  <c r="I94" i="13"/>
  <c r="I93" i="13"/>
  <c r="I92" i="13"/>
  <c r="I91" i="13"/>
  <c r="I90" i="13"/>
  <c r="I89" i="13"/>
  <c r="I88" i="13"/>
  <c r="I87" i="13"/>
  <c r="I86" i="13"/>
  <c r="I85" i="13"/>
  <c r="I84" i="13"/>
  <c r="I83" i="13"/>
  <c r="I82" i="13"/>
  <c r="I81" i="13"/>
  <c r="I80" i="13"/>
  <c r="I79" i="13"/>
  <c r="I78" i="13"/>
  <c r="I77" i="13"/>
  <c r="I76" i="13"/>
  <c r="I75" i="13"/>
  <c r="I74" i="13"/>
  <c r="I73" i="13"/>
  <c r="I72" i="13"/>
  <c r="I71" i="13"/>
  <c r="I70" i="13"/>
  <c r="I69" i="13"/>
  <c r="I68" i="13"/>
  <c r="I67" i="13"/>
  <c r="I66" i="13"/>
  <c r="I65" i="13"/>
  <c r="I64" i="13"/>
  <c r="I63" i="13"/>
  <c r="I62" i="13"/>
  <c r="I61" i="13"/>
  <c r="I60" i="13"/>
  <c r="I59" i="13"/>
  <c r="I58" i="13"/>
  <c r="I57" i="13"/>
  <c r="I56" i="13"/>
  <c r="I55" i="13"/>
  <c r="I54" i="13"/>
  <c r="I53" i="13"/>
  <c r="I52" i="13"/>
  <c r="I51" i="13"/>
  <c r="I50" i="13"/>
  <c r="I49" i="13"/>
  <c r="I48" i="13"/>
  <c r="I47" i="13"/>
  <c r="I46" i="13"/>
  <c r="I45" i="13"/>
  <c r="I44" i="13"/>
  <c r="I43" i="13"/>
  <c r="I42" i="13"/>
  <c r="I41" i="13"/>
  <c r="I40" i="13"/>
  <c r="I39" i="13"/>
  <c r="I38" i="13"/>
  <c r="I37" i="13"/>
  <c r="I36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H124" i="13"/>
  <c r="H123" i="13"/>
  <c r="H122" i="13"/>
  <c r="H121" i="13"/>
  <c r="H120" i="13"/>
  <c r="H119" i="13"/>
  <c r="H118" i="13"/>
  <c r="H117" i="13"/>
  <c r="H116" i="13"/>
  <c r="H115" i="13"/>
  <c r="H114" i="13"/>
  <c r="H113" i="13"/>
  <c r="H112" i="13"/>
  <c r="H111" i="13"/>
  <c r="H110" i="13"/>
  <c r="H109" i="13"/>
  <c r="H108" i="13"/>
  <c r="H107" i="13"/>
  <c r="H106" i="13"/>
  <c r="H105" i="13"/>
  <c r="H104" i="13"/>
  <c r="H103" i="13"/>
  <c r="H102" i="13"/>
  <c r="H101" i="13"/>
  <c r="H100" i="13"/>
  <c r="H99" i="13"/>
  <c r="H98" i="13"/>
  <c r="H97" i="13"/>
  <c r="H96" i="13"/>
  <c r="H95" i="13"/>
  <c r="H94" i="13"/>
  <c r="H93" i="13"/>
  <c r="H92" i="13"/>
  <c r="H91" i="13"/>
  <c r="H90" i="13"/>
  <c r="H89" i="13"/>
  <c r="H88" i="13"/>
  <c r="H87" i="13"/>
  <c r="H86" i="13"/>
  <c r="H85" i="13"/>
  <c r="H84" i="13"/>
  <c r="H83" i="13"/>
  <c r="H82" i="13"/>
  <c r="H81" i="13"/>
  <c r="H80" i="13"/>
  <c r="H79" i="13"/>
  <c r="H78" i="13"/>
  <c r="H77" i="13"/>
  <c r="H76" i="13"/>
  <c r="H75" i="13"/>
  <c r="H74" i="13"/>
  <c r="H73" i="13"/>
  <c r="H72" i="13"/>
  <c r="H71" i="13"/>
  <c r="H70" i="13"/>
  <c r="H69" i="13"/>
  <c r="H68" i="13"/>
  <c r="H67" i="13"/>
  <c r="H66" i="13"/>
  <c r="H65" i="13"/>
  <c r="H64" i="13"/>
  <c r="H63" i="13"/>
  <c r="H62" i="13"/>
  <c r="H61" i="13"/>
  <c r="H60" i="13"/>
  <c r="H59" i="13"/>
  <c r="H58" i="13"/>
  <c r="H57" i="13"/>
  <c r="H56" i="13"/>
  <c r="H55" i="13"/>
  <c r="H54" i="13"/>
  <c r="H53" i="13"/>
  <c r="H52" i="13"/>
  <c r="H51" i="13"/>
  <c r="H50" i="13"/>
  <c r="H49" i="13"/>
  <c r="H48" i="13"/>
  <c r="H47" i="13"/>
  <c r="H46" i="13"/>
  <c r="H45" i="13"/>
  <c r="H44" i="13"/>
  <c r="H43" i="13"/>
  <c r="H42" i="13"/>
  <c r="H41" i="13"/>
  <c r="H40" i="13"/>
  <c r="H39" i="13"/>
  <c r="H38" i="13"/>
  <c r="H37" i="13"/>
  <c r="H36" i="13"/>
  <c r="H35" i="13"/>
  <c r="H34" i="13"/>
  <c r="H33" i="13"/>
  <c r="H32" i="13"/>
  <c r="H31" i="13"/>
  <c r="H30" i="13"/>
  <c r="H29" i="13"/>
  <c r="H28" i="13"/>
  <c r="H27" i="13"/>
  <c r="H26" i="13"/>
  <c r="H25" i="13"/>
  <c r="H24" i="13"/>
  <c r="H23" i="13"/>
  <c r="H22" i="13"/>
  <c r="H21" i="13"/>
  <c r="H20" i="13"/>
  <c r="H19" i="13"/>
  <c r="J203" i="16" l="1"/>
  <c r="J202" i="16"/>
  <c r="J201" i="16"/>
  <c r="J200" i="16"/>
  <c r="J199" i="16"/>
  <c r="J198" i="16"/>
  <c r="J197" i="16"/>
  <c r="J196" i="16"/>
  <c r="J195" i="16"/>
  <c r="J194" i="16"/>
  <c r="J193" i="16"/>
  <c r="J192" i="16"/>
  <c r="J191" i="16"/>
  <c r="J190" i="16"/>
  <c r="J189" i="16"/>
  <c r="J188" i="16"/>
  <c r="J187" i="16"/>
  <c r="J186" i="16"/>
  <c r="J185" i="16"/>
  <c r="J184" i="16"/>
  <c r="J183" i="16"/>
  <c r="J182" i="16"/>
  <c r="J181" i="16"/>
  <c r="J180" i="16"/>
  <c r="J179" i="16"/>
  <c r="J178" i="16"/>
  <c r="J177" i="16"/>
  <c r="J176" i="16"/>
  <c r="J175" i="16"/>
  <c r="J174" i="16"/>
  <c r="J173" i="16"/>
  <c r="J172" i="16"/>
  <c r="J171" i="16"/>
  <c r="J170" i="16"/>
  <c r="J169" i="16"/>
  <c r="J168" i="16"/>
  <c r="J167" i="16"/>
  <c r="J166" i="16"/>
  <c r="J165" i="16"/>
  <c r="J164" i="16"/>
  <c r="J163" i="16"/>
  <c r="J162" i="16"/>
  <c r="J161" i="16"/>
  <c r="J160" i="16"/>
  <c r="J159" i="16"/>
  <c r="J158" i="16"/>
  <c r="J157" i="16"/>
  <c r="J156" i="16"/>
  <c r="J155" i="16"/>
  <c r="J154" i="16"/>
  <c r="J153" i="16"/>
  <c r="J152" i="16"/>
  <c r="J151" i="16"/>
  <c r="J150" i="16"/>
  <c r="J149" i="16"/>
  <c r="J148" i="16"/>
  <c r="J147" i="16"/>
  <c r="J146" i="16"/>
  <c r="J145" i="16"/>
  <c r="J144" i="16"/>
  <c r="J143" i="16"/>
  <c r="J142" i="16"/>
  <c r="J141" i="16"/>
  <c r="J140" i="16"/>
  <c r="J139" i="16"/>
  <c r="J138" i="16"/>
  <c r="J137" i="16"/>
  <c r="J136" i="16"/>
  <c r="J135" i="16"/>
  <c r="J134" i="16"/>
  <c r="J133" i="16"/>
  <c r="J132" i="16"/>
  <c r="J131" i="16"/>
  <c r="J130" i="16"/>
  <c r="J129" i="16"/>
  <c r="J128" i="16"/>
  <c r="J127" i="16"/>
  <c r="J126" i="16"/>
  <c r="J125" i="16"/>
  <c r="J124" i="16"/>
  <c r="J123" i="16"/>
  <c r="J122" i="16"/>
  <c r="J121" i="16"/>
  <c r="J120" i="16"/>
  <c r="J119" i="16"/>
  <c r="J118" i="16"/>
  <c r="J117" i="16"/>
  <c r="J116" i="16"/>
  <c r="J115" i="16"/>
  <c r="J114" i="16"/>
  <c r="J113" i="16"/>
  <c r="J112" i="16"/>
  <c r="J111" i="16"/>
  <c r="J110" i="16"/>
  <c r="J109" i="16"/>
  <c r="J108" i="16"/>
  <c r="J107" i="16"/>
  <c r="J106" i="16"/>
  <c r="J105" i="16"/>
  <c r="J104" i="16"/>
  <c r="J103" i="16"/>
  <c r="J102" i="16"/>
  <c r="J101" i="16"/>
  <c r="J100" i="16"/>
  <c r="J99" i="16"/>
  <c r="J98" i="16"/>
  <c r="J97" i="16"/>
  <c r="J96" i="16"/>
  <c r="J95" i="16"/>
  <c r="J94" i="16"/>
  <c r="J93" i="16"/>
  <c r="J92" i="16"/>
  <c r="J91" i="16"/>
  <c r="J90" i="16"/>
  <c r="J89" i="16"/>
  <c r="J88" i="16"/>
  <c r="J87" i="16"/>
  <c r="J86" i="16"/>
  <c r="J85" i="16"/>
  <c r="J84" i="16"/>
  <c r="J83" i="16"/>
  <c r="J82" i="16"/>
  <c r="J81" i="16"/>
  <c r="J80" i="16"/>
  <c r="J79" i="16"/>
  <c r="J78" i="16"/>
  <c r="J77" i="16"/>
  <c r="J76" i="16"/>
  <c r="J75" i="16"/>
  <c r="J74" i="16"/>
  <c r="J73" i="16"/>
  <c r="J72" i="16"/>
  <c r="J71" i="16"/>
  <c r="J70" i="16"/>
  <c r="J69" i="16"/>
  <c r="J68" i="16"/>
  <c r="J67" i="16"/>
  <c r="J66" i="16"/>
  <c r="J65" i="16"/>
  <c r="J64" i="16"/>
  <c r="J63" i="16"/>
  <c r="J62" i="16"/>
  <c r="J61" i="16"/>
  <c r="J60" i="16"/>
  <c r="J59" i="16"/>
  <c r="J58" i="16"/>
  <c r="J57" i="16"/>
  <c r="J56" i="16"/>
  <c r="J55" i="16"/>
  <c r="J54" i="16"/>
  <c r="J53" i="16"/>
  <c r="J52" i="16"/>
  <c r="J51" i="16"/>
  <c r="J50" i="16"/>
  <c r="J49" i="16"/>
  <c r="J48" i="16"/>
  <c r="J47" i="16"/>
  <c r="J46" i="16"/>
  <c r="J45" i="16"/>
  <c r="J44" i="16"/>
  <c r="J43" i="16"/>
  <c r="J42" i="16"/>
  <c r="J41" i="16"/>
  <c r="J40" i="16"/>
  <c r="J39" i="16"/>
  <c r="J38" i="16"/>
  <c r="J37" i="16"/>
  <c r="J36" i="16"/>
  <c r="J35" i="16"/>
  <c r="J34" i="16"/>
  <c r="J33" i="16"/>
  <c r="J32" i="16"/>
  <c r="J31" i="16"/>
  <c r="J30" i="16"/>
  <c r="J29" i="16"/>
  <c r="J28" i="16"/>
  <c r="J27" i="16"/>
  <c r="J26" i="16"/>
  <c r="J25" i="16"/>
  <c r="J24" i="16"/>
  <c r="J23" i="16"/>
  <c r="J22" i="16"/>
  <c r="J21" i="16"/>
  <c r="J20" i="16"/>
  <c r="J19" i="16"/>
  <c r="J18" i="16"/>
  <c r="J17" i="16"/>
  <c r="J16" i="16"/>
  <c r="J15" i="16"/>
  <c r="J14" i="16"/>
  <c r="J13" i="16"/>
  <c r="J12" i="16"/>
  <c r="J11" i="16"/>
  <c r="J10" i="16"/>
  <c r="J9" i="16"/>
  <c r="J8" i="16"/>
  <c r="I203" i="16"/>
  <c r="I202" i="16"/>
  <c r="I201" i="16"/>
  <c r="I200" i="16"/>
  <c r="I199" i="16"/>
  <c r="I198" i="16"/>
  <c r="I197" i="16"/>
  <c r="I196" i="16"/>
  <c r="I195" i="16"/>
  <c r="I194" i="16"/>
  <c r="I193" i="16"/>
  <c r="I192" i="16"/>
  <c r="I191" i="16"/>
  <c r="I190" i="16"/>
  <c r="I189" i="16"/>
  <c r="I188" i="16"/>
  <c r="I187" i="16"/>
  <c r="I186" i="16"/>
  <c r="I185" i="16"/>
  <c r="I184" i="16"/>
  <c r="I183" i="16"/>
  <c r="I182" i="16"/>
  <c r="I181" i="16"/>
  <c r="I180" i="16"/>
  <c r="I179" i="16"/>
  <c r="I178" i="16"/>
  <c r="I177" i="16"/>
  <c r="I176" i="16"/>
  <c r="I175" i="16"/>
  <c r="I174" i="16"/>
  <c r="I173" i="16"/>
  <c r="I172" i="16"/>
  <c r="I171" i="16"/>
  <c r="I170" i="16"/>
  <c r="I169" i="16"/>
  <c r="I168" i="16"/>
  <c r="I167" i="16"/>
  <c r="I166" i="16"/>
  <c r="I165" i="16"/>
  <c r="I164" i="16"/>
  <c r="I163" i="16"/>
  <c r="I162" i="16"/>
  <c r="I161" i="16"/>
  <c r="I160" i="16"/>
  <c r="I159" i="16"/>
  <c r="I158" i="16"/>
  <c r="I157" i="16"/>
  <c r="I156" i="16"/>
  <c r="I155" i="16"/>
  <c r="I154" i="16"/>
  <c r="I153" i="16"/>
  <c r="I152" i="16"/>
  <c r="I151" i="16"/>
  <c r="I150" i="16"/>
  <c r="I149" i="16"/>
  <c r="I148" i="16"/>
  <c r="I147" i="16"/>
  <c r="I146" i="16"/>
  <c r="I145" i="16"/>
  <c r="I144" i="16"/>
  <c r="I143" i="16"/>
  <c r="I142" i="16"/>
  <c r="I141" i="16"/>
  <c r="I140" i="16"/>
  <c r="I139" i="16"/>
  <c r="I138" i="16"/>
  <c r="I137" i="16"/>
  <c r="I136" i="16"/>
  <c r="I135" i="16"/>
  <c r="I134" i="16"/>
  <c r="I133" i="16"/>
  <c r="I132" i="16"/>
  <c r="I131" i="16"/>
  <c r="I130" i="16"/>
  <c r="I129" i="16"/>
  <c r="I128" i="16"/>
  <c r="I127" i="16"/>
  <c r="I126" i="16"/>
  <c r="I125" i="16"/>
  <c r="I124" i="16"/>
  <c r="I123" i="16"/>
  <c r="I122" i="16"/>
  <c r="I121" i="16"/>
  <c r="I120" i="16"/>
  <c r="I119" i="16"/>
  <c r="I118" i="16"/>
  <c r="I117" i="16"/>
  <c r="I116" i="16"/>
  <c r="I115" i="16"/>
  <c r="I114" i="16"/>
  <c r="I113" i="16"/>
  <c r="I112" i="16"/>
  <c r="I111" i="16"/>
  <c r="I110" i="16"/>
  <c r="I109" i="16"/>
  <c r="I108" i="16"/>
  <c r="I107" i="16"/>
  <c r="I106" i="16"/>
  <c r="I105" i="16"/>
  <c r="I104" i="16"/>
  <c r="I103" i="16"/>
  <c r="I102" i="16"/>
  <c r="I101" i="16"/>
  <c r="I100" i="16"/>
  <c r="I99" i="16"/>
  <c r="I98" i="16"/>
  <c r="I97" i="16"/>
  <c r="I96" i="16"/>
  <c r="I95" i="16"/>
  <c r="I94" i="16"/>
  <c r="I93" i="16"/>
  <c r="I92" i="16"/>
  <c r="I91" i="16"/>
  <c r="I90" i="16"/>
  <c r="I89" i="16"/>
  <c r="I88" i="16"/>
  <c r="I87" i="16"/>
  <c r="I86" i="16"/>
  <c r="I85" i="16"/>
  <c r="I84" i="16"/>
  <c r="I83" i="16"/>
  <c r="I82" i="16"/>
  <c r="I81" i="16"/>
  <c r="I80" i="16"/>
  <c r="I79" i="16"/>
  <c r="I78" i="16"/>
  <c r="I77" i="16"/>
  <c r="I76" i="16"/>
  <c r="I75" i="16"/>
  <c r="I74" i="16"/>
  <c r="I73" i="16"/>
  <c r="I72" i="16"/>
  <c r="I71" i="16"/>
  <c r="I70" i="16"/>
  <c r="I69" i="16"/>
  <c r="I68" i="16"/>
  <c r="I67" i="16"/>
  <c r="I66" i="16"/>
  <c r="I65" i="16"/>
  <c r="I64" i="16"/>
  <c r="I63" i="16"/>
  <c r="I62" i="16"/>
  <c r="I61" i="16"/>
  <c r="I60" i="16"/>
  <c r="I59" i="16"/>
  <c r="I58" i="16"/>
  <c r="I57" i="16"/>
  <c r="I56" i="16"/>
  <c r="I55" i="16"/>
  <c r="I54" i="16"/>
  <c r="I53" i="16"/>
  <c r="I52" i="16"/>
  <c r="I51" i="16"/>
  <c r="I50" i="16"/>
  <c r="I49" i="16"/>
  <c r="I48" i="16"/>
  <c r="I47" i="16"/>
  <c r="I46" i="16"/>
  <c r="I45" i="16"/>
  <c r="I44" i="16"/>
  <c r="I43" i="16"/>
  <c r="I42" i="16"/>
  <c r="I41" i="16"/>
  <c r="I40" i="16"/>
  <c r="I39" i="16"/>
  <c r="I38" i="16"/>
  <c r="I37" i="16"/>
  <c r="I36" i="16"/>
  <c r="I35" i="16"/>
  <c r="I34" i="16"/>
  <c r="I33" i="16"/>
  <c r="I32" i="16"/>
  <c r="I31" i="16"/>
  <c r="I30" i="16"/>
  <c r="I29" i="16"/>
  <c r="I28" i="16"/>
  <c r="I27" i="16"/>
  <c r="I26" i="16"/>
  <c r="I25" i="16"/>
  <c r="I24" i="16"/>
  <c r="I23" i="16"/>
  <c r="I22" i="16"/>
  <c r="I21" i="16"/>
  <c r="I20" i="16"/>
  <c r="I19" i="16"/>
  <c r="I18" i="16"/>
  <c r="I17" i="16"/>
  <c r="I16" i="16"/>
  <c r="I15" i="16"/>
  <c r="I14" i="16"/>
  <c r="I13" i="16"/>
  <c r="I12" i="16"/>
  <c r="I11" i="16"/>
  <c r="I10" i="16"/>
  <c r="I9" i="16"/>
  <c r="I8" i="16"/>
  <c r="G99" i="13" l="1"/>
  <c r="I95" i="14" l="1"/>
  <c r="H82" i="15"/>
  <c r="H122" i="16"/>
  <c r="G89" i="13"/>
  <c r="H45" i="15"/>
  <c r="H37" i="16"/>
  <c r="H57" i="15" l="1"/>
  <c r="H55" i="15"/>
  <c r="H50" i="15"/>
  <c r="H34" i="15"/>
  <c r="H81" i="15"/>
  <c r="H83" i="15"/>
  <c r="H80" i="15"/>
  <c r="H79" i="15" s="1"/>
  <c r="I106" i="14" l="1"/>
  <c r="I100" i="14"/>
  <c r="H32" i="16"/>
  <c r="H144" i="16"/>
  <c r="H132" i="16"/>
  <c r="H44" i="16" l="1"/>
  <c r="H23" i="15" l="1"/>
  <c r="H48" i="15" l="1"/>
  <c r="H41" i="15" s="1"/>
  <c r="H51" i="15"/>
  <c r="H44" i="15"/>
  <c r="H49" i="15"/>
  <c r="H43" i="15"/>
  <c r="H35" i="15"/>
  <c r="H26" i="15"/>
  <c r="I126" i="14"/>
  <c r="I132" i="14"/>
  <c r="I131" i="14"/>
  <c r="I42" i="14"/>
  <c r="I129" i="14"/>
  <c r="I115" i="14"/>
  <c r="I117" i="14"/>
  <c r="I113" i="14"/>
  <c r="I97" i="14"/>
  <c r="I93" i="14"/>
  <c r="I130" i="14" l="1"/>
  <c r="I45" i="14"/>
  <c r="I63" i="14"/>
  <c r="I50" i="14"/>
  <c r="I51" i="14"/>
  <c r="I52" i="14"/>
  <c r="G41" i="13"/>
  <c r="G40" i="13"/>
  <c r="G39" i="13"/>
  <c r="I34" i="14"/>
  <c r="I27" i="14"/>
  <c r="G54" i="13"/>
  <c r="G53" i="13" s="1"/>
  <c r="G98" i="13"/>
  <c r="G97" i="13" s="1"/>
  <c r="G91" i="13"/>
  <c r="G90" i="13" s="1"/>
  <c r="G88" i="13"/>
  <c r="G83" i="13"/>
  <c r="G25" i="13"/>
  <c r="G26" i="13"/>
  <c r="M28" i="12"/>
  <c r="L28" i="12"/>
  <c r="E39" i="17"/>
  <c r="D39" i="17"/>
  <c r="E24" i="17"/>
  <c r="D24" i="17"/>
  <c r="E29" i="17"/>
  <c r="D29" i="17"/>
  <c r="E28" i="10"/>
  <c r="D28" i="10"/>
  <c r="E30" i="10"/>
  <c r="D30" i="10"/>
  <c r="C28" i="9"/>
  <c r="C26" i="9" s="1"/>
  <c r="I49" i="14" l="1"/>
  <c r="G38" i="13"/>
  <c r="G87" i="13"/>
  <c r="H191" i="16"/>
  <c r="H187" i="16"/>
  <c r="H181" i="16"/>
  <c r="H56" i="16" l="1"/>
  <c r="E42" i="17" l="1"/>
  <c r="C29" i="17" l="1"/>
  <c r="C24" i="17"/>
  <c r="H155" i="16"/>
  <c r="H171" i="16"/>
  <c r="G105" i="13" s="1"/>
  <c r="H12" i="16"/>
  <c r="I105" i="14" l="1"/>
  <c r="I103" i="14"/>
  <c r="I43" i="14"/>
  <c r="H64" i="16"/>
  <c r="H73" i="15" s="1"/>
  <c r="H72" i="15" s="1"/>
  <c r="I44" i="14"/>
  <c r="H37" i="15"/>
  <c r="H38" i="15"/>
  <c r="H98" i="16" l="1"/>
  <c r="H137" i="16"/>
  <c r="H53" i="15"/>
  <c r="C27" i="9" l="1"/>
  <c r="C25" i="9"/>
  <c r="C23" i="9"/>
  <c r="C21" i="9"/>
  <c r="C20" i="9"/>
  <c r="C18" i="9"/>
  <c r="C16" i="9"/>
  <c r="E29" i="10"/>
  <c r="D29" i="10"/>
  <c r="E27" i="10"/>
  <c r="D27" i="10"/>
  <c r="E25" i="10"/>
  <c r="D25" i="10"/>
  <c r="E23" i="10"/>
  <c r="E22" i="10"/>
  <c r="D22" i="10"/>
  <c r="D23" i="10"/>
  <c r="E20" i="10"/>
  <c r="D20" i="10"/>
  <c r="E18" i="10"/>
  <c r="D18" i="10"/>
  <c r="L24" i="11"/>
  <c r="L22" i="11"/>
  <c r="L21" i="11"/>
  <c r="M23" i="12"/>
  <c r="L23" i="12"/>
  <c r="M25" i="12"/>
  <c r="L25" i="12"/>
  <c r="M22" i="12"/>
  <c r="L22" i="12"/>
  <c r="G102" i="13" l="1"/>
  <c r="G94" i="13"/>
  <c r="G74" i="13"/>
  <c r="G71" i="13"/>
  <c r="G70" i="13"/>
  <c r="G69" i="13"/>
  <c r="G60" i="13"/>
  <c r="G58" i="13"/>
  <c r="G49" i="13"/>
  <c r="G32" i="13"/>
  <c r="G33" i="13"/>
  <c r="I138" i="14"/>
  <c r="I135" i="14"/>
  <c r="I120" i="14"/>
  <c r="I116" i="14"/>
  <c r="I114" i="14" s="1"/>
  <c r="I112" i="14"/>
  <c r="I110" i="14"/>
  <c r="I102" i="14"/>
  <c r="I104" i="14"/>
  <c r="I86" i="14"/>
  <c r="I85" i="14"/>
  <c r="I82" i="14"/>
  <c r="I81" i="14"/>
  <c r="I73" i="14"/>
  <c r="I72" i="14"/>
  <c r="I69" i="14"/>
  <c r="I67" i="14"/>
  <c r="I47" i="14"/>
  <c r="I41" i="14"/>
  <c r="I35" i="14"/>
  <c r="I33" i="14"/>
  <c r="I28" i="14"/>
  <c r="I26" i="14"/>
  <c r="H36" i="15"/>
  <c r="H30" i="15" s="1"/>
  <c r="H68" i="15"/>
  <c r="H66" i="15"/>
  <c r="H52" i="15"/>
  <c r="H31" i="15"/>
  <c r="H18" i="15"/>
  <c r="H16" i="15"/>
  <c r="I101" i="14" l="1"/>
  <c r="H25" i="15"/>
  <c r="I32" i="14"/>
  <c r="I31" i="14" s="1"/>
  <c r="G31" i="13"/>
  <c r="G24" i="13"/>
  <c r="D42" i="17"/>
  <c r="C42" i="17"/>
  <c r="E40" i="17"/>
  <c r="D40" i="17"/>
  <c r="C40" i="17"/>
  <c r="C39" i="17" s="1"/>
  <c r="E33" i="17"/>
  <c r="D33" i="17"/>
  <c r="C33" i="17"/>
  <c r="E27" i="17"/>
  <c r="E26" i="17" s="1"/>
  <c r="D27" i="17"/>
  <c r="D26" i="17" s="1"/>
  <c r="C27" i="17"/>
  <c r="C26" i="17" s="1"/>
  <c r="E22" i="17"/>
  <c r="D22" i="17"/>
  <c r="C22" i="17"/>
  <c r="E19" i="17"/>
  <c r="E18" i="17" s="1"/>
  <c r="D19" i="17"/>
  <c r="D18" i="17" s="1"/>
  <c r="C19" i="17"/>
  <c r="C18" i="17" s="1"/>
  <c r="E15" i="17"/>
  <c r="D15" i="17"/>
  <c r="C15" i="17"/>
  <c r="E13" i="17"/>
  <c r="E12" i="17" s="1"/>
  <c r="D13" i="17"/>
  <c r="D12" i="17" s="1"/>
  <c r="C13" i="17"/>
  <c r="C12" i="17" s="1"/>
  <c r="H199" i="16"/>
  <c r="G120" i="13" s="1"/>
  <c r="G117" i="13"/>
  <c r="G114" i="13"/>
  <c r="G111" i="13"/>
  <c r="H177" i="16"/>
  <c r="G108" i="13" s="1"/>
  <c r="I123" i="14"/>
  <c r="I122" i="14" s="1"/>
  <c r="H168" i="16"/>
  <c r="H150" i="16"/>
  <c r="G123" i="13" s="1"/>
  <c r="H146" i="16"/>
  <c r="G86" i="13"/>
  <c r="H128" i="16"/>
  <c r="H111" i="16"/>
  <c r="H110" i="16" s="1"/>
  <c r="H108" i="16"/>
  <c r="H105" i="16"/>
  <c r="I74" i="14" s="1"/>
  <c r="H95" i="16"/>
  <c r="H91" i="16"/>
  <c r="H88" i="16"/>
  <c r="H70" i="15" s="1"/>
  <c r="H77" i="16"/>
  <c r="G48" i="13" s="1"/>
  <c r="H68" i="16"/>
  <c r="G37" i="13" s="1"/>
  <c r="H36" i="16"/>
  <c r="H20" i="16" s="1"/>
  <c r="H29" i="16"/>
  <c r="H25" i="16"/>
  <c r="H21" i="16"/>
  <c r="H11" i="16"/>
  <c r="H10" i="16" s="1"/>
  <c r="H67" i="15"/>
  <c r="H65" i="15"/>
  <c r="H22" i="15"/>
  <c r="H15" i="15"/>
  <c r="I137" i="14"/>
  <c r="I136" i="14" s="1"/>
  <c r="I134" i="14"/>
  <c r="I133" i="14" s="1"/>
  <c r="I128" i="14"/>
  <c r="I127" i="14" s="1"/>
  <c r="I125" i="14"/>
  <c r="I124" i="14"/>
  <c r="I118" i="14"/>
  <c r="I119" i="14"/>
  <c r="I109" i="14"/>
  <c r="I108" i="14" s="1"/>
  <c r="I99" i="14"/>
  <c r="I98" i="14" s="1"/>
  <c r="I96" i="14"/>
  <c r="I84" i="14"/>
  <c r="I83" i="14" s="1"/>
  <c r="I80" i="14"/>
  <c r="I79" i="14" s="1"/>
  <c r="I78" i="14" s="1"/>
  <c r="I77" i="14" s="1"/>
  <c r="I76" i="14" s="1"/>
  <c r="I71" i="14"/>
  <c r="I62" i="14"/>
  <c r="I61" i="14" s="1"/>
  <c r="I60" i="14" s="1"/>
  <c r="I59" i="14" s="1"/>
  <c r="I56" i="14"/>
  <c r="I55" i="14" s="1"/>
  <c r="I48" i="14"/>
  <c r="I46" i="14"/>
  <c r="I25" i="14"/>
  <c r="I24" i="14" s="1"/>
  <c r="H19" i="16" l="1"/>
  <c r="H18" i="16" s="1"/>
  <c r="H76" i="16"/>
  <c r="I70" i="14"/>
  <c r="G63" i="13"/>
  <c r="H131" i="16"/>
  <c r="I121" i="14"/>
  <c r="I111" i="14" s="1"/>
  <c r="I38" i="14"/>
  <c r="I37" i="14" s="1"/>
  <c r="I30" i="14" s="1"/>
  <c r="I29" i="14" s="1"/>
  <c r="H20" i="15"/>
  <c r="G65" i="13"/>
  <c r="I75" i="14"/>
  <c r="H121" i="16"/>
  <c r="G78" i="13"/>
  <c r="D11" i="17"/>
  <c r="G36" i="13"/>
  <c r="H42" i="15"/>
  <c r="L26" i="11"/>
  <c r="D32" i="17"/>
  <c r="E32" i="17"/>
  <c r="C32" i="17"/>
  <c r="E11" i="17"/>
  <c r="I66" i="14"/>
  <c r="I91" i="14"/>
  <c r="I90" i="14" s="1"/>
  <c r="I89" i="14" s="1"/>
  <c r="I88" i="14" s="1"/>
  <c r="I87" i="14" s="1"/>
  <c r="I23" i="14"/>
  <c r="I22" i="14" s="1"/>
  <c r="H71" i="15"/>
  <c r="H154" i="16"/>
  <c r="H90" i="16"/>
  <c r="C11" i="17"/>
  <c r="H9" i="16" l="1"/>
  <c r="H8" i="16" s="1"/>
  <c r="I36" i="14"/>
  <c r="D9" i="17"/>
  <c r="E9" i="17"/>
  <c r="I65" i="14"/>
  <c r="I64" i="14" s="1"/>
  <c r="I139" i="14" s="1"/>
  <c r="M31" i="14"/>
  <c r="H19" i="15"/>
  <c r="C9" i="17"/>
  <c r="D22" i="7" l="1"/>
  <c r="D18" i="7" s="1"/>
  <c r="H85" i="15"/>
  <c r="G122" i="13"/>
  <c r="G121" i="13" s="1"/>
  <c r="G119" i="13"/>
  <c r="G118" i="13" s="1"/>
  <c r="G116" i="13"/>
  <c r="G115" i="13" s="1"/>
  <c r="G113" i="13"/>
  <c r="G112" i="13" s="1"/>
  <c r="G110" i="13"/>
  <c r="G109" i="13" s="1"/>
  <c r="G107" i="13"/>
  <c r="G106" i="13" s="1"/>
  <c r="G104" i="13"/>
  <c r="G103" i="13" s="1"/>
  <c r="G101" i="13"/>
  <c r="G100" i="13" s="1"/>
  <c r="G96" i="13"/>
  <c r="G93" i="13"/>
  <c r="G92" i="13" s="1"/>
  <c r="G85" i="13"/>
  <c r="G84" i="13" s="1"/>
  <c r="G82" i="13"/>
  <c r="G81" i="13" s="1"/>
  <c r="G80" i="13" s="1"/>
  <c r="G79" i="13" s="1"/>
  <c r="G77" i="13"/>
  <c r="G76" i="13" s="1"/>
  <c r="G75" i="13" s="1"/>
  <c r="G73" i="13"/>
  <c r="G72" i="13" s="1"/>
  <c r="G68" i="13"/>
  <c r="G64" i="13"/>
  <c r="G62" i="13"/>
  <c r="G61" i="13" s="1"/>
  <c r="G57" i="13"/>
  <c r="G56" i="13" s="1"/>
  <c r="G52" i="13"/>
  <c r="G51" i="13" s="1"/>
  <c r="G50" i="13" s="1"/>
  <c r="G47" i="13"/>
  <c r="G46" i="13" s="1"/>
  <c r="G45" i="13" s="1"/>
  <c r="G44" i="13" s="1"/>
  <c r="G43" i="13" s="1"/>
  <c r="G35" i="13"/>
  <c r="G34" i="13" s="1"/>
  <c r="G30" i="13"/>
  <c r="G29" i="13" s="1"/>
  <c r="G23" i="13"/>
  <c r="G22" i="13" s="1"/>
  <c r="G21" i="13" s="1"/>
  <c r="G20" i="13" s="1"/>
  <c r="G28" i="13" l="1"/>
  <c r="G27" i="13" s="1"/>
  <c r="G95" i="13"/>
  <c r="I21" i="14"/>
  <c r="I20" i="14"/>
  <c r="G67" i="13"/>
  <c r="G66" i="13" s="1"/>
  <c r="D20" i="8"/>
  <c r="D19" i="8" s="1"/>
  <c r="E20" i="8"/>
  <c r="E19" i="8" s="1"/>
  <c r="H202" i="16"/>
  <c r="H203" i="16"/>
  <c r="G55" i="13"/>
  <c r="G19" i="13" l="1"/>
  <c r="G124" i="13" s="1"/>
  <c r="M26" i="12"/>
  <c r="L26" i="12"/>
  <c r="L18" i="12" s="1"/>
  <c r="M24" i="12"/>
  <c r="L24" i="12"/>
  <c r="M20" i="12"/>
  <c r="L20" i="12"/>
  <c r="M18" i="12" l="1"/>
  <c r="M16" i="12" s="1"/>
  <c r="L16" i="12"/>
  <c r="L25" i="11"/>
  <c r="L17" i="11" s="1"/>
  <c r="L23" i="11"/>
  <c r="L19" i="11"/>
  <c r="L15" i="11" l="1"/>
  <c r="E26" i="10"/>
  <c r="D26" i="10"/>
  <c r="E24" i="10"/>
  <c r="D24" i="10"/>
  <c r="E21" i="10"/>
  <c r="E19" i="10" s="1"/>
  <c r="D21" i="10"/>
  <c r="D19" i="10" s="1"/>
  <c r="E16" i="10"/>
  <c r="D16" i="10"/>
  <c r="D15" i="10" l="1"/>
  <c r="E15" i="10"/>
  <c r="C24" i="9"/>
  <c r="C22" i="9"/>
  <c r="C19" i="9"/>
  <c r="C17" i="9" s="1"/>
  <c r="C14" i="9"/>
  <c r="C13" i="9" s="1"/>
  <c r="E18" i="8" l="1"/>
  <c r="E17" i="8" s="1"/>
  <c r="D18" i="8"/>
  <c r="D17" i="8" s="1"/>
  <c r="D17" i="7"/>
  <c r="D16" i="7" s="1"/>
</calcChain>
</file>

<file path=xl/sharedStrings.xml><?xml version="1.0" encoding="utf-8"?>
<sst xmlns="http://schemas.openxmlformats.org/spreadsheetml/2006/main" count="2711" uniqueCount="672">
  <si>
    <t xml:space="preserve">Приложение № 1 </t>
  </si>
  <si>
    <t>Код классификации доходов бюджетов Россиской Федерации</t>
  </si>
  <si>
    <t>код главного администратора доходов</t>
  </si>
  <si>
    <t>код вида доходов, код подвида доходов, код классификации операций сектора государственного управления, относящихся к доходам бюджетов</t>
  </si>
  <si>
    <t>Закрепление источников доходов бюджета поселения за главными администраторами доходов бюджета поселения - исполнительными органами государственной власти Российской Федерации</t>
  </si>
  <si>
    <t>101 02000 01 0000 110</t>
  </si>
  <si>
    <t>Налог на доходы физических лиц</t>
  </si>
  <si>
    <t>106 01000 00 0000 110</t>
  </si>
  <si>
    <t>Налог на имущество физических лиц</t>
  </si>
  <si>
    <t>106 06000 00 0000 110</t>
  </si>
  <si>
    <t>Земельный налог</t>
  </si>
  <si>
    <t>Межрайонная ИФНС России №8 поЗабайкальскому краю</t>
  </si>
  <si>
    <t>* - в части доходов, зачисляемых в бюджет поселения</t>
  </si>
  <si>
    <t>"О бюджете сельского поселения</t>
  </si>
  <si>
    <t>Приложение № 2</t>
  </si>
  <si>
    <t>Код классификации доходов бюджетов Российской федерации</t>
  </si>
  <si>
    <t>Наименование главных администраторов доходов местных бюджетов-органов местного самоуправления</t>
  </si>
  <si>
    <t>код главного администратора доходов бюджета</t>
  </si>
  <si>
    <t>1 08 04000 01 0000 110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</si>
  <si>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РФ)</t>
  </si>
  <si>
    <t>1 11 09045 10 0000 120</t>
  </si>
  <si>
    <t xml:space="preserve">Прочие поступления от использования имущества, находящегося в  собственности </t>
  </si>
  <si>
    <t>1 17 05050 10 0000 150</t>
  </si>
  <si>
    <t>Прочие неналоговые доходы бюджетов сельских поселений</t>
  </si>
  <si>
    <t>117 14000 00 0000 150</t>
  </si>
  <si>
    <t>Средства самообложения граждан</t>
  </si>
  <si>
    <t>202 15001 10 0000 150</t>
  </si>
  <si>
    <t>Дотации бюджетам сельских поселений на выравнивание бюджетной обеспеченности</t>
  </si>
  <si>
    <t>202 15002 10 0000 150</t>
  </si>
  <si>
    <t>Дотации бюджетам сельских поселений на поддержку мер по обеспечению сбалансированности бюджетов</t>
  </si>
  <si>
    <t>202 29999 10 0000 150</t>
  </si>
  <si>
    <t>Прочие субсидии бюджетам сельских поселений</t>
  </si>
  <si>
    <t>202 35118 10 0000 150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</si>
  <si>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</si>
  <si>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202 40014 10 0000 150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</si>
  <si>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месного значения в соответствии с заключенными соглашениями</t>
  </si>
  <si>
    <t>** - в части поступлений в местный бюджет</t>
  </si>
  <si>
    <t xml:space="preserve">Код  классификации источников финансирования дефицита бюджета </t>
  </si>
  <si>
    <t>Наименование  кода группы статьи и вида источника финансирования дефицита бюджетов наименование кода классификации операций сектора государственного управления относящихся к источникам финансирования дефицитов бюджетов</t>
  </si>
  <si>
    <t>Код главного администратора источников финансирования дефицитов</t>
  </si>
  <si>
    <t>Код группы подгруппы статьи и вида источника финансирования дефицита бюджетов код классификации операций сектора государственного управления относящихся к источникам финансирования дефицитов бюджетов</t>
  </si>
  <si>
    <t>01 05 02 01 10 0000 510</t>
  </si>
  <si>
    <t>Увеличение прочих остатков денежных средств бюджета муниципального образования</t>
  </si>
  <si>
    <t>01 05 02 01 10 0000 610</t>
  </si>
  <si>
    <t>Уменьшение прочих остатков денежных средств бюджета муниципального образования</t>
  </si>
  <si>
    <t>Приложение № 3</t>
  </si>
  <si>
    <t>Приложение № 4</t>
  </si>
  <si>
    <t>Код классификации источников финансирования бюджета</t>
  </si>
  <si>
    <t>Сумма (тыс.рублей)</t>
  </si>
  <si>
    <t>Код главного администратора источников финнасирования дефицитов</t>
  </si>
  <si>
    <t>Источники внутреннего финансирования дефицита бюджета, всего в том числе:</t>
  </si>
  <si>
    <t>01 05 00 00 00 0000 000</t>
  </si>
  <si>
    <t>Изменение остатков средств 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</si>
  <si>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</si>
  <si>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</si>
  <si>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</si>
  <si>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</si>
  <si>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</si>
  <si>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</si>
  <si>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01 05 02 01 05 0000 510</t>
  </si>
  <si>
    <t>Увеличение прочих остатков денежных средств бюджетов муниципальных образований</t>
  </si>
  <si>
    <t>01 05 00 00 00 0000 600</t>
  </si>
  <si>
    <t>Уменьшение остатков средств бюджетов</t>
  </si>
  <si>
    <t>Приложение № 5</t>
  </si>
  <si>
    <t xml:space="preserve">"О бюджете сельского поселения </t>
  </si>
  <si>
    <t>Источники финансирования дефицита сельского поселения</t>
  </si>
  <si>
    <t>01 05 02 00 00 0000 600</t>
  </si>
  <si>
    <t>Уменьшение прочих остатков средств бюджетов</t>
  </si>
  <si>
    <t>Приложение № 6</t>
  </si>
  <si>
    <t>Код бюджетной классификации РФ</t>
  </si>
  <si>
    <t>Наименование доходов</t>
  </si>
  <si>
    <t>Сумма (тыс.руб.)</t>
  </si>
  <si>
    <t>1 00 00000 00 0000 000</t>
  </si>
  <si>
    <t>ДОХОДЫ, ВСЕГО</t>
  </si>
  <si>
    <t>1 01 00000 00 0000 000</t>
  </si>
  <si>
    <t>НАЛОГИ НА ПРИБЫЛЬ, ДОХОДЫ</t>
  </si>
  <si>
    <t>в том числе:</t>
  </si>
  <si>
    <t>1 01 02000 01 0000 110</t>
  </si>
  <si>
    <t>106 00000 00 0000 000</t>
  </si>
  <si>
    <t>Налоги на имущество</t>
  </si>
  <si>
    <t> 106 01030 10 0000 110</t>
  </si>
  <si>
    <t>106 06030 00 0000 110</t>
  </si>
  <si>
    <t>Земельный налог с организаций</t>
  </si>
  <si>
    <t>106 06040 00 0000 110</t>
  </si>
  <si>
    <t>Земельный налог с физических лиц</t>
  </si>
  <si>
    <t>1 08 00000 00 0000 000</t>
  </si>
  <si>
    <t>ГОСУДАРСТВЕННАЯ ПОШЛИНА</t>
  </si>
  <si>
    <t xml:space="preserve"> 1 08 04020 01 0000 110</t>
  </si>
  <si>
    <t>1 11 00000 00 0000 000</t>
  </si>
  <si>
    <t>ДОХОДЫ ОТ ИСПОЛЬЗОВАНИЯ ИМУЩЕСТВА, НАХОДЯЩЕГОСЯ В ГОСУДАРСТВЕННОЙ ИЛИ МУНИЦИПАЛЬНОЙ СОБСТВЕННОСТИ</t>
  </si>
  <si>
    <t xml:space="preserve">1 11 09000 00 0000 120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</si>
  <si>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</si>
  <si>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117 00000 00 0000 000</t>
  </si>
  <si>
    <t>ПРОЧИЕ НЕНАЛОГОВЫЕ ДОХОДЫ</t>
  </si>
  <si>
    <t>Приложение № 7</t>
  </si>
  <si>
    <t> 106 00000 00 0000 000</t>
  </si>
  <si>
    <t>106 06043 10 0000 110</t>
  </si>
  <si>
    <t>106 06033 10 1000 110</t>
  </si>
  <si>
    <t>106 06043 10 1000 110</t>
  </si>
  <si>
    <t>802 117 00000 00 0000 000</t>
  </si>
  <si>
    <t>Приложение № 8</t>
  </si>
  <si>
    <t>Формы межбюджетных трансфертов, получаемых из других бюджетов</t>
  </si>
  <si>
    <t>№ п/п</t>
  </si>
  <si>
    <t>БЕЗВОЗМЕЗДНЫЕ ПОСТУПЛЕНИЯ - всего</t>
  </si>
  <si>
    <t>В том числе:</t>
  </si>
  <si>
    <t>БЕЗВОЗМЕЗДНЫЕ ПОСТУПЛЕНИЯ ОТ ДРУГИХ  БЮДЖЕТОВ БЮДЖЕТНОЙ СИСТЕМЫ РОССИЙСКОЙ ФЕДЕРАЦИИ</t>
  </si>
  <si>
    <t>Дотации от других бюджетов бюджетной системы Российской Федерации</t>
  </si>
  <si>
    <t>Дотация бюджетам сельских поселений на выравнивание бюджетной обеспеченности</t>
  </si>
  <si>
    <t>Дотация бюджетам сельских поселений на поддержку мер по обеспечению сбалансированности бюджетов</t>
  </si>
  <si>
    <t>Субвенция от других бюджетов бюджетной системы Российской Федерации</t>
  </si>
  <si>
    <t>Субвенция на осуществление полномочий по первичному воинскому учету на территориях где отсутствуют военные комиссариаты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</si>
  <si>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</si>
  <si>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</si>
  <si>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Приложение № 9</t>
  </si>
  <si>
    <t>Иные  межбюджетные трансферты бюджету муниципального района  на комплектование книжных фондов библиотек муниципальных образований</t>
  </si>
  <si>
    <t>ПРИЛОЖЕНИЕ 10</t>
  </si>
  <si>
    <t xml:space="preserve">Распределение  бюджетных ассигнований </t>
  </si>
  <si>
    <t xml:space="preserve"> по разделам, подразделам,  целевым статьям, группам и подгруппам видов расходов</t>
  </si>
  <si>
    <t>Наименование показателя</t>
  </si>
  <si>
    <t xml:space="preserve">Коды </t>
  </si>
  <si>
    <t xml:space="preserve">Рз </t>
  </si>
  <si>
    <t>ПР</t>
  </si>
  <si>
    <t>ЦСР</t>
  </si>
  <si>
    <t>ВР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</si>
  <si>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</si>
  <si>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</si>
  <si>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</si>
  <si>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</si>
  <si>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Высшее должностное лицо муниципального образования</t>
  </si>
  <si>
    <t>00 0 00 20300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</si>
  <si>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</si>
  <si>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</si>
  <si>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органов</t>
  </si>
  <si>
    <t>120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</si>
  <si>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</si>
  <si>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</si>
  <si>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</si>
  <si>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</si>
  <si>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Взносы по обязательному социальному страхованию на выплаты работникам учреждений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</si>
  <si>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</si>
  <si>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</si>
  <si>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</si>
  <si>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Финансовое обеспечение выполнения функций муниципальных органов власти</t>
  </si>
  <si>
    <t xml:space="preserve">01 </t>
  </si>
  <si>
    <t>00 0 00 20400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</si>
  <si>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</si>
  <si>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</si>
  <si>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</si>
  <si>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</si>
  <si>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</si>
  <si>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 xml:space="preserve">Закупка товаров, работ, услуг в сфере информационно-коммуникационных технологий </t>
  </si>
  <si>
    <t>242</t>
  </si>
  <si>
    <t>Прочая закупка товаров, работ и услуг для государственных нужд</t>
  </si>
  <si>
    <t>244</t>
  </si>
  <si>
    <t>Иные бюджетные ассигнования</t>
  </si>
  <si>
    <t>800</t>
  </si>
  <si>
    <t>Уплата прочих налогов, сборов и иных платежей</t>
  </si>
  <si>
    <t>852</t>
  </si>
  <si>
    <t>Обеспечение проведения выборов и референдумов</t>
  </si>
  <si>
    <t>07</t>
  </si>
  <si>
    <t>Непрограммная деятельность</t>
  </si>
  <si>
    <t>88</t>
  </si>
  <si>
    <t>Проведение выборов в представительные органы муниципального образования</t>
  </si>
  <si>
    <t>00 0 00 02002</t>
  </si>
  <si>
    <t>Иные закупки товаров, работ и услуг для государственных нужд</t>
  </si>
  <si>
    <t>Резервные фонды</t>
  </si>
  <si>
    <t>11</t>
  </si>
  <si>
    <t>Резервные фонды исполнительных органов местного самоуправления</t>
  </si>
  <si>
    <t>00 0 00 07005</t>
  </si>
  <si>
    <t>Другие общегосударственные вопросы</t>
  </si>
  <si>
    <t>13</t>
  </si>
  <si>
    <t>00 0 00 92300</t>
  </si>
  <si>
    <t>Расходы на выплату персоналу казенных учреждений</t>
  </si>
  <si>
    <t>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</si>
  <si>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</si>
  <si>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</si>
  <si>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</si>
  <si>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</si>
  <si>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119</t>
  </si>
  <si>
    <t>853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</si>
  <si>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</si>
  <si>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</si>
  <si>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</si>
  <si>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00 0 00 51180</t>
  </si>
  <si>
    <t>Оплата труда и начисления на выплаты по оплате труда</t>
  </si>
  <si>
    <t>222</t>
  </si>
  <si>
    <t>Защита населения и территории от  чрезвычайных ситуаций природного и техногенного характера, гражданская оборона</t>
  </si>
  <si>
    <t>10</t>
  </si>
  <si>
    <t>00 0 00 24799</t>
  </si>
  <si>
    <t>Дорожное хозяйство (дорожные фонды)</t>
  </si>
  <si>
    <t>09</t>
  </si>
  <si>
    <t>Строительство, модернизация, ремонт и содержание автомобильных дорог местного значения</t>
  </si>
  <si>
    <t>00 0 00 44315</t>
  </si>
  <si>
    <t xml:space="preserve">244 </t>
  </si>
  <si>
    <t>Жилищно-коммунальное хозяйство</t>
  </si>
  <si>
    <t>05</t>
  </si>
  <si>
    <t>Коммунальное хозяйство</t>
  </si>
  <si>
    <t>Уплата налогов, сборов и иных платежей</t>
  </si>
  <si>
    <t>00 0 00 35005</t>
  </si>
  <si>
    <t>Благоустройство</t>
  </si>
  <si>
    <t>00 0 00 60001</t>
  </si>
  <si>
    <t>Социальная политика</t>
  </si>
  <si>
    <t>Пенсионное обеспечение</t>
  </si>
  <si>
    <t xml:space="preserve">Доплаты к пенсиям муниципальных служащих </t>
  </si>
  <si>
    <t>00 0 00 49101</t>
  </si>
  <si>
    <t>321</t>
  </si>
  <si>
    <t>Прочие межбюджетные трансферты общего характера</t>
  </si>
  <si>
    <t>Организация водоснабжения и водоотведения</t>
  </si>
  <si>
    <t>00 0 00 42161</t>
  </si>
  <si>
    <t>Осуществление передаваемого полномочия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соответсвии с жилищным законодательством</t>
  </si>
  <si>
    <t>00 0 00 42162</t>
  </si>
  <si>
    <t>Осуществление передаваемого полномочия по участию в предупреждении и ликвидации последствий чрезвычайных ситуаций в границах поселения</t>
  </si>
  <si>
    <t>00 0 00 42163</t>
  </si>
  <si>
    <t>Осуществление передаваемого полномочия по сохранению, использованию и популяризации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поселений</t>
  </si>
  <si>
    <t>00 0 00 42165</t>
  </si>
  <si>
    <t>Осуществление передаваемого полномочия по созданию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</si>
  <si>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00 0 00 42166</t>
  </si>
  <si>
    <t>Осуществление передаваемого полномочия по организации сбора и вывоза бытовых отходов и мусора</t>
  </si>
  <si>
    <t>00 0 00 42167</t>
  </si>
  <si>
    <t>Осуществление передаваемого полномочия по организации ритуальных услуг и содержанию мест захоронения</t>
  </si>
  <si>
    <t>00 0 00 42168</t>
  </si>
  <si>
    <r>
      <t>Осуществление передаваемого полномочия по</t>
    </r>
    <r>
      <rPr>
        <sz val="12"/>
        <rFont val="Arial"/>
        <family val="2"/>
        <charset val="204"/>
      </rPr>
      <t xml:space="preserve"> </t>
    </r>
    <r>
      <rPr>
        <sz val="12"/>
        <rFont val="Times New Roman"/>
        <family val="1"/>
        <charset val="204"/>
      </rPr>
      <t>осуществлению мер по противодействию коррупции в границах поселения</t>
    </r>
  </si>
  <si>
    <t>00 0 00 42169</t>
  </si>
  <si>
    <t>Перечисление другим бюджетам (контрольный орган)</t>
  </si>
  <si>
    <t xml:space="preserve">14 </t>
  </si>
  <si>
    <t>00 0 00 42160</t>
  </si>
  <si>
    <t>14</t>
  </si>
  <si>
    <t>Итого расходов</t>
  </si>
  <si>
    <t>ПРИЛОЖЕНИЕ 11</t>
  </si>
  <si>
    <t xml:space="preserve"> по главным распорядителям бюджетных средств по ведомственной</t>
  </si>
  <si>
    <t>ЭКР</t>
  </si>
  <si>
    <t>Код ведомства</t>
  </si>
  <si>
    <t>ИТОГО РАСХОДОВ</t>
  </si>
  <si>
    <t>000</t>
  </si>
  <si>
    <t>211</t>
  </si>
  <si>
    <t>212</t>
  </si>
  <si>
    <t>213</t>
  </si>
  <si>
    <t>221</t>
  </si>
  <si>
    <t>Транспортные услуги</t>
  </si>
  <si>
    <t>225</t>
  </si>
  <si>
    <t>Прочие работы,услуги</t>
  </si>
  <si>
    <t>Поступление нефинасовых активов</t>
  </si>
  <si>
    <t>Увеличение стоимости материальных запасов</t>
  </si>
  <si>
    <t>850</t>
  </si>
  <si>
    <t>290</t>
  </si>
  <si>
    <t>340</t>
  </si>
  <si>
    <t>Коммунальные услуги</t>
  </si>
  <si>
    <t>223</t>
  </si>
  <si>
    <t>226</t>
  </si>
  <si>
    <t>Исполнительный сбор</t>
  </si>
  <si>
    <t>292</t>
  </si>
  <si>
    <t>Национальная оборона</t>
  </si>
  <si>
    <t>0 0 00 51180</t>
  </si>
  <si>
    <t>Национальная безопасность и правоохранительная деятельность</t>
  </si>
  <si>
    <t>00</t>
  </si>
  <si>
    <t>310</t>
  </si>
  <si>
    <t>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</si>
  <si>
    <t xml:space="preserve">04 </t>
  </si>
  <si>
    <t>Очиска несанкционированных свалок</t>
  </si>
  <si>
    <t>00 0 00 60005</t>
  </si>
  <si>
    <t>Строительство спортплощадки</t>
  </si>
  <si>
    <t>Увеличение стоимости основных средств</t>
  </si>
  <si>
    <t>Прочие межбюджетные трансферты</t>
  </si>
  <si>
    <t>500</t>
  </si>
  <si>
    <t>Осуществление передаваемого полномочия по осуществлению мер по противодействию коррупции в границах поселения</t>
  </si>
  <si>
    <t>ПРИЛОЖЕНИЕ 12</t>
  </si>
  <si>
    <t xml:space="preserve">Экономическая структура расходов бюджета сельского поселения </t>
  </si>
  <si>
    <t>Наименование</t>
  </si>
  <si>
    <t>Код</t>
  </si>
  <si>
    <t>экономической статьи</t>
  </si>
  <si>
    <t>Оплата труда и начисления на оплату</t>
  </si>
  <si>
    <t>Заработная плата</t>
  </si>
  <si>
    <t>Прочие выплаты</t>
  </si>
  <si>
    <t>Начисления на оплату труда</t>
  </si>
  <si>
    <t>Приобретение услуг</t>
  </si>
  <si>
    <t>Услуги связи</t>
  </si>
  <si>
    <t>В т.ч. Почтовые расходы</t>
  </si>
  <si>
    <t>Проезд к месту командировки</t>
  </si>
  <si>
    <t>Доставка угля</t>
  </si>
  <si>
    <t>Э/энергия</t>
  </si>
  <si>
    <t>дрова</t>
  </si>
  <si>
    <t>Аренда имущества</t>
  </si>
  <si>
    <t>Услуги по содержанию имуществом</t>
  </si>
  <si>
    <t>Обслуживание оргтехники</t>
  </si>
  <si>
    <t>Тех.обслуживание здания</t>
  </si>
  <si>
    <t>Обслуживание охраны</t>
  </si>
  <si>
    <t xml:space="preserve">Заработная плата по договору </t>
  </si>
  <si>
    <t>Ремонт дорог</t>
  </si>
  <si>
    <t>дератизация</t>
  </si>
  <si>
    <t>Ремонт очистных</t>
  </si>
  <si>
    <t>Прочие услуги</t>
  </si>
  <si>
    <t>Сопровождение программных средств</t>
  </si>
  <si>
    <t>Услуги редакции</t>
  </si>
  <si>
    <t>З/плата по договору</t>
  </si>
  <si>
    <t>Аттестация рабочих мест</t>
  </si>
  <si>
    <t>Минерализация и отжиг</t>
  </si>
  <si>
    <t>автострахование</t>
  </si>
  <si>
    <t>услуги по ГО ЧС</t>
  </si>
  <si>
    <t>Освещение микрорайона</t>
  </si>
  <si>
    <t>Услуги СЭС и медицины</t>
  </si>
  <si>
    <t>Изготовление техпаспортов</t>
  </si>
  <si>
    <t>Безвозмездные и безвозвратные перечисле-</t>
  </si>
  <si>
    <t>ния организации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</si>
  <si>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</si>
  <si>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иск-</t>
  </si>
  <si>
    <t>лючением государственных и муниципальных</t>
  </si>
  <si>
    <t>организаций</t>
  </si>
  <si>
    <t>Безвозмездные перечисления бюджетам</t>
  </si>
  <si>
    <t>Социальное обеспечение</t>
  </si>
  <si>
    <t xml:space="preserve">Муниципальная Пенсия </t>
  </si>
  <si>
    <t>Пособие по социальной помощи населению</t>
  </si>
  <si>
    <t>Прочие расходы</t>
  </si>
  <si>
    <t>Поступление нефинансовых активов</t>
  </si>
  <si>
    <t>Приобретение оргтехники, мебели</t>
  </si>
  <si>
    <t>Приобретение насосной станции</t>
  </si>
  <si>
    <t>Приобретение автомобиля</t>
  </si>
  <si>
    <t>Городская комфортная среда(софинансирование)</t>
  </si>
  <si>
    <t>приобретение квартир</t>
  </si>
  <si>
    <t>Приобретение спорт и музинвентаря</t>
  </si>
  <si>
    <t>Приобретение ГСМ, з/частей</t>
  </si>
  <si>
    <t>Приобретение канцелярия, хоз.расходов</t>
  </si>
  <si>
    <t>Приобретение РЛО</t>
  </si>
  <si>
    <t>Приобретение стройматериалов</t>
  </si>
  <si>
    <t>Приобретение сувенирной продукции</t>
  </si>
  <si>
    <t>ВСЕГО РАСХОДОВ</t>
  </si>
  <si>
    <t xml:space="preserve"> БЮДЖЕТ</t>
  </si>
  <si>
    <t>расходов  ведомственной классификации  расходов бюджетов Российской Федерации</t>
  </si>
  <si>
    <t>(в тыс. руб.)</t>
  </si>
  <si>
    <t>Р3</t>
  </si>
  <si>
    <t>Эк Ст</t>
  </si>
  <si>
    <t>ОБЩЕГОСУДАРСТВЕННЫЕ ВОПРОСЫ</t>
  </si>
  <si>
    <t>0000000000</t>
  </si>
  <si>
    <t>Функционирование высшего должностного лица субъекта Российской Федерации и органа местного самоуправления</t>
  </si>
  <si>
    <t>Глава муниципального образования</t>
  </si>
  <si>
    <t>0000020300</t>
  </si>
  <si>
    <t>Расходы на выплаты персоналу в целях обеспечения выполнения функций органами местного самоуправления, казенными учреждениями</t>
  </si>
  <si>
    <t>210</t>
  </si>
  <si>
    <t>Суточные</t>
  </si>
  <si>
    <t>Начисления на выплаты по оплате труда</t>
  </si>
  <si>
    <t>Транспортные расходы</t>
  </si>
  <si>
    <t>802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</si>
  <si>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</si>
  <si>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Центральный аппарат</t>
  </si>
  <si>
    <t>0000020400</t>
  </si>
  <si>
    <t>РАСХОДЫ</t>
  </si>
  <si>
    <t>в том числе интернет</t>
  </si>
  <si>
    <t>- телефон</t>
  </si>
  <si>
    <t>- почтовые расходы</t>
  </si>
  <si>
    <t xml:space="preserve">Транспортные услуги </t>
  </si>
  <si>
    <t>-Проезд при командировке</t>
  </si>
  <si>
    <t>Услуги по содержанию имущества</t>
  </si>
  <si>
    <t xml:space="preserve"> - заправка катриджа </t>
  </si>
  <si>
    <t>услуги по содержанию имушества</t>
  </si>
  <si>
    <t>Прочие работы, услуги</t>
  </si>
  <si>
    <t>- программное обеспечение</t>
  </si>
  <si>
    <t>- СБИС</t>
  </si>
  <si>
    <t>КС</t>
  </si>
  <si>
    <t>-приобретение ЭЦП для нотариальных действий</t>
  </si>
  <si>
    <t>- ремонт оргтехники</t>
  </si>
  <si>
    <t>-сопровожд. Програм. Ср-в</t>
  </si>
  <si>
    <t>прочие расходы</t>
  </si>
  <si>
    <t xml:space="preserve">   - оплата по договорам за расколку, распиловку дров</t>
  </si>
  <si>
    <t>- услуги редакции</t>
  </si>
  <si>
    <t>- тех. Обслуживание, ремонт</t>
  </si>
  <si>
    <t>- автострахование</t>
  </si>
  <si>
    <t>- охрана</t>
  </si>
  <si>
    <t>прохождение мед.комиссии</t>
  </si>
  <si>
    <t xml:space="preserve"> - проживание</t>
  </si>
  <si>
    <t xml:space="preserve"> - </t>
  </si>
  <si>
    <t xml:space="preserve"> - проведение аттестации рабочего места</t>
  </si>
  <si>
    <t xml:space="preserve">- курсы повышения </t>
  </si>
  <si>
    <t>…</t>
  </si>
  <si>
    <t>-проведение мероприятий</t>
  </si>
  <si>
    <t>- Земельный налог, налог на имущество</t>
  </si>
  <si>
    <t>851</t>
  </si>
  <si>
    <t>-Транспортный налог</t>
  </si>
  <si>
    <t>-Госпошлина</t>
  </si>
  <si>
    <t xml:space="preserve">-иные налоги </t>
  </si>
  <si>
    <t>- мебель</t>
  </si>
  <si>
    <t>414</t>
  </si>
  <si>
    <t xml:space="preserve"> - дрова </t>
  </si>
  <si>
    <t xml:space="preserve"> - канцелярские расходы</t>
  </si>
  <si>
    <t xml:space="preserve"> - приобретение материалов для ремонта</t>
  </si>
  <si>
    <t>- гсм</t>
  </si>
  <si>
    <t>- з/части</t>
  </si>
  <si>
    <t>- хоз.нужды</t>
  </si>
  <si>
    <t>Административная комиссия</t>
  </si>
  <si>
    <t>0000079207</t>
  </si>
  <si>
    <t xml:space="preserve"> Проведенияе выборов и референдумов</t>
  </si>
  <si>
    <t>0000002002</t>
  </si>
  <si>
    <t>-Оплата по договорам ГПХ(избирательная комиссия)</t>
  </si>
  <si>
    <t>-Услуги редакции (обьявления, биллютени)</t>
  </si>
  <si>
    <t>-Заправка картриджа</t>
  </si>
  <si>
    <t>Проведение выборов главы муниципального образования</t>
  </si>
  <si>
    <t>0000002003</t>
  </si>
  <si>
    <t>Резервные фонды местных администраций</t>
  </si>
  <si>
    <t>0000007005</t>
  </si>
  <si>
    <t>870</t>
  </si>
  <si>
    <t>Расходы на выплаты техническому персоналу в целях обеспечения выполнения функций органами местного самоуправления, казенными учреждениями</t>
  </si>
  <si>
    <t>0000092300</t>
  </si>
  <si>
    <t xml:space="preserve">Заработная плата </t>
  </si>
  <si>
    <t xml:space="preserve"> - электроэнергия</t>
  </si>
  <si>
    <t>Прочие работы и услуги</t>
  </si>
  <si>
    <t>-Оплата по договорам ГПХ(обслуж. Хоккейн коробки)</t>
  </si>
  <si>
    <t>-Прочие расходы</t>
  </si>
  <si>
    <t>-Исполнительный сбор (постановка на кадастровый учет)</t>
  </si>
  <si>
    <t>НАЦИОНАЛЬНАЯ ОБОРОНА</t>
  </si>
  <si>
    <t>0000000</t>
  </si>
  <si>
    <t>0000051180</t>
  </si>
  <si>
    <t>заправка картриджа</t>
  </si>
  <si>
    <t>гсм</t>
  </si>
  <si>
    <t>канц. Товары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</si>
  <si>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</si>
  <si>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</si>
  <si>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0000024799</t>
  </si>
  <si>
    <t>- оплата по договорам за тушение пожаров</t>
  </si>
  <si>
    <t>- медикаменты, продукты питания, гсм и тп</t>
  </si>
  <si>
    <t>ДОРОЖНЫЙ ФОНД</t>
  </si>
  <si>
    <t>0000044315</t>
  </si>
  <si>
    <t>-оплата по договорам</t>
  </si>
  <si>
    <t>ЖИЛИЩНО-КОММУНАЛЬНОЕ ХОЗЯЙСТВО</t>
  </si>
  <si>
    <t>Жилищное хозяйство</t>
  </si>
  <si>
    <t>Уличное освещение</t>
  </si>
  <si>
    <t>0000060001</t>
  </si>
  <si>
    <t>эл.энергия гараж</t>
  </si>
  <si>
    <t>очистка несанкционированных свалок(по решению суда)</t>
  </si>
  <si>
    <t>0000060005</t>
  </si>
  <si>
    <t>Городская комфортная среда (софинансирование реконструкция памятника ВОВ)</t>
  </si>
  <si>
    <t>Молодежная политика и оздоровление детей</t>
  </si>
  <si>
    <t>Проведение мероприятий для детей и молодежи</t>
  </si>
  <si>
    <t>0000043101</t>
  </si>
  <si>
    <t>- земельный налог</t>
  </si>
  <si>
    <t>Социальное обеспечение и иные выплаты населению</t>
  </si>
  <si>
    <t>0000049101</t>
  </si>
  <si>
    <t>Программа Обеспечение жильем молодых семей</t>
  </si>
  <si>
    <t>0000079529</t>
  </si>
  <si>
    <t>322</t>
  </si>
  <si>
    <t>262</t>
  </si>
  <si>
    <t>"Доступная среда"</t>
  </si>
  <si>
    <t>06</t>
  </si>
  <si>
    <t>0000050270</t>
  </si>
  <si>
    <t>Перечисление другим бюджетам</t>
  </si>
  <si>
    <t>0000052160</t>
  </si>
  <si>
    <t>540</t>
  </si>
  <si>
    <t>251</t>
  </si>
  <si>
    <t>- контрольный орган</t>
  </si>
  <si>
    <t xml:space="preserve">Переданные полномочия </t>
  </si>
  <si>
    <t>Иные межбюжентые транферты</t>
  </si>
  <si>
    <t>0000042161</t>
  </si>
  <si>
    <t>- эл/энергия водокачка</t>
  </si>
  <si>
    <t>- оплата по договору (з/пл+30,2%)</t>
  </si>
  <si>
    <t>- микробиологическое исследование воды</t>
  </si>
  <si>
    <t>- доставка угля</t>
  </si>
  <si>
    <t>- распиловка, расколка дров</t>
  </si>
  <si>
    <t>- водный налог</t>
  </si>
  <si>
    <t>- известь, лампочки</t>
  </si>
  <si>
    <t>-дрова, уголь</t>
  </si>
  <si>
    <t xml:space="preserve">Обеспечение проживающих в поселении и нуждающихся в жилых помещениях малоимущих граждан </t>
  </si>
  <si>
    <t>0000042162</t>
  </si>
  <si>
    <t>- канцелярия (бумага)</t>
  </si>
  <si>
    <t>Предупреждение и ликвидация последствий чрезвычайных ситуаций в границах поселений</t>
  </si>
  <si>
    <t>0000042163</t>
  </si>
  <si>
    <t>-гсм</t>
  </si>
  <si>
    <t>-продукты питаниия</t>
  </si>
  <si>
    <t>-плакаты, банеры</t>
  </si>
  <si>
    <t>-огнетушители</t>
  </si>
  <si>
    <t>оплата дог при предупреждении и ликвидации ЧС</t>
  </si>
  <si>
    <t>Сохранение, использование и поуляризация объектов культурного наследия (памятников)</t>
  </si>
  <si>
    <t>0000042165</t>
  </si>
  <si>
    <t>хоз. товары</t>
  </si>
  <si>
    <t>строй материалы</t>
  </si>
  <si>
    <t xml:space="preserve"> Организация обустройства мест для массового отдыха жителей </t>
  </si>
  <si>
    <t>0000042166</t>
  </si>
  <si>
    <t>- уборка мусора</t>
  </si>
  <si>
    <t>-дератизация</t>
  </si>
  <si>
    <t>- аккарицидная обработка</t>
  </si>
  <si>
    <t>организация мероприятий</t>
  </si>
  <si>
    <t>Организация сбор и вывоза мусора</t>
  </si>
  <si>
    <t>0000042167</t>
  </si>
  <si>
    <t>- оплата по договорам (содержание свалок)</t>
  </si>
  <si>
    <t>Организация ритуальных услуг и содержание мест захоронения</t>
  </si>
  <si>
    <t>0000042168</t>
  </si>
  <si>
    <t>- транспортные услуги</t>
  </si>
  <si>
    <t>000042168</t>
  </si>
  <si>
    <t>- огораживание кладбища и стр-во туалета</t>
  </si>
  <si>
    <t>-договора за захоронение</t>
  </si>
  <si>
    <t>- прочие расходы (…)</t>
  </si>
  <si>
    <t>- стройматериалы</t>
  </si>
  <si>
    <t xml:space="preserve">Осуществление мер по противодействию коррупции в границах поселений </t>
  </si>
  <si>
    <t>0000042169</t>
  </si>
  <si>
    <t>-бумага для плакатов, листовок</t>
  </si>
  <si>
    <t>000042169</t>
  </si>
  <si>
    <t>без переданных полномочий и ВУСа</t>
  </si>
  <si>
    <t xml:space="preserve"> Наименование показателя</t>
  </si>
  <si>
    <t>Код дохода по бюджетной классификации</t>
  </si>
  <si>
    <t>7</t>
  </si>
  <si>
    <t>8</t>
  </si>
  <si>
    <t>Доходы бюджета - всего</t>
  </si>
  <si>
    <t>x</t>
  </si>
  <si>
    <t xml:space="preserve">  НАЛОГОВЫЕ И НЕНАЛОГОВЫЕ ДОХОДЫ</t>
  </si>
  <si>
    <t>802 1 00 00000 00 0000 000</t>
  </si>
  <si>
    <t xml:space="preserve">  НАЛОГИ НА ПРИБЫЛЬ, ДОХОДЫ</t>
  </si>
  <si>
    <t>802 1 01 00000 00 0000 000</t>
  </si>
  <si>
    <t xml:space="preserve">  Налог на доходы физических лиц</t>
  </si>
  <si>
    <t>802 1 01 02000 01 0000 110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</si>
  <si>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</si>
  <si>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802 1 01 02010 01 0000 110</t>
  </si>
  <si>
    <t xml:space="preserve">  НАЛОГИ НА ИМУЩЕСТВО</t>
  </si>
  <si>
    <t>802 1 06 00000 00 0000 000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</si>
  <si>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</si>
  <si>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802 1 06 01030 10 0000 110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</si>
  <si>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</si>
  <si>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802 1 06 01030 13 0000 110</t>
  </si>
  <si>
    <t>ЗЕМЕЛЬНЫЙ НАЛОГ</t>
  </si>
  <si>
    <t>802 1 06 06000 00 0000 110</t>
  </si>
  <si>
    <t xml:space="preserve">  Земельный налог с организаций</t>
  </si>
  <si>
    <t>802 1 06 06030 00 0000 110</t>
  </si>
  <si>
    <t xml:space="preserve">  Земельный налог с организаций, обладающих земельным участком, расположенным в границах сельских  поселений</t>
  </si>
  <si>
    <t>802 1 06 06033 10 0000 110</t>
  </si>
  <si>
    <t xml:space="preserve">  Земельный налог с организаций, обладающих земельным участком, расположенным в границах городских  поселений</t>
  </si>
  <si>
    <t>802 1 06 06033 13 0000 110</t>
  </si>
  <si>
    <t xml:space="preserve">  Земельный налог с физических лиц</t>
  </si>
  <si>
    <t>802 1 06 06040 00 0000 110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</si>
  <si>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</si>
  <si>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802 1 06 06043 10 0000 110</t>
  </si>
  <si>
    <t xml:space="preserve">  ГОСУДАРСТВЕННАЯ ПОШЛИНА</t>
  </si>
  <si>
    <t>802 1 08 00000 00 0000 000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</si>
  <si>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</si>
  <si>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802 1 08 04020 01 0000 110</t>
  </si>
  <si>
    <t xml:space="preserve">  ДОХОДЫ ОТ ИСПОЛЬЗОВАНИЯ ИМУЩЕСТВА, НАХОДЯЩЕГОСЯ В ГОСУДАРСТВЕННОЙ И МУНИЦИПАЛЬНОЙ СОБСТВЕННОСТИ</t>
  </si>
  <si>
    <t>802 1 11 00000 00 0000 000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</si>
  <si>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</si>
  <si>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802 1 11 09000 00 0000 120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</si>
  <si>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</si>
  <si>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802 1 11 09045 10 0000 120</t>
  </si>
  <si>
    <t xml:space="preserve">  ПРОЧИЕ НЕНАЛОГОВЫЕ ДОХОДЫ</t>
  </si>
  <si>
    <t>802 1 17 00000 00 0000 000</t>
  </si>
  <si>
    <t xml:space="preserve">  Прочие неналоговые доходы бюджетов сельских поселений</t>
  </si>
  <si>
    <t>802 1 17 05050 10 0000 180</t>
  </si>
  <si>
    <t xml:space="preserve">  Средства самообложения граждан, зачисляемые в бюджеты сельских  поселений</t>
  </si>
  <si>
    <t>802 1 17 14030 10 0000 180</t>
  </si>
  <si>
    <t xml:space="preserve">  БЕЗВОЗМЕЗДНЫЕ ПОСТУПЛЕНИЯ</t>
  </si>
  <si>
    <t>802 2 00 00000 00 0000 000</t>
  </si>
  <si>
    <t xml:space="preserve"> ПОСТУПЛЕНИЯ ДОТАЦИЙ</t>
  </si>
  <si>
    <t>802 2 02 00000 00 0000 000</t>
  </si>
  <si>
    <t xml:space="preserve">  Дотации бюджетам сельских поселений на выравнивание бюджетной обеспеченности</t>
  </si>
  <si>
    <t>802 2 02 01001 10 0000 151</t>
  </si>
  <si>
    <t xml:space="preserve">  Дотации бюджетам сельских поселений на поддержку мер по обеспечению сбалансированности бюджетов</t>
  </si>
  <si>
    <t>802 2 02 01003 10 0000 151</t>
  </si>
  <si>
    <t xml:space="preserve">  Субсидии бюджетам бюджетной системы Российской Федерации (межбюджетные субсидии)</t>
  </si>
  <si>
    <t>802 2 02 02000 00 0000 151</t>
  </si>
  <si>
    <t xml:space="preserve">  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</si>
  <si>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802 2 02 02089 00 0000 151</t>
  </si>
  <si>
    <t xml:space="preserve">  Субсидии бюджетам сельских поселений на реализацию мероприятий государственной программы Российской Федерации "Доступная среда" на 2011 - 2020 годы</t>
  </si>
  <si>
    <t>802 2 02 02207 10 0000 151</t>
  </si>
  <si>
    <t xml:space="preserve">  Субвенции бюджетам бюджетной системы Российской Федерации</t>
  </si>
  <si>
    <t>802 2 02 03000 00 0000 151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</si>
  <si>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</si>
  <si>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802 2 02 03015 00 0000 151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</si>
  <si>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</si>
  <si>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802 2 02 03015 10 0000 151</t>
  </si>
  <si>
    <t xml:space="preserve">  Иные межбюджетные трансферты</t>
  </si>
  <si>
    <t>802 2 02 04000 00 0000 151</t>
  </si>
  <si>
    <t xml:space="preserve">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</si>
  <si>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802 2 02 04014 10 0000 151</t>
  </si>
  <si>
    <t xml:space="preserve">  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</si>
  <si>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802 2 02 04052 00 0000 151</t>
  </si>
  <si>
    <t xml:space="preserve">- минерализация </t>
  </si>
  <si>
    <t>- отжиг</t>
  </si>
  <si>
    <t>Вывоз ТКО</t>
  </si>
  <si>
    <t>Перечисления другим бюджетам бюджетной системы РФ</t>
  </si>
  <si>
    <t>Городская комфортная среда (софинанс. реконструкция памятника ВОВ)</t>
  </si>
  <si>
    <t xml:space="preserve"> на 2024 год</t>
  </si>
  <si>
    <t>-Членские взносы</t>
  </si>
  <si>
    <t>Членские взносы</t>
  </si>
  <si>
    <t>Установка детской площадки на ул. Вокзальной (федер. программа минист. сельского хозяйства)</t>
  </si>
  <si>
    <t>-Прохождение медосмотра</t>
  </si>
  <si>
    <t>Прохождение медосмотров</t>
  </si>
  <si>
    <t>Ремонт системы отопления здания администрации</t>
  </si>
  <si>
    <t xml:space="preserve"> на 2025 год</t>
  </si>
  <si>
    <t>2025 год</t>
  </si>
  <si>
    <t>11,5 мес</t>
  </si>
  <si>
    <t>-Читаинформ</t>
  </si>
  <si>
    <t xml:space="preserve"> - приобретение оргтехники (МФУ)</t>
  </si>
  <si>
    <t xml:space="preserve">-Постановка на кадастровый учет( 45 мун.квартир) </t>
  </si>
  <si>
    <t>-Снятие с кад.учета зем.участков</t>
  </si>
  <si>
    <t>-Приобретение ГСМ A10</t>
  </si>
  <si>
    <t>Зап.части,хоз.расходы</t>
  </si>
  <si>
    <t>Строительство 2-х туалетов по треб прокуратуры</t>
  </si>
  <si>
    <t>- огораживание скважин</t>
  </si>
  <si>
    <t>поселения " Харагунское"</t>
  </si>
  <si>
    <t>поселения "Харагунское"</t>
  </si>
  <si>
    <t xml:space="preserve">поселения " Харагунское" </t>
  </si>
  <si>
    <t>Сельское поселение « Харагунское»</t>
  </si>
  <si>
    <t>Перечень главных администраторов доходов бюджета поселения - исполнительных органов местного самоуправления сельского поселения " Харагунское"</t>
  </si>
  <si>
    <t>264</t>
  </si>
  <si>
    <t>247</t>
  </si>
  <si>
    <t>-ТКО Олерон+,дрова</t>
  </si>
  <si>
    <t>-Оплата по договорам ГПХ</t>
  </si>
  <si>
    <t>117 05050 10 0000 180</t>
  </si>
  <si>
    <t>117 05050 10 0000 150</t>
  </si>
  <si>
    <t>жилищное хозяйство</t>
  </si>
  <si>
    <t>Молодежная политика</t>
  </si>
  <si>
    <t>00 0 00 43101</t>
  </si>
  <si>
    <t>проведение мероприятий для детей и молодежи</t>
  </si>
  <si>
    <t>349</t>
  </si>
  <si>
    <t>Земельный налог, налог на имущество</t>
  </si>
  <si>
    <t>штрафы, пени</t>
  </si>
  <si>
    <t>000 00 52160</t>
  </si>
  <si>
    <t>00 0 00 52160</t>
  </si>
  <si>
    <t>Организация сбор и вывоз мусора</t>
  </si>
  <si>
    <t>Курсы повышения</t>
  </si>
  <si>
    <t>Договора на захоронение</t>
  </si>
  <si>
    <t xml:space="preserve">поселения "Харагунское" </t>
  </si>
  <si>
    <t xml:space="preserve">к  решению Совета сельского </t>
  </si>
  <si>
    <t>к  решению Совета сельского</t>
  </si>
  <si>
    <t>К  решению Совета сельского</t>
  </si>
  <si>
    <t>поселения "Харагунское_"</t>
  </si>
  <si>
    <t>к  решению Совета селького</t>
  </si>
  <si>
    <t>к решению Совета сельского</t>
  </si>
  <si>
    <t>00 0 00 79207</t>
  </si>
  <si>
    <t>-ремонт K34здания администрации</t>
  </si>
  <si>
    <t>Взносы за кап ремонт муниципального жилья</t>
  </si>
  <si>
    <t>0000035002</t>
  </si>
  <si>
    <t>Ремонт жилья  ул Лесная 16 (требование прокуратуры)</t>
  </si>
  <si>
    <t>Оформление выморочного имущества ( по предст.прокурат)</t>
  </si>
  <si>
    <t xml:space="preserve">Ремонт жилья  - 2 ремонт печей </t>
  </si>
  <si>
    <t>Городская комфортная среда (благоустройство территории Харагунской сельской библиотеки)</t>
  </si>
  <si>
    <t xml:space="preserve">Бюджетная роспись сельского поселения" Харагунское" на 2024  год </t>
  </si>
  <si>
    <t xml:space="preserve">и плановый период 2025 г., 2026 г. по разделам, подразделам, целевым статьям и видам </t>
  </si>
  <si>
    <t>Очередной год         2024</t>
  </si>
  <si>
    <t>1 год планового периода 2025</t>
  </si>
  <si>
    <t>2 год планового периода 2026</t>
  </si>
  <si>
    <t xml:space="preserve"> ДОХОДЫ на 2024 год и плановый период 2025-2026 гг.</t>
  </si>
  <si>
    <t>Наименование Администрация сельского поселения " Харагунское"</t>
  </si>
  <si>
    <t>"О проекте бюджета сельского поселения</t>
  </si>
  <si>
    <t>" Харагунское" на 2024 год</t>
  </si>
  <si>
    <t>и плановый период 2025 и 2026 годов"</t>
  </si>
  <si>
    <t>Перечень источников доходов бюджета поселения, закрепляемых за главными администраторами доходов бюджета сельского поселения -  исполнительными органами государственной власти Российской Федерации на 2024 год и плановый период 2025 и 2026 годов</t>
  </si>
  <si>
    <t>«О проекте  бюджета сельского поселения</t>
  </si>
  <si>
    <t>« Харагунское» на 2024 год</t>
  </si>
  <si>
    <t xml:space="preserve">Перечень главных администраторов источников финансирования дефицита бюджета сельского поселения « Харагунское-» на 2024 год и плановый период 2025 и 2026 годов </t>
  </si>
  <si>
    <t>"Харагунское" на 2024 год</t>
  </si>
  <si>
    <t>Источники финансирования деицита сельского поселения  " Харагунское" на 2024 год</t>
  </si>
  <si>
    <t>" Харагунское-" на 2024 год</t>
  </si>
  <si>
    <t>" Харагунское" на плановый период 2025 и 2026 годов</t>
  </si>
  <si>
    <t>2026 год</t>
  </si>
  <si>
    <t xml:space="preserve">" Харагунское" на 2024 год </t>
  </si>
  <si>
    <t xml:space="preserve">"О проекте бюджета сельского поселения </t>
  </si>
  <si>
    <t>и плановый период 2025  и 2026 годов"</t>
  </si>
  <si>
    <t>Объемы поступления доходов бюджета поселения на 2024 год</t>
  </si>
  <si>
    <t>Объемы поступления доходов  бюджета поселения на плановый период 2025 и 2026 годов</t>
  </si>
  <si>
    <t>бюджетной системы, в 2024 году</t>
  </si>
  <si>
    <t>бюджетной системы, на плановый период 2025 и 2026 годов</t>
  </si>
  <si>
    <t>2025 год (тыс.руб.)</t>
  </si>
  <si>
    <t>2026год (тыс.руб.)</t>
  </si>
  <si>
    <t>Постановка. снятие на кадастровый учет</t>
  </si>
  <si>
    <t>Содержание. оформление жилого фонда</t>
  </si>
  <si>
    <t>очередной       2024</t>
  </si>
  <si>
    <t>1 год планового периода            2025</t>
  </si>
  <si>
    <t>2 год планового периода            2026</t>
  </si>
  <si>
    <t>- оборудование, инвентарь</t>
  </si>
  <si>
    <t xml:space="preserve">Изготовление информационных стендов  (таблички) по треб прокуратуры, мнемо-схемы, установка видеокамер </t>
  </si>
  <si>
    <t>-штрафы, пени ( постановление статистики)</t>
  </si>
  <si>
    <t xml:space="preserve">" Харагунское "на 2024 год </t>
  </si>
  <si>
    <t>классификации расходов бюджета поселения на 2024 год и плановый период 2025- 2026 гг.</t>
  </si>
  <si>
    <t xml:space="preserve"> на 2026 год</t>
  </si>
  <si>
    <t>и плановый период 2025 и 2026 годов</t>
  </si>
  <si>
    <t>структуре расходов бюджета сельского (городского) на 2024 и плановый 2025-2026 годы</t>
  </si>
  <si>
    <t xml:space="preserve">"Харагунское" на 2024 год         </t>
  </si>
  <si>
    <t>"Харагунское" на 2024 год и плановый период 2025 и 2026 годов</t>
  </si>
  <si>
    <t>на 2026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</si>
</sst>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"/>
    <numFmt numFmtId="166" formatCode="0.0"/>
    <numFmt numFmtId="167" formatCode="000000"/>
  </numFmts>
  <fonts count="4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Arial"/>
      <family val="2"/>
      <charset val="204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2"/>
      <name val="Arial"/>
      <family val="2"/>
    </font>
    <font>
      <b/>
      <sz val="12"/>
      <name val="Arial Cyr"/>
      <family val="2"/>
      <charset val="204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sz val="12"/>
      <color indexed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2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Arial Cyr"/>
    </font>
    <font>
      <sz val="11"/>
      <color rgb="FF000000"/>
      <name val="Times New Roman"/>
      <family val="1"/>
      <charset val="204"/>
    </font>
    <font>
      <b/>
      <sz val="11"/>
      <color rgb="FF00000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i/>
      <sz val="11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i/>
      <sz val="11"/>
      <color indexed="8"/>
      <name val="Arial"/>
      <family val="2"/>
      <charset val="204"/>
    </font>
    <font>
      <sz val="11"/>
      <color rgb="FF000000"/>
      <name val="Arial"/>
      <family val="2"/>
      <charset val="204"/>
    </font>
    <font>
      <i/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11"/>
      <color rgb="FF000000"/>
      <name val="Arial Cyr"/>
    </font>
    <font>
      <b/>
      <i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2">
    <xf numFmtId="0" fontId="0" fillId="0" borderId="0"/>
    <xf numFmtId="0" fontId="1" fillId="0" borderId="0"/>
    <xf numFmtId="0" fontId="1" fillId="0" borderId="0" applyFont="0" applyFill="0" applyBorder="0" applyAlignment="0" applyProtection="0"/>
    <xf numFmtId="49" fontId="20" fillId="0" borderId="15">
      <alignment horizontal="center"/>
    </xf>
    <xf numFmtId="0" fontId="20" fillId="0" borderId="16">
      <alignment horizontal="left" wrapText="1" indent="2"/>
    </xf>
    <xf numFmtId="0" fontId="28" fillId="0" borderId="0"/>
    <xf numFmtId="0" fontId="1" fillId="0" borderId="0"/>
    <xf numFmtId="164" fontId="29" fillId="0" borderId="0" applyFont="0" applyFill="0" applyBorder="0" applyAlignment="0" applyProtection="0"/>
    <xf numFmtId="0" fontId="1" fillId="0" borderId="0"/>
    <xf numFmtId="0" fontId="1" fillId="0" borderId="0"/>
    <xf numFmtId="0" fontId="31" fillId="0" borderId="0">
      <alignment wrapText="1"/>
    </xf>
    <xf numFmtId="0" fontId="1" fillId="0" borderId="0"/>
    <xf numFmtId="164" fontId="2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1" fillId="0" borderId="0"/>
    <xf numFmtId="0" fontId="42" fillId="0" borderId="0"/>
    <xf numFmtId="0" fontId="20" fillId="0" borderId="0"/>
    <xf numFmtId="0" fontId="20" fillId="0" borderId="31">
      <alignment horizontal="left"/>
    </xf>
    <xf numFmtId="49" fontId="21" fillId="0" borderId="0"/>
    <xf numFmtId="0" fontId="20" fillId="0" borderId="0">
      <alignment horizontal="left"/>
    </xf>
    <xf numFmtId="0" fontId="44" fillId="0" borderId="0">
      <alignment horizontal="center"/>
    </xf>
    <xf numFmtId="0" fontId="20" fillId="0" borderId="32">
      <alignment horizontal="center" vertical="center"/>
    </xf>
    <xf numFmtId="0" fontId="20" fillId="0" borderId="33">
      <alignment horizontal="center" vertical="center"/>
    </xf>
    <xf numFmtId="49" fontId="20" fillId="0" borderId="33">
      <alignment horizontal="center" vertical="center"/>
    </xf>
    <xf numFmtId="0" fontId="20" fillId="0" borderId="34">
      <alignment horizontal="left" wrapText="1"/>
    </xf>
    <xf numFmtId="49" fontId="20" fillId="0" borderId="35">
      <alignment horizontal="center"/>
    </xf>
    <xf numFmtId="4" fontId="20" fillId="0" borderId="35">
      <alignment horizontal="right" shrinkToFit="1"/>
    </xf>
    <xf numFmtId="0" fontId="20" fillId="0" borderId="36">
      <alignment horizontal="left" wrapText="1"/>
    </xf>
    <xf numFmtId="49" fontId="20" fillId="0" borderId="37">
      <alignment horizontal="center"/>
    </xf>
    <xf numFmtId="4" fontId="20" fillId="0" borderId="15">
      <alignment horizontal="right" shrinkToFit="1"/>
    </xf>
  </cellStyleXfs>
  <cellXfs count="641">
    <xf numFmtId="0" fontId="0" fillId="0" borderId="0" xfId="0"/>
    <xf numFmtId="0" fontId="2" fillId="0" borderId="0" xfId="1" applyFont="1" applyFill="1"/>
    <xf numFmtId="0" fontId="5" fillId="0" borderId="0" xfId="1" applyFont="1" applyFill="1" applyAlignment="1">
      <alignment horizontal="right"/>
    </xf>
    <xf numFmtId="0" fontId="3" fillId="0" borderId="0" xfId="1" applyFont="1" applyFill="1" applyBorder="1" applyAlignment="1"/>
    <xf numFmtId="0" fontId="4" fillId="0" borderId="0" xfId="1" applyFont="1" applyFill="1"/>
    <xf numFmtId="49" fontId="2" fillId="0" borderId="0" xfId="1" applyNumberFormat="1" applyFont="1" applyFill="1"/>
    <xf numFmtId="0" fontId="6" fillId="0" borderId="0" xfId="1" applyFont="1" applyFill="1"/>
    <xf numFmtId="0" fontId="5" fillId="0" borderId="1" xfId="1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/>
    </xf>
    <xf numFmtId="0" fontId="1" fillId="0" borderId="0" xfId="1" applyFill="1"/>
    <xf numFmtId="0" fontId="6" fillId="0" borderId="0" xfId="1" applyFont="1" applyFill="1" applyAlignment="1">
      <alignment horizontal="right"/>
    </xf>
    <xf numFmtId="0" fontId="6" fillId="0" borderId="1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right"/>
    </xf>
    <xf numFmtId="0" fontId="6" fillId="0" borderId="0" xfId="1" applyFont="1" applyFill="1" applyAlignment="1">
      <alignment horizontal="right"/>
    </xf>
    <xf numFmtId="0" fontId="1" fillId="0" borderId="0" xfId="1" applyFill="1" applyBorder="1"/>
    <xf numFmtId="0" fontId="7" fillId="0" borderId="0" xfId="1" applyFont="1" applyFill="1" applyBorder="1"/>
    <xf numFmtId="0" fontId="6" fillId="0" borderId="0" xfId="1" applyFont="1" applyFill="1" applyAlignment="1"/>
    <xf numFmtId="0" fontId="5" fillId="0" borderId="1" xfId="1" applyFont="1" applyFill="1" applyBorder="1" applyAlignment="1">
      <alignment horizontal="center" wrapText="1"/>
    </xf>
    <xf numFmtId="0" fontId="1" fillId="0" borderId="0" xfId="1" applyFill="1" applyBorder="1" applyAlignment="1">
      <alignment wrapText="1"/>
    </xf>
    <xf numFmtId="0" fontId="6" fillId="0" borderId="1" xfId="1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6" fillId="0" borderId="0" xfId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10" fillId="0" borderId="0" xfId="1" applyFont="1" applyFill="1" applyBorder="1"/>
    <xf numFmtId="0" fontId="11" fillId="0" borderId="0" xfId="1" applyFont="1" applyFill="1" applyBorder="1"/>
    <xf numFmtId="49" fontId="1" fillId="0" borderId="0" xfId="1" applyNumberFormat="1" applyFill="1" applyBorder="1" applyAlignment="1">
      <alignment horizontal="center"/>
    </xf>
    <xf numFmtId="0" fontId="12" fillId="0" borderId="0" xfId="1" applyFont="1" applyFill="1" applyBorder="1"/>
    <xf numFmtId="0" fontId="9" fillId="0" borderId="0" xfId="0" applyFont="1"/>
    <xf numFmtId="0" fontId="13" fillId="0" borderId="0" xfId="0" applyFont="1"/>
    <xf numFmtId="0" fontId="9" fillId="0" borderId="1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3" fillId="0" borderId="0" xfId="0" applyFont="1" applyAlignment="1"/>
    <xf numFmtId="0" fontId="13" fillId="0" borderId="0" xfId="0" applyFont="1" applyBorder="1"/>
    <xf numFmtId="0" fontId="17" fillId="0" borderId="0" xfId="0" applyFont="1"/>
    <xf numFmtId="0" fontId="16" fillId="0" borderId="0" xfId="1" applyFont="1" applyFill="1" applyBorder="1"/>
    <xf numFmtId="0" fontId="17" fillId="0" borderId="0" xfId="0" applyFont="1" applyAlignment="1"/>
    <xf numFmtId="0" fontId="17" fillId="0" borderId="0" xfId="0" applyFont="1" applyBorder="1"/>
    <xf numFmtId="0" fontId="10" fillId="0" borderId="0" xfId="1" applyFont="1" applyFill="1"/>
    <xf numFmtId="0" fontId="6" fillId="0" borderId="0" xfId="1" applyFont="1" applyFill="1" applyAlignment="1">
      <alignment horizontal="left"/>
    </xf>
    <xf numFmtId="0" fontId="6" fillId="0" borderId="0" xfId="1" applyFont="1" applyFill="1" applyAlignment="1">
      <alignment vertical="center"/>
    </xf>
    <xf numFmtId="0" fontId="10" fillId="0" borderId="0" xfId="1" applyFont="1" applyFill="1" applyAlignment="1">
      <alignment vertical="center"/>
    </xf>
    <xf numFmtId="0" fontId="5" fillId="0" borderId="1" xfId="1" applyFont="1" applyFill="1" applyBorder="1" applyAlignment="1">
      <alignment vertical="center"/>
    </xf>
    <xf numFmtId="0" fontId="5" fillId="0" borderId="1" xfId="1" applyFont="1" applyFill="1" applyBorder="1" applyAlignment="1">
      <alignment horizontal="left" vertical="center"/>
    </xf>
    <xf numFmtId="165" fontId="5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vertical="center"/>
    </xf>
    <xf numFmtId="165" fontId="6" fillId="0" borderId="1" xfId="1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9" fillId="0" borderId="1" xfId="0" applyFont="1" applyBorder="1" applyAlignment="1">
      <alignment horizontal="left" vertical="top" wrapText="1"/>
    </xf>
    <xf numFmtId="49" fontId="21" fillId="0" borderId="1" xfId="3" applyNumberFormat="1" applyFont="1" applyBorder="1" applyAlignment="1" applyProtection="1">
      <alignment vertical="center"/>
      <protection locked="0"/>
    </xf>
    <xf numFmtId="0" fontId="21" fillId="0" borderId="1" xfId="4" applyNumberFormat="1" applyFont="1" applyBorder="1" applyAlignment="1" applyProtection="1">
      <alignment wrapText="1"/>
      <protection locked="0"/>
    </xf>
    <xf numFmtId="0" fontId="5" fillId="0" borderId="1" xfId="1" applyFont="1" applyFill="1" applyBorder="1" applyAlignment="1">
      <alignment horizontal="left"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left" vertical="center" wrapText="1"/>
    </xf>
    <xf numFmtId="0" fontId="22" fillId="0" borderId="0" xfId="1" applyFont="1" applyFill="1"/>
    <xf numFmtId="0" fontId="9" fillId="0" borderId="0" xfId="0" applyFont="1" applyAlignment="1"/>
    <xf numFmtId="0" fontId="23" fillId="0" borderId="0" xfId="0" applyFont="1"/>
    <xf numFmtId="0" fontId="24" fillId="0" borderId="1" xfId="1" applyFont="1" applyFill="1" applyBorder="1" applyAlignment="1">
      <alignment vertical="center"/>
    </xf>
    <xf numFmtId="0" fontId="2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/>
    </xf>
    <xf numFmtId="0" fontId="24" fillId="0" borderId="1" xfId="1" applyFont="1" applyFill="1" applyBorder="1"/>
    <xf numFmtId="0" fontId="25" fillId="0" borderId="1" xfId="1" applyFont="1" applyFill="1" applyBorder="1" applyAlignment="1">
      <alignment horizontal="center"/>
    </xf>
    <xf numFmtId="0" fontId="6" fillId="0" borderId="1" xfId="1" applyFont="1" applyFill="1" applyBorder="1" applyAlignment="1">
      <alignment horizontal="left"/>
    </xf>
    <xf numFmtId="4" fontId="5" fillId="0" borderId="1" xfId="1" applyNumberFormat="1" applyFont="1" applyFill="1" applyBorder="1" applyAlignment="1">
      <alignment horizontal="center" vertical="center"/>
    </xf>
    <xf numFmtId="165" fontId="5" fillId="0" borderId="1" xfId="1" applyNumberFormat="1" applyFont="1" applyFill="1" applyBorder="1" applyAlignment="1">
      <alignment horizontal="center"/>
    </xf>
    <xf numFmtId="165" fontId="5" fillId="0" borderId="1" xfId="1" applyNumberFormat="1" applyFont="1" applyFill="1" applyBorder="1" applyAlignment="1">
      <alignment horizontal="left"/>
    </xf>
    <xf numFmtId="165" fontId="6" fillId="0" borderId="1" xfId="1" applyNumberFormat="1" applyFont="1" applyFill="1" applyBorder="1" applyAlignment="1">
      <alignment horizontal="left"/>
    </xf>
    <xf numFmtId="0" fontId="14" fillId="0" borderId="1" xfId="0" applyFont="1" applyBorder="1" applyAlignment="1">
      <alignment horizontal="left" vertical="center"/>
    </xf>
    <xf numFmtId="4" fontId="6" fillId="0" borderId="1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left"/>
    </xf>
    <xf numFmtId="4" fontId="6" fillId="2" borderId="1" xfId="1" applyNumberFormat="1" applyFont="1" applyFill="1" applyBorder="1" applyAlignment="1">
      <alignment horizontal="center" vertical="center"/>
    </xf>
    <xf numFmtId="0" fontId="26" fillId="0" borderId="0" xfId="1" applyFont="1" applyFill="1"/>
    <xf numFmtId="0" fontId="17" fillId="0" borderId="0" xfId="0" applyFont="1" applyFill="1"/>
    <xf numFmtId="0" fontId="16" fillId="0" borderId="0" xfId="1" applyFont="1" applyFill="1" applyAlignment="1"/>
    <xf numFmtId="0" fontId="9" fillId="0" borderId="0" xfId="0" applyFont="1" applyFill="1" applyAlignment="1">
      <alignment horizontal="center"/>
    </xf>
    <xf numFmtId="0" fontId="9" fillId="0" borderId="0" xfId="0" applyFont="1" applyFill="1"/>
    <xf numFmtId="0" fontId="14" fillId="0" borderId="0" xfId="0" applyFont="1" applyFill="1" applyAlignment="1">
      <alignment horizontal="center"/>
    </xf>
    <xf numFmtId="0" fontId="14" fillId="0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center"/>
    </xf>
    <xf numFmtId="165" fontId="14" fillId="0" borderId="1" xfId="0" applyNumberFormat="1" applyFont="1" applyFill="1" applyBorder="1"/>
    <xf numFmtId="165" fontId="9" fillId="0" borderId="1" xfId="0" applyNumberFormat="1" applyFont="1" applyFill="1" applyBorder="1"/>
    <xf numFmtId="0" fontId="14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/>
    <xf numFmtId="0" fontId="13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1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165" fontId="15" fillId="0" borderId="1" xfId="0" applyNumberFormat="1" applyFont="1" applyFill="1" applyBorder="1"/>
    <xf numFmtId="165" fontId="13" fillId="0" borderId="1" xfId="0" applyNumberFormat="1" applyFont="1" applyFill="1" applyBorder="1"/>
    <xf numFmtId="0" fontId="15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/>
    </xf>
    <xf numFmtId="0" fontId="27" fillId="0" borderId="0" xfId="0" applyFont="1"/>
    <xf numFmtId="0" fontId="6" fillId="0" borderId="0" xfId="5" applyFont="1" applyFill="1" applyBorder="1" applyAlignment="1">
      <alignment vertical="center" wrapText="1"/>
    </xf>
    <xf numFmtId="0" fontId="6" fillId="0" borderId="0" xfId="5" applyFont="1" applyFill="1" applyBorder="1" applyAlignment="1">
      <alignment horizontal="right" vertical="center" wrapText="1"/>
    </xf>
    <xf numFmtId="0" fontId="6" fillId="0" borderId="0" xfId="5" applyFont="1" applyFill="1" applyBorder="1" applyAlignment="1">
      <alignment horizontal="right" vertical="justify" wrapText="1"/>
    </xf>
    <xf numFmtId="0" fontId="10" fillId="0" borderId="0" xfId="6" applyFont="1" applyAlignment="1">
      <alignment horizontal="right"/>
    </xf>
    <xf numFmtId="0" fontId="5" fillId="0" borderId="0" xfId="5" applyFont="1" applyFill="1" applyBorder="1" applyAlignment="1">
      <alignment horizontal="center" vertical="justify" wrapText="1"/>
    </xf>
    <xf numFmtId="0" fontId="5" fillId="0" borderId="0" xfId="5" applyFont="1" applyFill="1" applyBorder="1" applyAlignment="1">
      <alignment horizontal="center" vertical="center" wrapText="1"/>
    </xf>
    <xf numFmtId="0" fontId="10" fillId="0" borderId="0" xfId="6" applyFont="1"/>
    <xf numFmtId="0" fontId="6" fillId="0" borderId="1" xfId="5" applyFont="1" applyFill="1" applyBorder="1" applyAlignment="1">
      <alignment horizontal="center" vertical="justify" wrapText="1"/>
    </xf>
    <xf numFmtId="0" fontId="6" fillId="0" borderId="1" xfId="5" applyFont="1" applyFill="1" applyBorder="1" applyAlignment="1">
      <alignment horizontal="center" vertical="center" wrapText="1"/>
    </xf>
    <xf numFmtId="0" fontId="5" fillId="0" borderId="1" xfId="5" applyFont="1" applyFill="1" applyBorder="1" applyAlignment="1">
      <alignment vertical="center" wrapText="1"/>
    </xf>
    <xf numFmtId="49" fontId="5" fillId="0" borderId="1" xfId="5" applyNumberFormat="1" applyFont="1" applyFill="1" applyBorder="1" applyAlignment="1">
      <alignment horizontal="center" vertical="center" wrapText="1"/>
    </xf>
    <xf numFmtId="4" fontId="5" fillId="0" borderId="1" xfId="5" applyNumberFormat="1" applyFont="1" applyFill="1" applyBorder="1" applyAlignment="1">
      <alignment horizontal="right" vertical="center" wrapText="1"/>
    </xf>
    <xf numFmtId="0" fontId="5" fillId="2" borderId="1" xfId="5" applyFont="1" applyFill="1" applyBorder="1" applyAlignment="1">
      <alignment vertical="center" wrapText="1"/>
    </xf>
    <xf numFmtId="49" fontId="5" fillId="2" borderId="1" xfId="5" applyNumberFormat="1" applyFont="1" applyFill="1" applyBorder="1" applyAlignment="1">
      <alignment horizontal="center" vertical="center" wrapText="1"/>
    </xf>
    <xf numFmtId="49" fontId="6" fillId="2" borderId="1" xfId="5" applyNumberFormat="1" applyFont="1" applyFill="1" applyBorder="1" applyAlignment="1">
      <alignment horizontal="center" vertical="center" wrapText="1"/>
    </xf>
    <xf numFmtId="4" fontId="5" fillId="2" borderId="1" xfId="5" applyNumberFormat="1" applyFont="1" applyFill="1" applyBorder="1" applyAlignment="1">
      <alignment horizontal="right" vertical="center" wrapText="1"/>
    </xf>
    <xf numFmtId="0" fontId="6" fillId="2" borderId="1" xfId="6" applyFont="1" applyFill="1" applyBorder="1"/>
    <xf numFmtId="49" fontId="6" fillId="2" borderId="1" xfId="5" applyNumberFormat="1" applyFont="1" applyFill="1" applyBorder="1" applyAlignment="1">
      <alignment horizontal="left" vertical="center" wrapText="1"/>
    </xf>
    <xf numFmtId="4" fontId="6" fillId="2" borderId="1" xfId="5" applyNumberFormat="1" applyFont="1" applyFill="1" applyBorder="1" applyAlignment="1">
      <alignment horizontal="right" vertical="center" wrapText="1"/>
    </xf>
    <xf numFmtId="165" fontId="6" fillId="0" borderId="0" xfId="5" applyNumberFormat="1" applyFont="1" applyFill="1" applyBorder="1"/>
    <xf numFmtId="0" fontId="21" fillId="2" borderId="1" xfId="6" applyFont="1" applyFill="1" applyBorder="1" applyAlignment="1">
      <alignment wrapText="1"/>
    </xf>
    <xf numFmtId="0" fontId="6" fillId="2" borderId="1" xfId="5" applyFont="1" applyFill="1" applyBorder="1" applyAlignment="1">
      <alignment vertical="center" wrapText="1"/>
    </xf>
    <xf numFmtId="0" fontId="6" fillId="2" borderId="1" xfId="7" applyNumberFormat="1" applyFont="1" applyFill="1" applyBorder="1" applyAlignment="1">
      <alignment vertical="center" wrapText="1"/>
    </xf>
    <xf numFmtId="0" fontId="30" fillId="2" borderId="1" xfId="6" applyFont="1" applyFill="1" applyBorder="1" applyAlignment="1">
      <alignment horizontal="justify" vertical="center" wrapText="1"/>
    </xf>
    <xf numFmtId="0" fontId="5" fillId="0" borderId="0" xfId="5" applyFont="1" applyFill="1" applyBorder="1"/>
    <xf numFmtId="49" fontId="6" fillId="2" borderId="1" xfId="6" applyNumberFormat="1" applyFont="1" applyFill="1" applyBorder="1" applyAlignment="1">
      <alignment horizontal="left" vertical="center" wrapText="1"/>
    </xf>
    <xf numFmtId="0" fontId="21" fillId="2" borderId="1" xfId="6" applyFont="1" applyFill="1" applyBorder="1" applyAlignment="1">
      <alignment horizontal="justify" vertical="center" wrapText="1"/>
    </xf>
    <xf numFmtId="49" fontId="6" fillId="2" borderId="1" xfId="5" applyNumberFormat="1" applyFont="1" applyFill="1" applyBorder="1" applyAlignment="1">
      <alignment vertical="center" wrapText="1"/>
    </xf>
    <xf numFmtId="0" fontId="21" fillId="2" borderId="1" xfId="6" applyFont="1" applyFill="1" applyBorder="1" applyAlignment="1">
      <alignment vertical="center"/>
    </xf>
    <xf numFmtId="0" fontId="21" fillId="0" borderId="1" xfId="0" applyFont="1" applyFill="1" applyBorder="1" applyAlignment="1">
      <alignment horizontal="left" vertical="center"/>
    </xf>
    <xf numFmtId="49" fontId="6" fillId="0" borderId="1" xfId="5" applyNumberFormat="1" applyFont="1" applyFill="1" applyBorder="1" applyAlignment="1">
      <alignment horizontal="center" vertical="center" wrapText="1"/>
    </xf>
    <xf numFmtId="49" fontId="6" fillId="0" borderId="1" xfId="5" applyNumberFormat="1" applyFont="1" applyFill="1" applyBorder="1" applyAlignment="1">
      <alignment horizontal="left" vertical="center" wrapText="1"/>
    </xf>
    <xf numFmtId="4" fontId="6" fillId="0" borderId="1" xfId="5" applyNumberFormat="1" applyFont="1" applyFill="1" applyBorder="1" applyAlignment="1">
      <alignment horizontal="right" vertical="center" wrapText="1"/>
    </xf>
    <xf numFmtId="0" fontId="6" fillId="0" borderId="1" xfId="5" applyFont="1" applyFill="1" applyBorder="1" applyAlignment="1">
      <alignment vertical="center" wrapText="1"/>
    </xf>
    <xf numFmtId="0" fontId="21" fillId="0" borderId="1" xfId="0" applyFont="1" applyFill="1" applyBorder="1" applyAlignment="1">
      <alignment wrapText="1"/>
    </xf>
    <xf numFmtId="49" fontId="21" fillId="2" borderId="1" xfId="6" applyNumberFormat="1" applyFont="1" applyFill="1" applyBorder="1" applyAlignment="1">
      <alignment wrapText="1"/>
    </xf>
    <xf numFmtId="4" fontId="6" fillId="2" borderId="1" xfId="5" applyNumberFormat="1" applyFont="1" applyFill="1" applyBorder="1" applyAlignment="1">
      <alignment horizontal="center" vertical="center" wrapText="1"/>
    </xf>
    <xf numFmtId="4" fontId="6" fillId="2" borderId="1" xfId="5" applyNumberFormat="1" applyFont="1" applyFill="1" applyBorder="1" applyAlignment="1">
      <alignment horizontal="right" wrapText="1"/>
    </xf>
    <xf numFmtId="49" fontId="5" fillId="2" borderId="1" xfId="8" applyNumberFormat="1" applyFont="1" applyFill="1" applyBorder="1" applyAlignment="1">
      <alignment horizontal="center" vertical="center" wrapText="1"/>
    </xf>
    <xf numFmtId="49" fontId="5" fillId="2" borderId="1" xfId="6" applyNumberFormat="1" applyFont="1" applyFill="1" applyBorder="1" applyAlignment="1">
      <alignment horizontal="center" vertical="center" wrapText="1"/>
    </xf>
    <xf numFmtId="49" fontId="6" fillId="2" borderId="1" xfId="8" applyNumberFormat="1" applyFont="1" applyFill="1" applyBorder="1" applyAlignment="1">
      <alignment horizontal="center" vertical="center" wrapText="1"/>
    </xf>
    <xf numFmtId="0" fontId="21" fillId="2" borderId="1" xfId="6" applyFont="1" applyFill="1" applyBorder="1" applyAlignment="1">
      <alignment horizontal="left" vertical="center" wrapText="1"/>
    </xf>
    <xf numFmtId="0" fontId="10" fillId="2" borderId="1" xfId="6" applyFont="1" applyFill="1" applyBorder="1" applyAlignment="1">
      <alignment horizontal="left" vertical="center" wrapText="1"/>
    </xf>
    <xf numFmtId="49" fontId="6" fillId="2" borderId="1" xfId="9" applyNumberFormat="1" applyFont="1" applyFill="1" applyBorder="1" applyAlignment="1">
      <alignment horizontal="left" wrapText="1"/>
    </xf>
    <xf numFmtId="49" fontId="5" fillId="2" borderId="1" xfId="5" applyNumberFormat="1" applyFont="1" applyFill="1" applyBorder="1" applyAlignment="1">
      <alignment horizontal="left" vertical="center" wrapText="1"/>
    </xf>
    <xf numFmtId="0" fontId="30" fillId="2" borderId="1" xfId="6" applyFont="1" applyFill="1" applyBorder="1"/>
    <xf numFmtId="0" fontId="5" fillId="2" borderId="1" xfId="7" applyNumberFormat="1" applyFont="1" applyFill="1" applyBorder="1" applyAlignment="1">
      <alignment vertical="center" wrapText="1"/>
    </xf>
    <xf numFmtId="49" fontId="32" fillId="2" borderId="6" xfId="10" applyNumberFormat="1" applyFont="1" applyFill="1" applyBorder="1" applyAlignment="1" applyProtection="1">
      <alignment horizontal="left" wrapText="1"/>
      <protection locked="0"/>
    </xf>
    <xf numFmtId="49" fontId="6" fillId="2" borderId="1" xfId="6" applyNumberFormat="1" applyFont="1" applyFill="1" applyBorder="1" applyAlignment="1">
      <alignment horizontal="center" vertical="center" wrapText="1"/>
    </xf>
    <xf numFmtId="0" fontId="6" fillId="2" borderId="1" xfId="5" applyFont="1" applyFill="1" applyBorder="1" applyAlignment="1">
      <alignment wrapText="1"/>
    </xf>
    <xf numFmtId="0" fontId="6" fillId="2" borderId="1" xfId="6" applyFont="1" applyFill="1" applyBorder="1" applyAlignment="1">
      <alignment vertical="center" wrapText="1"/>
    </xf>
    <xf numFmtId="0" fontId="6" fillId="2" borderId="1" xfId="6" applyFont="1" applyFill="1" applyBorder="1" applyAlignment="1">
      <alignment wrapText="1"/>
    </xf>
    <xf numFmtId="0" fontId="6" fillId="2" borderId="1" xfId="6" applyFont="1" applyFill="1" applyBorder="1" applyAlignment="1">
      <alignment vertical="top" wrapText="1"/>
    </xf>
    <xf numFmtId="0" fontId="6" fillId="0" borderId="0" xfId="5" applyFont="1" applyFill="1" applyBorder="1" applyAlignment="1">
      <alignment horizontal="center" vertical="justify" wrapText="1"/>
    </xf>
    <xf numFmtId="165" fontId="5" fillId="0" borderId="0" xfId="5" applyNumberFormat="1" applyFont="1" applyFill="1" applyBorder="1" applyAlignment="1">
      <alignment horizontal="center" vertical="justify" wrapText="1"/>
    </xf>
    <xf numFmtId="165" fontId="5" fillId="0" borderId="0" xfId="5" applyNumberFormat="1" applyFont="1" applyFill="1" applyBorder="1" applyAlignment="1">
      <alignment horizontal="right" vertical="justify" wrapText="1"/>
    </xf>
    <xf numFmtId="0" fontId="5" fillId="0" borderId="0" xfId="5" applyFont="1" applyFill="1" applyBorder="1" applyAlignment="1">
      <alignment horizontal="left" vertical="justify" wrapText="1"/>
    </xf>
    <xf numFmtId="49" fontId="5" fillId="0" borderId="0" xfId="5" applyNumberFormat="1" applyFont="1" applyFill="1" applyBorder="1" applyAlignment="1">
      <alignment horizontal="center" vertical="center" wrapText="1"/>
    </xf>
    <xf numFmtId="0" fontId="6" fillId="2" borderId="0" xfId="5" applyFont="1" applyFill="1" applyBorder="1" applyAlignment="1">
      <alignment vertical="justify" wrapText="1"/>
    </xf>
    <xf numFmtId="0" fontId="6" fillId="2" borderId="0" xfId="5" applyFont="1" applyFill="1" applyBorder="1" applyAlignment="1">
      <alignment horizontal="center" vertical="justify" wrapText="1"/>
    </xf>
    <xf numFmtId="0" fontId="6" fillId="2" borderId="0" xfId="5" applyFont="1" applyFill="1" applyBorder="1" applyAlignment="1">
      <alignment horizontal="center" vertical="center" wrapText="1"/>
    </xf>
    <xf numFmtId="0" fontId="10" fillId="0" borderId="0" xfId="11" applyFont="1"/>
    <xf numFmtId="0" fontId="5" fillId="2" borderId="0" xfId="5" applyFont="1" applyFill="1" applyBorder="1" applyAlignment="1">
      <alignment horizontal="center" vertical="justify" wrapText="1"/>
    </xf>
    <xf numFmtId="0" fontId="5" fillId="2" borderId="0" xfId="5" applyFont="1" applyFill="1" applyBorder="1" applyAlignment="1">
      <alignment horizontal="center" vertical="center" wrapText="1"/>
    </xf>
    <xf numFmtId="0" fontId="6" fillId="2" borderId="1" xfId="5" applyFont="1" applyFill="1" applyBorder="1" applyAlignment="1">
      <alignment horizontal="center" vertical="justify" wrapText="1"/>
    </xf>
    <xf numFmtId="0" fontId="6" fillId="2" borderId="1" xfId="5" applyFont="1" applyFill="1" applyBorder="1" applyAlignment="1">
      <alignment horizontal="center" vertical="center" wrapText="1"/>
    </xf>
    <xf numFmtId="49" fontId="5" fillId="2" borderId="1" xfId="9" applyNumberFormat="1" applyFont="1" applyFill="1" applyBorder="1" applyAlignment="1">
      <alignment horizontal="center" vertical="center" wrapText="1"/>
    </xf>
    <xf numFmtId="0" fontId="5" fillId="2" borderId="1" xfId="5" applyFont="1" applyFill="1" applyBorder="1" applyAlignment="1">
      <alignment horizontal="center" vertical="justify" wrapText="1"/>
    </xf>
    <xf numFmtId="4" fontId="5" fillId="2" borderId="1" xfId="5" applyNumberFormat="1" applyFont="1" applyFill="1" applyBorder="1" applyAlignment="1">
      <alignment horizontal="center" vertical="center" wrapText="1"/>
    </xf>
    <xf numFmtId="0" fontId="5" fillId="2" borderId="1" xfId="5" applyFont="1" applyFill="1" applyBorder="1" applyAlignment="1">
      <alignment horizontal="center" vertical="center" wrapText="1"/>
    </xf>
    <xf numFmtId="165" fontId="5" fillId="2" borderId="1" xfId="5" applyNumberFormat="1" applyFont="1" applyFill="1" applyBorder="1" applyAlignment="1">
      <alignment horizontal="center" vertical="center" wrapText="1"/>
    </xf>
    <xf numFmtId="0" fontId="6" fillId="2" borderId="1" xfId="11" applyFont="1" applyFill="1" applyBorder="1"/>
    <xf numFmtId="165" fontId="6" fillId="2" borderId="1" xfId="5" applyNumberFormat="1" applyFont="1" applyFill="1" applyBorder="1" applyAlignment="1">
      <alignment horizontal="center" vertical="center" wrapText="1"/>
    </xf>
    <xf numFmtId="0" fontId="21" fillId="2" borderId="1" xfId="11" applyFont="1" applyFill="1" applyBorder="1" applyAlignment="1">
      <alignment wrapText="1"/>
    </xf>
    <xf numFmtId="0" fontId="6" fillId="2" borderId="1" xfId="12" applyNumberFormat="1" applyFont="1" applyFill="1" applyBorder="1" applyAlignment="1">
      <alignment vertical="center" wrapText="1"/>
    </xf>
    <xf numFmtId="0" fontId="30" fillId="2" borderId="1" xfId="11" applyFont="1" applyFill="1" applyBorder="1" applyAlignment="1">
      <alignment horizontal="justify" vertical="center" wrapText="1"/>
    </xf>
    <xf numFmtId="49" fontId="6" fillId="2" borderId="1" xfId="11" applyNumberFormat="1" applyFont="1" applyFill="1" applyBorder="1" applyAlignment="1">
      <alignment horizontal="left" vertical="center" wrapText="1"/>
    </xf>
    <xf numFmtId="0" fontId="21" fillId="2" borderId="1" xfId="11" applyFont="1" applyFill="1" applyBorder="1" applyAlignment="1">
      <alignment horizontal="justify" vertical="center" wrapText="1"/>
    </xf>
    <xf numFmtId="4" fontId="27" fillId="0" borderId="0" xfId="0" applyNumberFormat="1" applyFont="1"/>
    <xf numFmtId="49" fontId="6" fillId="2" borderId="6" xfId="11" applyNumberFormat="1" applyFont="1" applyFill="1" applyBorder="1" applyAlignment="1">
      <alignment horizontal="center"/>
    </xf>
    <xf numFmtId="0" fontId="6" fillId="2" borderId="6" xfId="11" applyFont="1" applyFill="1" applyBorder="1" applyAlignment="1">
      <alignment horizontal="center"/>
    </xf>
    <xf numFmtId="0" fontId="6" fillId="2" borderId="1" xfId="11" applyFont="1" applyFill="1" applyBorder="1" applyAlignment="1">
      <alignment horizontal="center"/>
    </xf>
    <xf numFmtId="2" fontId="6" fillId="2" borderId="1" xfId="11" applyNumberFormat="1" applyFont="1" applyFill="1" applyBorder="1" applyAlignment="1">
      <alignment horizontal="center"/>
    </xf>
    <xf numFmtId="0" fontId="5" fillId="2" borderId="1" xfId="11" applyFont="1" applyFill="1" applyBorder="1"/>
    <xf numFmtId="49" fontId="6" fillId="2" borderId="1" xfId="11" applyNumberFormat="1" applyFont="1" applyFill="1" applyBorder="1" applyAlignment="1">
      <alignment horizontal="center"/>
    </xf>
    <xf numFmtId="165" fontId="6" fillId="2" borderId="1" xfId="11" applyNumberFormat="1" applyFont="1" applyFill="1" applyBorder="1" applyAlignment="1">
      <alignment horizontal="center"/>
    </xf>
    <xf numFmtId="49" fontId="6" fillId="2" borderId="1" xfId="11" applyNumberFormat="1" applyFont="1" applyFill="1" applyBorder="1" applyAlignment="1">
      <alignment wrapText="1"/>
    </xf>
    <xf numFmtId="165" fontId="6" fillId="2" borderId="4" xfId="5" applyNumberFormat="1" applyFont="1" applyFill="1" applyBorder="1" applyAlignment="1">
      <alignment horizontal="center" vertical="center" wrapText="1"/>
    </xf>
    <xf numFmtId="0" fontId="21" fillId="2" borderId="1" xfId="11" applyFont="1" applyFill="1" applyBorder="1" applyAlignment="1">
      <alignment vertical="center"/>
    </xf>
    <xf numFmtId="166" fontId="6" fillId="2" borderId="1" xfId="5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left" vertical="center"/>
    </xf>
    <xf numFmtId="0" fontId="21" fillId="2" borderId="1" xfId="0" applyFont="1" applyFill="1" applyBorder="1" applyAlignment="1">
      <alignment wrapText="1"/>
    </xf>
    <xf numFmtId="49" fontId="21" fillId="2" borderId="1" xfId="11" applyNumberFormat="1" applyFont="1" applyFill="1" applyBorder="1" applyAlignment="1">
      <alignment wrapText="1"/>
    </xf>
    <xf numFmtId="165" fontId="6" fillId="2" borderId="1" xfId="5" applyNumberFormat="1" applyFont="1" applyFill="1" applyBorder="1" applyAlignment="1">
      <alignment horizontal="center" wrapText="1"/>
    </xf>
    <xf numFmtId="49" fontId="5" fillId="2" borderId="1" xfId="11" applyNumberFormat="1" applyFont="1" applyFill="1" applyBorder="1" applyAlignment="1">
      <alignment horizontal="center" vertical="center" wrapText="1"/>
    </xf>
    <xf numFmtId="49" fontId="5" fillId="2" borderId="1" xfId="13" applyNumberFormat="1" applyFont="1" applyFill="1" applyBorder="1" applyAlignment="1">
      <alignment horizontal="center" vertical="center" wrapText="1"/>
    </xf>
    <xf numFmtId="49" fontId="6" fillId="2" borderId="1" xfId="13" applyNumberFormat="1" applyFont="1" applyFill="1" applyBorder="1" applyAlignment="1">
      <alignment horizontal="center" vertical="center" wrapText="1"/>
    </xf>
    <xf numFmtId="0" fontId="21" fillId="2" borderId="1" xfId="11" applyFont="1" applyFill="1" applyBorder="1" applyAlignment="1">
      <alignment horizontal="center" vertical="center" wrapText="1"/>
    </xf>
    <xf numFmtId="0" fontId="6" fillId="2" borderId="1" xfId="11" applyFont="1" applyFill="1" applyBorder="1" applyAlignment="1">
      <alignment horizontal="center" vertical="center" wrapText="1"/>
    </xf>
    <xf numFmtId="167" fontId="21" fillId="2" borderId="1" xfId="11" applyNumberFormat="1" applyFont="1" applyFill="1" applyBorder="1" applyAlignment="1">
      <alignment wrapText="1"/>
    </xf>
    <xf numFmtId="0" fontId="30" fillId="2" borderId="1" xfId="11" applyFont="1" applyFill="1" applyBorder="1"/>
    <xf numFmtId="0" fontId="5" fillId="2" borderId="1" xfId="12" applyNumberFormat="1" applyFont="1" applyFill="1" applyBorder="1" applyAlignment="1">
      <alignment vertical="center" wrapText="1"/>
    </xf>
    <xf numFmtId="0" fontId="6" fillId="2" borderId="1" xfId="11" applyFont="1" applyFill="1" applyBorder="1" applyAlignment="1">
      <alignment wrapText="1"/>
    </xf>
    <xf numFmtId="0" fontId="6" fillId="2" borderId="1" xfId="11" applyFont="1" applyFill="1" applyBorder="1" applyAlignment="1" applyProtection="1">
      <alignment horizontal="left" vertical="center" wrapText="1"/>
      <protection locked="0" hidden="1"/>
    </xf>
    <xf numFmtId="49" fontId="33" fillId="2" borderId="6" xfId="10" applyNumberFormat="1" applyFont="1" applyFill="1" applyBorder="1" applyAlignment="1" applyProtection="1">
      <alignment horizontal="left" wrapText="1"/>
      <protection locked="0"/>
    </xf>
    <xf numFmtId="49" fontId="6" fillId="2" borderId="1" xfId="11" applyNumberFormat="1" applyFont="1" applyFill="1" applyBorder="1" applyAlignment="1">
      <alignment horizontal="center" vertical="center" wrapText="1"/>
    </xf>
    <xf numFmtId="0" fontId="6" fillId="2" borderId="1" xfId="11" applyFont="1" applyFill="1" applyBorder="1" applyAlignment="1">
      <alignment vertical="center" wrapText="1"/>
    </xf>
    <xf numFmtId="0" fontId="6" fillId="2" borderId="1" xfId="11" applyFont="1" applyFill="1" applyBorder="1" applyAlignment="1">
      <alignment vertical="top" wrapText="1"/>
    </xf>
    <xf numFmtId="165" fontId="5" fillId="2" borderId="0" xfId="5" applyNumberFormat="1" applyFont="1" applyFill="1" applyBorder="1" applyAlignment="1">
      <alignment horizontal="center" vertical="justify" wrapText="1"/>
    </xf>
    <xf numFmtId="0" fontId="10" fillId="2" borderId="0" xfId="11" applyFont="1" applyFill="1"/>
    <xf numFmtId="0" fontId="5" fillId="2" borderId="0" xfId="5" applyFont="1" applyFill="1" applyBorder="1" applyAlignment="1">
      <alignment horizontal="left" vertical="justify" wrapText="1"/>
    </xf>
    <xf numFmtId="49" fontId="5" fillId="2" borderId="0" xfId="5" applyNumberFormat="1" applyFont="1" applyFill="1" applyBorder="1" applyAlignment="1">
      <alignment horizontal="center" vertical="center" wrapText="1"/>
    </xf>
    <xf numFmtId="0" fontId="27" fillId="2" borderId="0" xfId="0" applyFont="1" applyFill="1"/>
    <xf numFmtId="0" fontId="6" fillId="0" borderId="0" xfId="14" applyFont="1"/>
    <xf numFmtId="0" fontId="6" fillId="0" borderId="0" xfId="14" applyFont="1" applyAlignment="1">
      <alignment horizontal="right"/>
    </xf>
    <xf numFmtId="0" fontId="6" fillId="0" borderId="5" xfId="14" applyFont="1" applyBorder="1" applyAlignment="1">
      <alignment horizontal="center"/>
    </xf>
    <xf numFmtId="0" fontId="6" fillId="0" borderId="23" xfId="14" applyFont="1" applyBorder="1" applyAlignment="1">
      <alignment horizontal="center"/>
    </xf>
    <xf numFmtId="0" fontId="5" fillId="3" borderId="4" xfId="14" applyFont="1" applyFill="1" applyBorder="1" applyAlignment="1">
      <alignment horizontal="center"/>
    </xf>
    <xf numFmtId="2" fontId="5" fillId="3" borderId="1" xfId="5" applyNumberFormat="1" applyFont="1" applyFill="1" applyBorder="1" applyAlignment="1">
      <alignment vertical="center" wrapText="1"/>
    </xf>
    <xf numFmtId="0" fontId="6" fillId="0" borderId="4" xfId="14" applyFont="1" applyBorder="1" applyAlignment="1">
      <alignment horizontal="center"/>
    </xf>
    <xf numFmtId="2" fontId="6" fillId="2" borderId="1" xfId="14" applyNumberFormat="1" applyFont="1" applyFill="1" applyBorder="1"/>
    <xf numFmtId="0" fontId="5" fillId="4" borderId="4" xfId="14" applyFont="1" applyFill="1" applyBorder="1" applyAlignment="1">
      <alignment horizontal="center"/>
    </xf>
    <xf numFmtId="2" fontId="5" fillId="4" borderId="1" xfId="14" applyNumberFormat="1" applyFont="1" applyFill="1" applyBorder="1"/>
    <xf numFmtId="2" fontId="5" fillId="3" borderId="1" xfId="14" applyNumberFormat="1" applyFont="1" applyFill="1" applyBorder="1"/>
    <xf numFmtId="0" fontId="5" fillId="0" borderId="4" xfId="14" applyFont="1" applyBorder="1" applyAlignment="1">
      <alignment horizontal="center"/>
    </xf>
    <xf numFmtId="2" fontId="5" fillId="2" borderId="1" xfId="14" applyNumberFormat="1" applyFont="1" applyFill="1" applyBorder="1"/>
    <xf numFmtId="0" fontId="6" fillId="0" borderId="3" xfId="14" applyFont="1" applyBorder="1" applyAlignment="1"/>
    <xf numFmtId="0" fontId="6" fillId="0" borderId="17" xfId="14" applyFont="1" applyBorder="1" applyAlignment="1"/>
    <xf numFmtId="0" fontId="6" fillId="0" borderId="4" xfId="14" applyFont="1" applyBorder="1" applyAlignment="1"/>
    <xf numFmtId="2" fontId="6" fillId="0" borderId="1" xfId="14" applyNumberFormat="1" applyFont="1" applyBorder="1"/>
    <xf numFmtId="0" fontId="6" fillId="0" borderId="24" xfId="14" applyFont="1" applyBorder="1"/>
    <xf numFmtId="0" fontId="6" fillId="0" borderId="0" xfId="14" applyFont="1" applyBorder="1"/>
    <xf numFmtId="0" fontId="5" fillId="0" borderId="3" xfId="14" applyFont="1" applyBorder="1" applyAlignment="1"/>
    <xf numFmtId="0" fontId="5" fillId="0" borderId="17" xfId="14" applyFont="1" applyBorder="1" applyAlignment="1"/>
    <xf numFmtId="0" fontId="5" fillId="0" borderId="4" xfId="14" applyFont="1" applyBorder="1" applyAlignment="1"/>
    <xf numFmtId="0" fontId="5" fillId="0" borderId="0" xfId="14" applyFont="1" applyBorder="1"/>
    <xf numFmtId="166" fontId="6" fillId="0" borderId="0" xfId="14" applyNumberFormat="1" applyFont="1"/>
    <xf numFmtId="2" fontId="6" fillId="5" borderId="1" xfId="14" applyNumberFormat="1" applyFont="1" applyFill="1" applyBorder="1"/>
    <xf numFmtId="0" fontId="6" fillId="0" borderId="19" xfId="14" applyFont="1" applyBorder="1" applyAlignment="1"/>
    <xf numFmtId="0" fontId="5" fillId="0" borderId="20" xfId="14" applyFont="1" applyBorder="1" applyAlignment="1"/>
    <xf numFmtId="0" fontId="5" fillId="0" borderId="21" xfId="14" applyFont="1" applyBorder="1" applyAlignment="1"/>
    <xf numFmtId="0" fontId="6" fillId="0" borderId="21" xfId="14" applyFont="1" applyBorder="1" applyAlignment="1">
      <alignment horizontal="center"/>
    </xf>
    <xf numFmtId="2" fontId="6" fillId="2" borderId="21" xfId="14" applyNumberFormat="1" applyFont="1" applyFill="1" applyBorder="1"/>
    <xf numFmtId="2" fontId="6" fillId="0" borderId="21" xfId="14" applyNumberFormat="1" applyFont="1" applyBorder="1"/>
    <xf numFmtId="0" fontId="5" fillId="0" borderId="5" xfId="14" applyFont="1" applyBorder="1" applyAlignment="1">
      <alignment horizontal="center"/>
    </xf>
    <xf numFmtId="2" fontId="5" fillId="0" borderId="21" xfId="14" applyNumberFormat="1" applyFont="1" applyBorder="1"/>
    <xf numFmtId="0" fontId="5" fillId="0" borderId="23" xfId="14" applyFont="1" applyBorder="1" applyAlignment="1">
      <alignment horizontal="center"/>
    </xf>
    <xf numFmtId="2" fontId="6" fillId="0" borderId="23" xfId="14" applyNumberFormat="1" applyFont="1" applyBorder="1"/>
    <xf numFmtId="0" fontId="6" fillId="0" borderId="24" xfId="14" applyFont="1" applyBorder="1" applyAlignment="1">
      <alignment horizontal="center"/>
    </xf>
    <xf numFmtId="2" fontId="6" fillId="0" borderId="24" xfId="14" applyNumberFormat="1" applyFont="1" applyBorder="1"/>
    <xf numFmtId="2" fontId="5" fillId="0" borderId="4" xfId="14" applyNumberFormat="1" applyFont="1" applyBorder="1"/>
    <xf numFmtId="2" fontId="6" fillId="0" borderId="5" xfId="14" applyNumberFormat="1" applyFont="1" applyBorder="1" applyAlignment="1"/>
    <xf numFmtId="2" fontId="6" fillId="0" borderId="4" xfId="14" applyNumberFormat="1" applyFont="1" applyBorder="1"/>
    <xf numFmtId="2" fontId="5" fillId="0" borderId="23" xfId="14" applyNumberFormat="1" applyFont="1" applyBorder="1"/>
    <xf numFmtId="166" fontId="5" fillId="0" borderId="0" xfId="14" applyNumberFormat="1" applyFont="1" applyBorder="1"/>
    <xf numFmtId="2" fontId="35" fillId="0" borderId="0" xfId="9" applyNumberFormat="1" applyFont="1" applyAlignment="1"/>
    <xf numFmtId="0" fontId="1" fillId="0" borderId="0" xfId="15"/>
    <xf numFmtId="49" fontId="34" fillId="0" borderId="0" xfId="9" applyNumberFormat="1" applyFont="1" applyBorder="1" applyAlignment="1">
      <alignment horizontal="center" vertical="top" wrapText="1"/>
    </xf>
    <xf numFmtId="49" fontId="34" fillId="0" borderId="0" xfId="9" applyNumberFormat="1" applyFont="1" applyBorder="1" applyAlignment="1">
      <alignment horizontal="center" vertical="center" wrapText="1"/>
    </xf>
    <xf numFmtId="2" fontId="34" fillId="0" borderId="0" xfId="9" applyNumberFormat="1" applyFont="1" applyBorder="1" applyAlignment="1">
      <alignment vertical="top" wrapText="1"/>
    </xf>
    <xf numFmtId="49" fontId="34" fillId="0" borderId="1" xfId="9" applyNumberFormat="1" applyFont="1" applyBorder="1" applyAlignment="1">
      <alignment horizontal="center" vertical="center" wrapText="1"/>
    </xf>
    <xf numFmtId="49" fontId="34" fillId="0" borderId="3" xfId="9" applyNumberFormat="1" applyFont="1" applyBorder="1" applyAlignment="1">
      <alignment horizontal="center" vertical="center" wrapText="1"/>
    </xf>
    <xf numFmtId="2" fontId="34" fillId="0" borderId="1" xfId="9" applyNumberFormat="1" applyFont="1" applyBorder="1" applyAlignment="1">
      <alignment horizontal="center" vertical="center" wrapText="1"/>
    </xf>
    <xf numFmtId="2" fontId="34" fillId="0" borderId="1" xfId="15" applyNumberFormat="1" applyFont="1" applyBorder="1" applyAlignment="1" applyProtection="1">
      <alignment horizontal="center" vertical="center" wrapText="1"/>
      <protection locked="0"/>
    </xf>
    <xf numFmtId="0" fontId="35" fillId="0" borderId="0" xfId="15" applyFont="1" applyProtection="1">
      <protection locked="0"/>
    </xf>
    <xf numFmtId="49" fontId="34" fillId="6" borderId="4" xfId="9" applyNumberFormat="1" applyFont="1" applyFill="1" applyBorder="1" applyAlignment="1">
      <alignment horizontal="center" vertical="center" wrapText="1"/>
    </xf>
    <xf numFmtId="49" fontId="34" fillId="6" borderId="3" xfId="9" applyNumberFormat="1" applyFont="1" applyFill="1" applyBorder="1" applyAlignment="1">
      <alignment horizontal="center" vertical="center" wrapText="1"/>
    </xf>
    <xf numFmtId="49" fontId="34" fillId="6" borderId="1" xfId="9" applyNumberFormat="1" applyFont="1" applyFill="1" applyBorder="1" applyAlignment="1">
      <alignment horizontal="center" vertical="center" wrapText="1"/>
    </xf>
    <xf numFmtId="2" fontId="34" fillId="6" borderId="1" xfId="9" applyNumberFormat="1" applyFont="1" applyFill="1" applyBorder="1" applyAlignment="1">
      <alignment horizontal="center" vertical="center" wrapText="1"/>
    </xf>
    <xf numFmtId="49" fontId="34" fillId="4" borderId="4" xfId="9" applyNumberFormat="1" applyFont="1" applyFill="1" applyBorder="1" applyAlignment="1">
      <alignment horizontal="left" wrapText="1"/>
    </xf>
    <xf numFmtId="49" fontId="34" fillId="4" borderId="3" xfId="9" applyNumberFormat="1" applyFont="1" applyFill="1" applyBorder="1" applyAlignment="1">
      <alignment horizontal="center" vertical="center" wrapText="1"/>
    </xf>
    <xf numFmtId="49" fontId="34" fillId="4" borderId="1" xfId="9" applyNumberFormat="1" applyFont="1" applyFill="1" applyBorder="1" applyAlignment="1">
      <alignment horizontal="center" vertical="center"/>
    </xf>
    <xf numFmtId="2" fontId="34" fillId="4" borderId="1" xfId="9" applyNumberFormat="1" applyFont="1" applyFill="1" applyBorder="1" applyAlignment="1"/>
    <xf numFmtId="49" fontId="34" fillId="4" borderId="26" xfId="9" applyNumberFormat="1" applyFont="1" applyFill="1" applyBorder="1" applyAlignment="1">
      <alignment wrapText="1"/>
    </xf>
    <xf numFmtId="49" fontId="34" fillId="4" borderId="27" xfId="9" applyNumberFormat="1" applyFont="1" applyFill="1" applyBorder="1" applyAlignment="1">
      <alignment wrapText="1"/>
    </xf>
    <xf numFmtId="49" fontId="35" fillId="4" borderId="27" xfId="9" applyNumberFormat="1" applyFont="1" applyFill="1" applyBorder="1" applyAlignment="1">
      <alignment horizontal="left" wrapText="1"/>
    </xf>
    <xf numFmtId="2" fontId="0" fillId="0" borderId="0" xfId="0" applyNumberFormat="1"/>
    <xf numFmtId="49" fontId="35" fillId="0" borderId="27" xfId="9" applyNumberFormat="1" applyFont="1" applyBorder="1" applyAlignment="1">
      <alignment horizontal="left" wrapText="1"/>
    </xf>
    <xf numFmtId="49" fontId="34" fillId="0" borderId="3" xfId="9" applyNumberFormat="1" applyFont="1" applyFill="1" applyBorder="1" applyAlignment="1">
      <alignment horizontal="center" vertical="center" wrapText="1"/>
    </xf>
    <xf numFmtId="49" fontId="34" fillId="0" borderId="1" xfId="9" applyNumberFormat="1" applyFont="1" applyBorder="1" applyAlignment="1">
      <alignment horizontal="center" vertical="center"/>
    </xf>
    <xf numFmtId="2" fontId="35" fillId="0" borderId="1" xfId="9" applyNumberFormat="1" applyFont="1" applyBorder="1" applyAlignment="1"/>
    <xf numFmtId="2" fontId="35" fillId="0" borderId="1" xfId="15" applyNumberFormat="1" applyFont="1" applyBorder="1" applyAlignment="1" applyProtection="1">
      <protection locked="0"/>
    </xf>
    <xf numFmtId="49" fontId="35" fillId="0" borderId="28" xfId="9" applyNumberFormat="1" applyFont="1" applyBorder="1" applyAlignment="1">
      <alignment horizontal="left" wrapText="1"/>
    </xf>
    <xf numFmtId="49" fontId="35" fillId="0" borderId="1" xfId="9" applyNumberFormat="1" applyFont="1" applyBorder="1" applyAlignment="1">
      <alignment wrapText="1"/>
    </xf>
    <xf numFmtId="49" fontId="35" fillId="0" borderId="26" xfId="9" applyNumberFormat="1" applyFont="1" applyBorder="1" applyAlignment="1">
      <alignment horizontal="left" wrapText="1"/>
    </xf>
    <xf numFmtId="49" fontId="35" fillId="3" borderId="27" xfId="9" applyNumberFormat="1" applyFont="1" applyFill="1" applyBorder="1" applyAlignment="1">
      <alignment horizontal="left" wrapText="1"/>
    </xf>
    <xf numFmtId="49" fontId="34" fillId="3" borderId="3" xfId="9" applyNumberFormat="1" applyFont="1" applyFill="1" applyBorder="1" applyAlignment="1">
      <alignment horizontal="center" vertical="center" wrapText="1"/>
    </xf>
    <xf numFmtId="49" fontId="34" fillId="3" borderId="1" xfId="9" applyNumberFormat="1" applyFont="1" applyFill="1" applyBorder="1" applyAlignment="1">
      <alignment horizontal="center" vertical="center"/>
    </xf>
    <xf numFmtId="2" fontId="35" fillId="3" borderId="1" xfId="9" applyNumberFormat="1" applyFont="1" applyFill="1" applyBorder="1" applyAlignment="1"/>
    <xf numFmtId="49" fontId="36" fillId="0" borderId="27" xfId="9" applyNumberFormat="1" applyFont="1" applyBorder="1" applyAlignment="1">
      <alignment horizontal="left" wrapText="1"/>
    </xf>
    <xf numFmtId="49" fontId="35" fillId="0" borderId="3" xfId="9" applyNumberFormat="1" applyFont="1" applyFill="1" applyBorder="1" applyAlignment="1">
      <alignment horizontal="center" vertical="center" wrapText="1"/>
    </xf>
    <xf numFmtId="49" fontId="35" fillId="0" borderId="1" xfId="9" applyNumberFormat="1" applyFont="1" applyBorder="1" applyAlignment="1">
      <alignment horizontal="center" vertical="center"/>
    </xf>
    <xf numFmtId="49" fontId="35" fillId="7" borderId="27" xfId="9" applyNumberFormat="1" applyFont="1" applyFill="1" applyBorder="1" applyAlignment="1">
      <alignment horizontal="left" wrapText="1"/>
    </xf>
    <xf numFmtId="49" fontId="34" fillId="7" borderId="3" xfId="9" applyNumberFormat="1" applyFont="1" applyFill="1" applyBorder="1" applyAlignment="1">
      <alignment horizontal="center" vertical="center" wrapText="1"/>
    </xf>
    <xf numFmtId="49" fontId="34" fillId="7" borderId="1" xfId="9" applyNumberFormat="1" applyFont="1" applyFill="1" applyBorder="1" applyAlignment="1">
      <alignment horizontal="center" vertical="center"/>
    </xf>
    <xf numFmtId="2" fontId="35" fillId="7" borderId="1" xfId="9" applyNumberFormat="1" applyFont="1" applyFill="1" applyBorder="1" applyAlignment="1"/>
    <xf numFmtId="49" fontId="36" fillId="2" borderId="27" xfId="9" applyNumberFormat="1" applyFont="1" applyFill="1" applyBorder="1" applyAlignment="1">
      <alignment horizontal="left" wrapText="1"/>
    </xf>
    <xf numFmtId="49" fontId="35" fillId="2" borderId="3" xfId="9" applyNumberFormat="1" applyFont="1" applyFill="1" applyBorder="1" applyAlignment="1">
      <alignment horizontal="center" vertical="center" wrapText="1"/>
    </xf>
    <xf numFmtId="49" fontId="35" fillId="2" borderId="1" xfId="9" applyNumberFormat="1" applyFont="1" applyFill="1" applyBorder="1" applyAlignment="1">
      <alignment horizontal="center" vertical="center"/>
    </xf>
    <xf numFmtId="2" fontId="35" fillId="2" borderId="1" xfId="9" applyNumberFormat="1" applyFont="1" applyFill="1" applyBorder="1" applyAlignment="1"/>
    <xf numFmtId="49" fontId="35" fillId="2" borderId="27" xfId="9" applyNumberFormat="1" applyFont="1" applyFill="1" applyBorder="1" applyAlignment="1">
      <alignment horizontal="left" wrapText="1"/>
    </xf>
    <xf numFmtId="49" fontId="34" fillId="2" borderId="3" xfId="9" applyNumberFormat="1" applyFont="1" applyFill="1" applyBorder="1" applyAlignment="1">
      <alignment horizontal="center" vertical="center" wrapText="1"/>
    </xf>
    <xf numFmtId="49" fontId="34" fillId="2" borderId="1" xfId="9" applyNumberFormat="1" applyFont="1" applyFill="1" applyBorder="1" applyAlignment="1">
      <alignment horizontal="center" vertical="center"/>
    </xf>
    <xf numFmtId="0" fontId="35" fillId="2" borderId="0" xfId="15" applyFont="1" applyFill="1" applyProtection="1">
      <protection locked="0"/>
    </xf>
    <xf numFmtId="49" fontId="36" fillId="3" borderId="27" xfId="9" applyNumberFormat="1" applyFont="1" applyFill="1" applyBorder="1" applyAlignment="1">
      <alignment horizontal="left" wrapText="1"/>
    </xf>
    <xf numFmtId="49" fontId="37" fillId="3" borderId="27" xfId="9" applyNumberFormat="1" applyFont="1" applyFill="1" applyBorder="1" applyAlignment="1">
      <alignment wrapText="1"/>
    </xf>
    <xf numFmtId="49" fontId="36" fillId="0" borderId="28" xfId="9" applyNumberFormat="1" applyFont="1" applyBorder="1" applyAlignment="1">
      <alignment horizontal="left" wrapText="1"/>
    </xf>
    <xf numFmtId="49" fontId="36" fillId="0" borderId="1" xfId="9" applyNumberFormat="1" applyFont="1" applyBorder="1" applyAlignment="1">
      <alignment horizontal="left" wrapText="1"/>
    </xf>
    <xf numFmtId="49" fontId="35" fillId="0" borderId="1" xfId="9" applyNumberFormat="1" applyFont="1" applyBorder="1" applyAlignment="1">
      <alignment horizontal="left" wrapText="1"/>
    </xf>
    <xf numFmtId="2" fontId="34" fillId="3" borderId="1" xfId="9" applyNumberFormat="1" applyFont="1" applyFill="1" applyBorder="1" applyAlignment="1"/>
    <xf numFmtId="49" fontId="36" fillId="0" borderId="0" xfId="9" applyNumberFormat="1" applyFont="1" applyBorder="1"/>
    <xf numFmtId="49" fontId="34" fillId="4" borderId="1" xfId="9" applyNumberFormat="1" applyFont="1" applyFill="1" applyBorder="1"/>
    <xf numFmtId="49" fontId="34" fillId="3" borderId="1" xfId="9" applyNumberFormat="1" applyFont="1" applyFill="1" applyBorder="1" applyAlignment="1">
      <alignment wrapText="1"/>
    </xf>
    <xf numFmtId="49" fontId="36" fillId="0" borderId="1" xfId="9" applyNumberFormat="1" applyFont="1" applyBorder="1" applyAlignment="1">
      <alignment wrapText="1"/>
    </xf>
    <xf numFmtId="49" fontId="36" fillId="0" borderId="1" xfId="9" applyNumberFormat="1" applyFont="1" applyBorder="1"/>
    <xf numFmtId="49" fontId="35" fillId="0" borderId="27" xfId="9" applyNumberFormat="1" applyFont="1" applyBorder="1" applyAlignment="1">
      <alignment wrapText="1"/>
    </xf>
    <xf numFmtId="49" fontId="34" fillId="4" borderId="6" xfId="9" applyNumberFormat="1" applyFont="1" applyFill="1" applyBorder="1"/>
    <xf numFmtId="49" fontId="35" fillId="0" borderId="6" xfId="9" applyNumberFormat="1" applyFont="1" applyBorder="1"/>
    <xf numFmtId="49" fontId="37" fillId="5" borderId="1" xfId="9" applyNumberFormat="1" applyFont="1" applyFill="1" applyBorder="1" applyAlignment="1" applyProtection="1">
      <alignment horizontal="left" vertical="center" wrapText="1"/>
    </xf>
    <xf numFmtId="2" fontId="34" fillId="0" borderId="1" xfId="9" applyNumberFormat="1" applyFont="1" applyBorder="1" applyAlignment="1"/>
    <xf numFmtId="49" fontId="35" fillId="3" borderId="6" xfId="9" applyNumberFormat="1" applyFont="1" applyFill="1" applyBorder="1"/>
    <xf numFmtId="49" fontId="36" fillId="3" borderId="1" xfId="9" applyNumberFormat="1" applyFont="1" applyFill="1" applyBorder="1" applyAlignment="1">
      <alignment horizontal="left" wrapText="1"/>
    </xf>
    <xf numFmtId="49" fontId="36" fillId="0" borderId="0" xfId="9" applyNumberFormat="1" applyFont="1" applyBorder="1" applyAlignment="1">
      <alignment horizontal="left" wrapText="1"/>
    </xf>
    <xf numFmtId="49" fontId="35" fillId="2" borderId="0" xfId="9" applyNumberFormat="1" applyFont="1" applyFill="1" applyBorder="1" applyAlignment="1">
      <alignment horizontal="left" wrapText="1"/>
    </xf>
    <xf numFmtId="2" fontId="34" fillId="2" borderId="1" xfId="9" applyNumberFormat="1" applyFont="1" applyFill="1" applyBorder="1" applyAlignment="1"/>
    <xf numFmtId="49" fontId="36" fillId="0" borderId="1" xfId="9" applyNumberFormat="1" applyFont="1" applyBorder="1" applyAlignment="1">
      <alignment horizontal="left"/>
    </xf>
    <xf numFmtId="49" fontId="35" fillId="3" borderId="1" xfId="9" applyNumberFormat="1" applyFont="1" applyFill="1" applyBorder="1" applyAlignment="1">
      <alignment horizontal="left" wrapText="1"/>
    </xf>
    <xf numFmtId="0" fontId="35" fillId="0" borderId="0" xfId="9" applyFont="1"/>
    <xf numFmtId="49" fontId="36" fillId="7" borderId="27" xfId="9" applyNumberFormat="1" applyFont="1" applyFill="1" applyBorder="1" applyAlignment="1">
      <alignment horizontal="left" wrapText="1"/>
    </xf>
    <xf numFmtId="2" fontId="35" fillId="7" borderId="1" xfId="15" applyNumberFormat="1" applyFont="1" applyFill="1" applyBorder="1" applyAlignment="1" applyProtection="1">
      <protection locked="0"/>
    </xf>
    <xf numFmtId="49" fontId="38" fillId="4" borderId="26" xfId="9" applyNumberFormat="1" applyFont="1" applyFill="1" applyBorder="1" applyAlignment="1">
      <alignment wrapText="1"/>
    </xf>
    <xf numFmtId="49" fontId="38" fillId="3" borderId="27" xfId="9" applyNumberFormat="1" applyFont="1" applyFill="1" applyBorder="1" applyAlignment="1">
      <alignment wrapText="1"/>
    </xf>
    <xf numFmtId="49" fontId="36" fillId="0" borderId="27" xfId="9" applyNumberFormat="1" applyFont="1" applyBorder="1" applyAlignment="1">
      <alignment wrapText="1"/>
    </xf>
    <xf numFmtId="49" fontId="39" fillId="0" borderId="27" xfId="9" applyNumberFormat="1" applyFont="1" applyBorder="1" applyAlignment="1">
      <alignment wrapText="1"/>
    </xf>
    <xf numFmtId="49" fontId="39" fillId="5" borderId="1" xfId="9" applyNumberFormat="1" applyFont="1" applyFill="1" applyBorder="1" applyAlignment="1" applyProtection="1">
      <alignment horizontal="left" vertical="center" wrapText="1"/>
    </xf>
    <xf numFmtId="49" fontId="38" fillId="4" borderId="20" xfId="9" applyNumberFormat="1" applyFont="1" applyFill="1" applyBorder="1" applyAlignment="1" applyProtection="1">
      <alignment horizontal="left" vertical="center" wrapText="1"/>
    </xf>
    <xf numFmtId="49" fontId="39" fillId="5" borderId="20" xfId="9" applyNumberFormat="1" applyFont="1" applyFill="1" applyBorder="1" applyAlignment="1" applyProtection="1">
      <alignment horizontal="left" vertical="center" wrapText="1"/>
    </xf>
    <xf numFmtId="49" fontId="38" fillId="4" borderId="29" xfId="9" applyNumberFormat="1" applyFont="1" applyFill="1" applyBorder="1" applyAlignment="1">
      <alignment horizontal="left" wrapText="1"/>
    </xf>
    <xf numFmtId="49" fontId="38" fillId="3" borderId="11" xfId="9" applyNumberFormat="1" applyFont="1" applyFill="1" applyBorder="1" applyAlignment="1">
      <alignment horizontal="left" wrapText="1"/>
    </xf>
    <xf numFmtId="49" fontId="37" fillId="0" borderId="26" xfId="9" applyNumberFormat="1" applyFont="1" applyBorder="1" applyAlignment="1">
      <alignment horizontal="left" wrapText="1"/>
    </xf>
    <xf numFmtId="49" fontId="37" fillId="2" borderId="27" xfId="9" applyNumberFormat="1" applyFont="1" applyFill="1" applyBorder="1" applyAlignment="1">
      <alignment wrapText="1"/>
    </xf>
    <xf numFmtId="49" fontId="37" fillId="0" borderId="30" xfId="9" applyNumberFormat="1" applyFont="1" applyBorder="1" applyAlignment="1">
      <alignment wrapText="1"/>
    </xf>
    <xf numFmtId="2" fontId="35" fillId="0" borderId="1" xfId="9" applyNumberFormat="1" applyFont="1" applyFill="1" applyBorder="1" applyAlignment="1"/>
    <xf numFmtId="49" fontId="34" fillId="4" borderId="1" xfId="9" applyNumberFormat="1" applyFont="1" applyFill="1" applyBorder="1" applyAlignment="1">
      <alignment wrapText="1"/>
    </xf>
    <xf numFmtId="49" fontId="34" fillId="6" borderId="1" xfId="9" applyNumberFormat="1" applyFont="1" applyFill="1" applyBorder="1" applyAlignment="1">
      <alignment horizontal="center" vertical="center"/>
    </xf>
    <xf numFmtId="2" fontId="34" fillId="6" borderId="1" xfId="9" applyNumberFormat="1" applyFont="1" applyFill="1" applyBorder="1" applyAlignment="1"/>
    <xf numFmtId="49" fontId="34" fillId="6" borderId="1" xfId="9" applyNumberFormat="1" applyFont="1" applyFill="1" applyBorder="1" applyAlignment="1">
      <alignment wrapText="1"/>
    </xf>
    <xf numFmtId="49" fontId="34" fillId="6" borderId="1" xfId="9" applyNumberFormat="1" applyFont="1" applyFill="1" applyBorder="1" applyAlignment="1">
      <alignment horizontal="center"/>
    </xf>
    <xf numFmtId="49" fontId="35" fillId="0" borderId="1" xfId="9" applyNumberFormat="1" applyFont="1" applyBorder="1"/>
    <xf numFmtId="49" fontId="34" fillId="0" borderId="1" xfId="9" applyNumberFormat="1" applyFont="1" applyBorder="1" applyAlignment="1">
      <alignment horizontal="center"/>
    </xf>
    <xf numFmtId="49" fontId="35" fillId="0" borderId="1" xfId="9" applyNumberFormat="1" applyFont="1" applyFill="1" applyBorder="1" applyAlignment="1"/>
    <xf numFmtId="49" fontId="34" fillId="0" borderId="1" xfId="9" applyNumberFormat="1" applyFont="1" applyFill="1" applyBorder="1" applyAlignment="1">
      <alignment horizontal="center"/>
    </xf>
    <xf numFmtId="49" fontId="34" fillId="0" borderId="1" xfId="9" applyNumberFormat="1" applyFont="1" applyFill="1" applyBorder="1" applyAlignment="1">
      <alignment horizontal="center" vertical="center"/>
    </xf>
    <xf numFmtId="49" fontId="35" fillId="6" borderId="1" xfId="9" applyNumberFormat="1" applyFont="1" applyFill="1" applyBorder="1" applyAlignment="1">
      <alignment horizontal="left"/>
    </xf>
    <xf numFmtId="2" fontId="34" fillId="6" borderId="1" xfId="15" applyNumberFormat="1" applyFont="1" applyFill="1" applyBorder="1" applyAlignment="1" applyProtection="1">
      <protection locked="0"/>
    </xf>
    <xf numFmtId="49" fontId="36" fillId="0" borderId="1" xfId="9" applyNumberFormat="1" applyFont="1" applyFill="1" applyBorder="1" applyAlignment="1">
      <alignment horizontal="left"/>
    </xf>
    <xf numFmtId="49" fontId="34" fillId="2" borderId="1" xfId="9" applyNumberFormat="1" applyFont="1" applyFill="1" applyBorder="1" applyAlignment="1">
      <alignment horizontal="center"/>
    </xf>
    <xf numFmtId="49" fontId="34" fillId="0" borderId="1" xfId="15" applyNumberFormat="1" applyFont="1" applyBorder="1" applyAlignment="1" applyProtection="1">
      <alignment horizontal="center" vertical="center"/>
      <protection locked="0"/>
    </xf>
    <xf numFmtId="49" fontId="40" fillId="6" borderId="19" xfId="10" applyNumberFormat="1" applyFont="1" applyFill="1" applyBorder="1" applyAlignment="1" applyProtection="1">
      <alignment horizontal="center" wrapText="1"/>
      <protection locked="0"/>
    </xf>
    <xf numFmtId="49" fontId="40" fillId="6" borderId="20" xfId="10" applyNumberFormat="1" applyFont="1" applyFill="1" applyBorder="1" applyAlignment="1" applyProtection="1">
      <alignment horizontal="center" wrapText="1"/>
      <protection locked="0"/>
    </xf>
    <xf numFmtId="49" fontId="40" fillId="6" borderId="1" xfId="10" applyNumberFormat="1" applyFont="1" applyFill="1" applyBorder="1" applyAlignment="1" applyProtection="1">
      <alignment horizontal="center" wrapText="1"/>
      <protection locked="0"/>
    </xf>
    <xf numFmtId="49" fontId="40" fillId="4" borderId="1" xfId="10" applyNumberFormat="1" applyFont="1" applyFill="1" applyBorder="1" applyAlignment="1" applyProtection="1">
      <alignment wrapText="1"/>
      <protection locked="0"/>
    </xf>
    <xf numFmtId="49" fontId="33" fillId="4" borderId="1" xfId="10" applyNumberFormat="1" applyFont="1" applyFill="1" applyBorder="1" applyAlignment="1" applyProtection="1">
      <alignment horizontal="center" wrapText="1"/>
      <protection locked="0"/>
    </xf>
    <xf numFmtId="49" fontId="33" fillId="4" borderId="1" xfId="10" applyNumberFormat="1" applyFont="1" applyFill="1" applyBorder="1" applyAlignment="1" applyProtection="1">
      <alignment horizontal="center" vertical="center" wrapText="1"/>
      <protection locked="0"/>
    </xf>
    <xf numFmtId="2" fontId="33" fillId="4" borderId="1" xfId="10" applyNumberFormat="1" applyFont="1" applyFill="1" applyBorder="1" applyAlignment="1" applyProtection="1">
      <alignment wrapText="1"/>
      <protection locked="0"/>
    </xf>
    <xf numFmtId="49" fontId="33" fillId="3" borderId="6" xfId="10" applyNumberFormat="1" applyFont="1" applyFill="1" applyBorder="1" applyAlignment="1" applyProtection="1">
      <alignment horizontal="left" wrapText="1"/>
      <protection locked="0"/>
    </xf>
    <xf numFmtId="49" fontId="34" fillId="3" borderId="6" xfId="15" applyNumberFormat="1" applyFont="1" applyFill="1" applyBorder="1" applyAlignment="1" applyProtection="1">
      <alignment horizontal="center"/>
      <protection locked="0"/>
    </xf>
    <xf numFmtId="49" fontId="34" fillId="3" borderId="6" xfId="15" applyNumberFormat="1" applyFont="1" applyFill="1" applyBorder="1" applyAlignment="1" applyProtection="1">
      <alignment horizontal="center" vertical="center"/>
      <protection locked="0"/>
    </xf>
    <xf numFmtId="2" fontId="34" fillId="3" borderId="6" xfId="15" applyNumberFormat="1" applyFont="1" applyFill="1" applyBorder="1" applyAlignment="1" applyProtection="1">
      <protection locked="0"/>
    </xf>
    <xf numFmtId="49" fontId="34" fillId="2" borderId="6" xfId="15" applyNumberFormat="1" applyFont="1" applyFill="1" applyBorder="1" applyAlignment="1" applyProtection="1">
      <alignment horizontal="center" vertical="center"/>
      <protection locked="0"/>
    </xf>
    <xf numFmtId="49" fontId="41" fillId="0" borderId="1" xfId="10" applyNumberFormat="1" applyFont="1" applyBorder="1" applyAlignment="1" applyProtection="1">
      <alignment horizontal="left" wrapText="1"/>
      <protection locked="0"/>
    </xf>
    <xf numFmtId="49" fontId="34" fillId="0" borderId="1" xfId="15" applyNumberFormat="1" applyFont="1" applyBorder="1" applyAlignment="1" applyProtection="1">
      <alignment horizontal="center"/>
      <protection locked="0"/>
    </xf>
    <xf numFmtId="49" fontId="41" fillId="0" borderId="1" xfId="10" applyNumberFormat="1" applyFont="1" applyBorder="1" applyProtection="1">
      <alignment wrapText="1"/>
      <protection locked="0"/>
    </xf>
    <xf numFmtId="2" fontId="34" fillId="0" borderId="1" xfId="15" applyNumberFormat="1" applyFont="1" applyBorder="1" applyAlignment="1" applyProtection="1">
      <protection locked="0"/>
    </xf>
    <xf numFmtId="49" fontId="33" fillId="3" borderId="1" xfId="10" applyNumberFormat="1" applyFont="1" applyFill="1" applyBorder="1" applyProtection="1">
      <alignment wrapText="1"/>
      <protection locked="0"/>
    </xf>
    <xf numFmtId="49" fontId="34" fillId="3" borderId="1" xfId="15" applyNumberFormat="1" applyFont="1" applyFill="1" applyBorder="1" applyAlignment="1" applyProtection="1">
      <alignment horizontal="center" vertical="center"/>
      <protection locked="0"/>
    </xf>
    <xf numFmtId="2" fontId="34" fillId="3" borderId="1" xfId="15" applyNumberFormat="1" applyFont="1" applyFill="1" applyBorder="1" applyAlignment="1" applyProtection="1">
      <protection locked="0"/>
    </xf>
    <xf numFmtId="49" fontId="34" fillId="2" borderId="1" xfId="15" applyNumberFormat="1" applyFont="1" applyFill="1" applyBorder="1" applyAlignment="1" applyProtection="1">
      <alignment horizontal="center" vertical="center"/>
      <protection locked="0"/>
    </xf>
    <xf numFmtId="49" fontId="40" fillId="0" borderId="1" xfId="10" applyNumberFormat="1" applyFont="1" applyBorder="1" applyProtection="1">
      <alignment wrapText="1"/>
      <protection locked="0"/>
    </xf>
    <xf numFmtId="49" fontId="34" fillId="3" borderId="1" xfId="15" applyNumberFormat="1" applyFont="1" applyFill="1" applyBorder="1" applyAlignment="1" applyProtection="1">
      <alignment horizontal="center"/>
      <protection locked="0"/>
    </xf>
    <xf numFmtId="49" fontId="33" fillId="3" borderId="1" xfId="16" applyNumberFormat="1" applyFont="1" applyFill="1" applyBorder="1" applyAlignment="1" applyProtection="1">
      <alignment wrapText="1"/>
      <protection locked="0"/>
    </xf>
    <xf numFmtId="49" fontId="41" fillId="0" borderId="1" xfId="17" applyNumberFormat="1" applyFont="1" applyBorder="1" applyProtection="1">
      <protection locked="0"/>
    </xf>
    <xf numFmtId="49" fontId="36" fillId="0" borderId="1" xfId="15" applyNumberFormat="1" applyFont="1" applyBorder="1" applyAlignment="1" applyProtection="1">
      <alignment wrapText="1"/>
      <protection locked="0"/>
    </xf>
    <xf numFmtId="49" fontId="36" fillId="0" borderId="1" xfId="15" applyNumberFormat="1" applyFont="1" applyBorder="1" applyProtection="1">
      <protection locked="0"/>
    </xf>
    <xf numFmtId="49" fontId="36" fillId="7" borderId="1" xfId="15" applyNumberFormat="1" applyFont="1" applyFill="1" applyBorder="1" applyProtection="1">
      <protection locked="0"/>
    </xf>
    <xf numFmtId="49" fontId="34" fillId="7" borderId="1" xfId="15" applyNumberFormat="1" applyFont="1" applyFill="1" applyBorder="1" applyAlignment="1" applyProtection="1">
      <alignment horizontal="center"/>
      <protection locked="0"/>
    </xf>
    <xf numFmtId="49" fontId="34" fillId="7" borderId="1" xfId="15" applyNumberFormat="1" applyFont="1" applyFill="1" applyBorder="1" applyAlignment="1" applyProtection="1">
      <alignment horizontal="center" vertical="center"/>
      <protection locked="0"/>
    </xf>
    <xf numFmtId="49" fontId="34" fillId="3" borderId="1" xfId="15" applyNumberFormat="1" applyFont="1" applyFill="1" applyBorder="1" applyAlignment="1" applyProtection="1">
      <alignment wrapText="1"/>
      <protection locked="0"/>
    </xf>
    <xf numFmtId="49" fontId="43" fillId="6" borderId="1" xfId="15" applyNumberFormat="1" applyFont="1" applyFill="1" applyBorder="1" applyProtection="1">
      <protection locked="0"/>
    </xf>
    <xf numFmtId="49" fontId="43" fillId="6" borderId="1" xfId="15" applyNumberFormat="1" applyFont="1" applyFill="1" applyBorder="1" applyAlignment="1" applyProtection="1">
      <alignment horizontal="center"/>
      <protection locked="0"/>
    </xf>
    <xf numFmtId="49" fontId="43" fillId="6" borderId="1" xfId="15" applyNumberFormat="1" applyFont="1" applyFill="1" applyBorder="1" applyAlignment="1" applyProtection="1">
      <alignment horizontal="center" vertical="center"/>
      <protection locked="0"/>
    </xf>
    <xf numFmtId="2" fontId="43" fillId="6" borderId="1" xfId="15" applyNumberFormat="1" applyFont="1" applyFill="1" applyBorder="1" applyAlignment="1" applyProtection="1">
      <protection locked="0"/>
    </xf>
    <xf numFmtId="49" fontId="35" fillId="0" borderId="0" xfId="15" applyNumberFormat="1" applyFont="1" applyBorder="1" applyProtection="1">
      <protection locked="0"/>
    </xf>
    <xf numFmtId="49" fontId="34" fillId="0" borderId="0" xfId="15" applyNumberFormat="1" applyFont="1" applyBorder="1" applyAlignment="1" applyProtection="1">
      <alignment horizontal="center"/>
      <protection locked="0"/>
    </xf>
    <xf numFmtId="49" fontId="34" fillId="0" borderId="0" xfId="15" applyNumberFormat="1" applyFont="1" applyBorder="1" applyAlignment="1" applyProtection="1">
      <alignment horizontal="center" vertical="center"/>
      <protection locked="0"/>
    </xf>
    <xf numFmtId="2" fontId="35" fillId="0" borderId="0" xfId="15" applyNumberFormat="1" applyFont="1" applyBorder="1" applyAlignment="1" applyProtection="1">
      <protection locked="0"/>
    </xf>
    <xf numFmtId="166" fontId="36" fillId="0" borderId="0" xfId="9" applyNumberFormat="1" applyFont="1" applyFill="1" applyBorder="1" applyAlignment="1">
      <alignment horizontal="right"/>
    </xf>
    <xf numFmtId="166" fontId="35" fillId="0" borderId="0" xfId="9" applyNumberFormat="1" applyFont="1" applyFill="1"/>
    <xf numFmtId="166" fontId="35" fillId="0" borderId="0" xfId="9" applyNumberFormat="1" applyFont="1" applyFill="1" applyAlignment="1"/>
    <xf numFmtId="49" fontId="35" fillId="0" borderId="0" xfId="15" applyNumberFormat="1" applyFont="1" applyProtection="1">
      <protection locked="0"/>
    </xf>
    <xf numFmtId="49" fontId="34" fillId="0" borderId="0" xfId="15" applyNumberFormat="1" applyFont="1" applyAlignment="1" applyProtection="1">
      <alignment horizontal="center"/>
      <protection locked="0"/>
    </xf>
    <xf numFmtId="49" fontId="34" fillId="0" borderId="0" xfId="15" applyNumberFormat="1" applyFont="1" applyAlignment="1" applyProtection="1">
      <alignment horizontal="center" vertical="center"/>
      <protection locked="0"/>
    </xf>
    <xf numFmtId="2" fontId="35" fillId="0" borderId="0" xfId="15" applyNumberFormat="1" applyFont="1" applyAlignment="1" applyProtection="1">
      <protection locked="0"/>
    </xf>
    <xf numFmtId="49" fontId="40" fillId="2" borderId="0" xfId="10" applyNumberFormat="1" applyFont="1" applyFill="1" applyBorder="1" applyAlignment="1" applyProtection="1">
      <alignment wrapText="1"/>
      <protection locked="0"/>
    </xf>
    <xf numFmtId="0" fontId="35" fillId="0" borderId="0" xfId="15" applyFont="1" applyBorder="1" applyProtection="1">
      <protection locked="0"/>
    </xf>
    <xf numFmtId="0" fontId="21" fillId="0" borderId="0" xfId="18" applyNumberFormat="1" applyFont="1" applyBorder="1" applyProtection="1">
      <protection locked="0"/>
    </xf>
    <xf numFmtId="0" fontId="21" fillId="0" borderId="0" xfId="19" applyNumberFormat="1" applyFont="1" applyBorder="1" applyProtection="1">
      <alignment horizontal="left"/>
      <protection locked="0"/>
    </xf>
    <xf numFmtId="49" fontId="21" fillId="0" borderId="0" xfId="20" applyNumberFormat="1" applyFont="1" applyProtection="1">
      <protection locked="0"/>
    </xf>
    <xf numFmtId="0" fontId="6" fillId="0" borderId="0" xfId="1" applyFont="1"/>
    <xf numFmtId="0" fontId="21" fillId="0" borderId="0" xfId="21" applyNumberFormat="1" applyFont="1" applyBorder="1" applyProtection="1">
      <alignment horizontal="left"/>
      <protection locked="0"/>
    </xf>
    <xf numFmtId="0" fontId="30" fillId="0" borderId="0" xfId="21" applyNumberFormat="1" applyFont="1" applyBorder="1" applyAlignment="1" applyProtection="1">
      <protection locked="0"/>
    </xf>
    <xf numFmtId="0" fontId="30" fillId="0" borderId="0" xfId="22" applyNumberFormat="1" applyFont="1" applyProtection="1">
      <alignment horizontal="center"/>
      <protection locked="0"/>
    </xf>
    <xf numFmtId="0" fontId="6" fillId="0" borderId="0" xfId="1" applyFont="1" applyProtection="1">
      <protection locked="0"/>
    </xf>
    <xf numFmtId="0" fontId="30" fillId="0" borderId="0" xfId="1" applyNumberFormat="1" applyFont="1" applyFill="1" applyBorder="1" applyAlignment="1" applyProtection="1">
      <alignment horizontal="center"/>
    </xf>
    <xf numFmtId="0" fontId="21" fillId="8" borderId="1" xfId="23" applyNumberFormat="1" applyFont="1" applyFill="1" applyBorder="1" applyProtection="1">
      <alignment horizontal="center" vertical="center"/>
      <protection locked="0"/>
    </xf>
    <xf numFmtId="0" fontId="21" fillId="8" borderId="1" xfId="24" applyNumberFormat="1" applyFont="1" applyFill="1" applyBorder="1" applyProtection="1">
      <alignment horizontal="center" vertical="center"/>
      <protection locked="0"/>
    </xf>
    <xf numFmtId="49" fontId="21" fillId="8" borderId="1" xfId="25" applyNumberFormat="1" applyFont="1" applyFill="1" applyBorder="1" applyProtection="1">
      <alignment horizontal="center" vertical="center"/>
      <protection locked="0"/>
    </xf>
    <xf numFmtId="0" fontId="30" fillId="8" borderId="1" xfId="26" applyNumberFormat="1" applyFont="1" applyFill="1" applyBorder="1" applyProtection="1">
      <alignment horizontal="left" wrapText="1"/>
      <protection locked="0"/>
    </xf>
    <xf numFmtId="49" fontId="30" fillId="8" borderId="1" xfId="27" applyNumberFormat="1" applyFont="1" applyFill="1" applyBorder="1" applyProtection="1">
      <alignment horizontal="center"/>
      <protection locked="0"/>
    </xf>
    <xf numFmtId="4" fontId="30" fillId="8" borderId="1" xfId="28" applyNumberFormat="1" applyFont="1" applyFill="1" applyBorder="1" applyProtection="1">
      <alignment horizontal="right" shrinkToFit="1"/>
    </xf>
    <xf numFmtId="0" fontId="21" fillId="8" borderId="1" xfId="29" applyNumberFormat="1" applyFont="1" applyFill="1" applyBorder="1" applyProtection="1">
      <alignment horizontal="left" wrapText="1"/>
      <protection locked="0"/>
    </xf>
    <xf numFmtId="49" fontId="21" fillId="8" borderId="1" xfId="30" applyNumberFormat="1" applyFont="1" applyFill="1" applyBorder="1" applyProtection="1">
      <alignment horizontal="center"/>
      <protection locked="0"/>
    </xf>
    <xf numFmtId="0" fontId="21" fillId="8" borderId="1" xfId="16" applyNumberFormat="1" applyFont="1" applyFill="1" applyBorder="1" applyProtection="1"/>
    <xf numFmtId="0" fontId="6" fillId="8" borderId="1" xfId="1" applyFont="1" applyFill="1" applyBorder="1" applyProtection="1"/>
    <xf numFmtId="0" fontId="45" fillId="8" borderId="1" xfId="4" applyNumberFormat="1" applyFont="1" applyFill="1" applyBorder="1" applyProtection="1">
      <alignment horizontal="left" wrapText="1" indent="2"/>
      <protection locked="0"/>
    </xf>
    <xf numFmtId="49" fontId="30" fillId="8" borderId="1" xfId="3" applyNumberFormat="1" applyFont="1" applyFill="1" applyBorder="1" applyProtection="1">
      <alignment horizontal="center"/>
      <protection locked="0"/>
    </xf>
    <xf numFmtId="4" fontId="30" fillId="8" borderId="1" xfId="31" applyNumberFormat="1" applyFont="1" applyFill="1" applyBorder="1" applyProtection="1">
      <alignment horizontal="right" shrinkToFit="1"/>
    </xf>
    <xf numFmtId="0" fontId="21" fillId="8" borderId="1" xfId="4" applyNumberFormat="1" applyFont="1" applyFill="1" applyBorder="1" applyProtection="1">
      <alignment horizontal="left" wrapText="1" indent="2"/>
      <protection locked="0"/>
    </xf>
    <xf numFmtId="49" fontId="21" fillId="8" borderId="1" xfId="3" applyNumberFormat="1" applyFont="1" applyFill="1" applyBorder="1" applyProtection="1">
      <alignment horizontal="center"/>
      <protection locked="0"/>
    </xf>
    <xf numFmtId="4" fontId="21" fillId="8" borderId="1" xfId="31" applyNumberFormat="1" applyFont="1" applyFill="1" applyBorder="1" applyProtection="1">
      <alignment horizontal="right" shrinkToFit="1"/>
    </xf>
    <xf numFmtId="0" fontId="30" fillId="8" borderId="1" xfId="4" applyNumberFormat="1" applyFont="1" applyFill="1" applyBorder="1" applyProtection="1">
      <alignment horizontal="left" wrapText="1" indent="2"/>
      <protection locked="0"/>
    </xf>
    <xf numFmtId="0" fontId="21" fillId="0" borderId="1" xfId="4" applyNumberFormat="1" applyFont="1" applyBorder="1" applyProtection="1">
      <alignment horizontal="left" wrapText="1" indent="2"/>
      <protection locked="0"/>
    </xf>
    <xf numFmtId="49" fontId="21" fillId="0" borderId="1" xfId="3" applyNumberFormat="1" applyFont="1" applyBorder="1" applyProtection="1">
      <alignment horizontal="center"/>
      <protection locked="0"/>
    </xf>
    <xf numFmtId="2" fontId="21" fillId="0" borderId="1" xfId="16" applyNumberFormat="1" applyFont="1" applyBorder="1" applyProtection="1">
      <protection locked="0"/>
    </xf>
    <xf numFmtId="2" fontId="6" fillId="0" borderId="1" xfId="1" applyNumberFormat="1" applyFont="1" applyBorder="1" applyProtection="1">
      <protection locked="0"/>
    </xf>
    <xf numFmtId="0" fontId="21" fillId="0" borderId="1" xfId="4" applyNumberFormat="1" applyFont="1" applyBorder="1" applyAlignment="1" applyProtection="1">
      <alignment horizontal="left" wrapText="1" indent="2"/>
      <protection locked="0"/>
    </xf>
    <xf numFmtId="0" fontId="21" fillId="0" borderId="1" xfId="16" applyNumberFormat="1" applyFont="1" applyBorder="1" applyProtection="1">
      <protection locked="0"/>
    </xf>
    <xf numFmtId="0" fontId="6" fillId="0" borderId="1" xfId="1" applyFont="1" applyBorder="1" applyProtection="1">
      <protection locked="0"/>
    </xf>
    <xf numFmtId="0" fontId="46" fillId="8" borderId="1" xfId="4" applyNumberFormat="1" applyFont="1" applyFill="1" applyBorder="1" applyProtection="1">
      <alignment horizontal="left" wrapText="1" indent="2"/>
      <protection locked="0"/>
    </xf>
    <xf numFmtId="2" fontId="6" fillId="0" borderId="0" xfId="1" applyNumberFormat="1" applyFont="1"/>
    <xf numFmtId="0" fontId="30" fillId="8" borderId="1" xfId="4" applyNumberFormat="1" applyFont="1" applyFill="1" applyBorder="1" applyProtection="1">
      <alignment horizontal="left" wrapText="1" indent="2"/>
    </xf>
    <xf numFmtId="49" fontId="30" fillId="8" borderId="1" xfId="3" applyNumberFormat="1" applyFont="1" applyFill="1" applyBorder="1" applyProtection="1">
      <alignment horizontal="center"/>
    </xf>
    <xf numFmtId="4" fontId="30" fillId="9" borderId="1" xfId="16" applyNumberFormat="1" applyFont="1" applyFill="1" applyBorder="1" applyProtection="1">
      <protection locked="0"/>
    </xf>
    <xf numFmtId="0" fontId="6" fillId="0" borderId="0" xfId="1" applyFont="1" applyProtection="1"/>
    <xf numFmtId="0" fontId="6" fillId="0" borderId="0" xfId="1" applyFont="1" applyFill="1" applyProtection="1">
      <protection locked="0"/>
    </xf>
    <xf numFmtId="0" fontId="46" fillId="8" borderId="1" xfId="4" applyNumberFormat="1" applyFont="1" applyFill="1" applyBorder="1" applyProtection="1">
      <alignment horizontal="left" wrapText="1" indent="2"/>
    </xf>
    <xf numFmtId="49" fontId="21" fillId="8" borderId="1" xfId="3" applyNumberFormat="1" applyFont="1" applyFill="1" applyBorder="1" applyProtection="1">
      <alignment horizontal="center"/>
    </xf>
    <xf numFmtId="0" fontId="21" fillId="8" borderId="1" xfId="4" applyNumberFormat="1" applyFont="1" applyFill="1" applyBorder="1" applyProtection="1">
      <alignment horizontal="left" wrapText="1" indent="2"/>
    </xf>
    <xf numFmtId="0" fontId="21" fillId="0" borderId="0" xfId="17" applyNumberFormat="1" applyFont="1" applyProtection="1">
      <protection locked="0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4" fillId="0" borderId="1" xfId="0" applyFont="1" applyBorder="1" applyAlignment="1">
      <alignment wrapText="1"/>
    </xf>
    <xf numFmtId="165" fontId="14" fillId="0" borderId="1" xfId="0" applyNumberFormat="1" applyFont="1" applyBorder="1" applyAlignment="1"/>
    <xf numFmtId="0" fontId="14" fillId="0" borderId="3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165" fontId="9" fillId="0" borderId="1" xfId="0" applyNumberFormat="1" applyFont="1" applyBorder="1" applyAlignment="1"/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wrapText="1"/>
    </xf>
    <xf numFmtId="49" fontId="6" fillId="2" borderId="1" xfId="5" applyNumberFormat="1" applyFont="1" applyFill="1" applyBorder="1" applyAlignment="1">
      <alignment horizontal="center" vertical="center" wrapText="1"/>
    </xf>
    <xf numFmtId="0" fontId="6" fillId="0" borderId="19" xfId="14" applyFont="1" applyBorder="1" applyAlignment="1"/>
    <xf numFmtId="0" fontId="6" fillId="0" borderId="3" xfId="14" applyFont="1" applyBorder="1" applyAlignment="1"/>
    <xf numFmtId="0" fontId="6" fillId="0" borderId="19" xfId="14" applyFont="1" applyBorder="1" applyAlignment="1"/>
    <xf numFmtId="49" fontId="6" fillId="2" borderId="1" xfId="5" applyNumberFormat="1" applyFont="1" applyFill="1" applyBorder="1" applyAlignment="1">
      <alignment horizontal="center" vertical="center" wrapText="1"/>
    </xf>
    <xf numFmtId="0" fontId="6" fillId="0" borderId="3" xfId="14" applyFont="1" applyBorder="1" applyAlignment="1"/>
    <xf numFmtId="0" fontId="6" fillId="0" borderId="19" xfId="14" applyFont="1" applyBorder="1" applyAlignment="1"/>
    <xf numFmtId="49" fontId="36" fillId="2" borderId="1" xfId="9" applyNumberFormat="1" applyFont="1" applyFill="1" applyBorder="1" applyAlignment="1">
      <alignment horizontal="left" wrapText="1"/>
    </xf>
    <xf numFmtId="49" fontId="24" fillId="2" borderId="27" xfId="9" applyNumberFormat="1" applyFont="1" applyFill="1" applyBorder="1" applyAlignment="1">
      <alignment horizontal="left" wrapText="1"/>
    </xf>
    <xf numFmtId="49" fontId="48" fillId="0" borderId="1" xfId="9" applyNumberFormat="1" applyFont="1" applyBorder="1" applyAlignment="1">
      <alignment wrapText="1"/>
    </xf>
    <xf numFmtId="9" fontId="0" fillId="0" borderId="0" xfId="0" applyNumberFormat="1"/>
    <xf numFmtId="0" fontId="0" fillId="0" borderId="0" xfId="0" applyNumberFormat="1"/>
    <xf numFmtId="49" fontId="6" fillId="2" borderId="1" xfId="5" applyNumberFormat="1" applyFont="1" applyFill="1" applyBorder="1" applyAlignment="1">
      <alignment horizontal="center" vertical="center" wrapText="1"/>
    </xf>
    <xf numFmtId="49" fontId="6" fillId="2" borderId="1" xfId="5" applyNumberFormat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/>
    </xf>
    <xf numFmtId="0" fontId="2" fillId="0" borderId="1" xfId="1" applyFont="1" applyFill="1" applyBorder="1"/>
    <xf numFmtId="0" fontId="6" fillId="0" borderId="1" xfId="1" applyFont="1" applyFill="1" applyBorder="1"/>
    <xf numFmtId="2" fontId="6" fillId="0" borderId="1" xfId="1" applyNumberFormat="1" applyFont="1" applyFill="1" applyBorder="1" applyAlignment="1">
      <alignment horizontal="center"/>
    </xf>
    <xf numFmtId="49" fontId="6" fillId="2" borderId="1" xfId="5" applyNumberFormat="1" applyFont="1" applyFill="1" applyBorder="1" applyAlignment="1">
      <alignment horizontal="center" vertical="center" wrapText="1"/>
    </xf>
    <xf numFmtId="49" fontId="6" fillId="2" borderId="1" xfId="5" applyNumberFormat="1" applyFont="1" applyFill="1" applyBorder="1" applyAlignment="1">
      <alignment horizontal="center" vertical="center" wrapText="1"/>
    </xf>
    <xf numFmtId="49" fontId="37" fillId="2" borderId="11" xfId="9" applyNumberFormat="1" applyFont="1" applyFill="1" applyBorder="1" applyAlignment="1">
      <alignment horizontal="left" wrapText="1"/>
    </xf>
    <xf numFmtId="49" fontId="36" fillId="3" borderId="0" xfId="9" applyNumberFormat="1" applyFont="1" applyFill="1" applyBorder="1"/>
    <xf numFmtId="49" fontId="35" fillId="3" borderId="3" xfId="9" applyNumberFormat="1" applyFont="1" applyFill="1" applyBorder="1" applyAlignment="1">
      <alignment horizontal="center" vertical="center" wrapText="1"/>
    </xf>
    <xf numFmtId="49" fontId="35" fillId="3" borderId="1" xfId="9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right"/>
    </xf>
    <xf numFmtId="0" fontId="5" fillId="0" borderId="0" xfId="1" applyFont="1" applyFill="1" applyBorder="1" applyAlignment="1">
      <alignment horizontal="center" wrapText="1"/>
    </xf>
    <xf numFmtId="0" fontId="5" fillId="0" borderId="0" xfId="1" applyFont="1" applyFill="1" applyBorder="1" applyAlignment="1">
      <alignment horizontal="center"/>
    </xf>
    <xf numFmtId="0" fontId="8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wrapText="1"/>
    </xf>
    <xf numFmtId="0" fontId="5" fillId="0" borderId="4" xfId="1" applyFont="1" applyFill="1" applyBorder="1" applyAlignment="1">
      <alignment horizont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9" fillId="0" borderId="14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0" xfId="0" applyFont="1" applyAlignment="1">
      <alignment horizontal="right"/>
    </xf>
    <xf numFmtId="0" fontId="5" fillId="0" borderId="0" xfId="1" applyFont="1" applyFill="1" applyAlignment="1">
      <alignment horizontal="right"/>
    </xf>
    <xf numFmtId="0" fontId="14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6" fillId="0" borderId="0" xfId="1" applyFont="1" applyFill="1" applyAlignment="1">
      <alignment horizontal="right" vertical="center"/>
    </xf>
    <xf numFmtId="0" fontId="18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 wrapText="1"/>
    </xf>
    <xf numFmtId="0" fontId="19" fillId="0" borderId="2" xfId="1" applyFont="1" applyFill="1" applyBorder="1" applyAlignment="1">
      <alignment horizontal="center" vertical="center"/>
    </xf>
    <xf numFmtId="0" fontId="24" fillId="0" borderId="1" xfId="1" applyFont="1" applyFill="1" applyBorder="1" applyAlignment="1">
      <alignment horizontal="center" vertical="center" wrapText="1"/>
    </xf>
    <xf numFmtId="0" fontId="24" fillId="0" borderId="1" xfId="1" applyFont="1" applyFill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5" fillId="0" borderId="0" xfId="1" applyFont="1" applyFill="1" applyAlignment="1">
      <alignment horizontal="center" wrapText="1"/>
    </xf>
    <xf numFmtId="0" fontId="3" fillId="0" borderId="0" xfId="1" applyFont="1" applyFill="1" applyAlignment="1">
      <alignment horizontal="center"/>
    </xf>
    <xf numFmtId="0" fontId="9" fillId="0" borderId="0" xfId="0" applyFont="1" applyFill="1" applyAlignment="1">
      <alignment horizontal="right"/>
    </xf>
    <xf numFmtId="0" fontId="14" fillId="0" borderId="0" xfId="0" applyFont="1" applyFill="1" applyAlignment="1">
      <alignment horizontal="right"/>
    </xf>
    <xf numFmtId="0" fontId="9" fillId="0" borderId="1" xfId="0" applyFont="1" applyFill="1" applyBorder="1" applyAlignment="1">
      <alignment horizontal="left"/>
    </xf>
    <xf numFmtId="0" fontId="14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left" wrapText="1"/>
    </xf>
    <xf numFmtId="0" fontId="14" fillId="0" borderId="1" xfId="0" applyFont="1" applyFill="1" applyBorder="1" applyAlignment="1">
      <alignment horizontal="left" vertical="center"/>
    </xf>
    <xf numFmtId="49" fontId="9" fillId="0" borderId="1" xfId="0" applyNumberFormat="1" applyFont="1" applyFill="1" applyBorder="1" applyAlignment="1">
      <alignment horizontal="left" wrapText="1"/>
    </xf>
    <xf numFmtId="0" fontId="9" fillId="0" borderId="3" xfId="0" applyFont="1" applyFill="1" applyBorder="1" applyAlignment="1">
      <alignment horizontal="left"/>
    </xf>
    <xf numFmtId="0" fontId="9" fillId="0" borderId="17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 wrapText="1"/>
    </xf>
    <xf numFmtId="0" fontId="13" fillId="0" borderId="0" xfId="0" applyFont="1" applyFill="1" applyAlignment="1">
      <alignment horizontal="right"/>
    </xf>
    <xf numFmtId="0" fontId="15" fillId="0" borderId="0" xfId="0" applyFont="1" applyFill="1" applyAlignment="1">
      <alignment horizontal="right"/>
    </xf>
    <xf numFmtId="0" fontId="16" fillId="0" borderId="0" xfId="1" applyFont="1" applyFill="1" applyAlignment="1">
      <alignment horizontal="right"/>
    </xf>
    <xf numFmtId="0" fontId="15" fillId="0" borderId="1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left"/>
    </xf>
    <xf numFmtId="0" fontId="13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horizontal="left" wrapText="1"/>
    </xf>
    <xf numFmtId="0" fontId="13" fillId="0" borderId="3" xfId="0" applyFont="1" applyFill="1" applyBorder="1" applyAlignment="1">
      <alignment horizontal="left"/>
    </xf>
    <xf numFmtId="0" fontId="13" fillId="0" borderId="17" xfId="0" applyFont="1" applyFill="1" applyBorder="1" applyAlignment="1">
      <alignment horizontal="left"/>
    </xf>
    <xf numFmtId="0" fontId="13" fillId="0" borderId="4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left" wrapText="1"/>
    </xf>
    <xf numFmtId="0" fontId="15" fillId="0" borderId="1" xfId="0" applyFont="1" applyFill="1" applyBorder="1" applyAlignment="1">
      <alignment horizontal="left" vertical="center"/>
    </xf>
    <xf numFmtId="49" fontId="6" fillId="0" borderId="1" xfId="5" applyNumberFormat="1" applyFont="1" applyFill="1" applyBorder="1" applyAlignment="1">
      <alignment horizontal="center" vertical="center" wrapText="1"/>
    </xf>
    <xf numFmtId="0" fontId="5" fillId="0" borderId="0" xfId="5" applyFont="1" applyFill="1" applyBorder="1" applyAlignment="1">
      <alignment horizontal="right" vertical="center"/>
    </xf>
    <xf numFmtId="0" fontId="6" fillId="0" borderId="0" xfId="5" applyFont="1" applyFill="1" applyBorder="1" applyAlignment="1">
      <alignment horizontal="right" vertical="center" wrapText="1"/>
    </xf>
    <xf numFmtId="0" fontId="6" fillId="0" borderId="0" xfId="5" applyFont="1" applyFill="1" applyBorder="1" applyAlignment="1">
      <alignment horizontal="center" vertical="center" wrapText="1"/>
    </xf>
    <xf numFmtId="0" fontId="5" fillId="0" borderId="0" xfId="6" applyFont="1" applyFill="1" applyAlignment="1">
      <alignment horizontal="center" vertical="justify"/>
    </xf>
    <xf numFmtId="0" fontId="6" fillId="0" borderId="1" xfId="5" applyFont="1" applyFill="1" applyBorder="1" applyAlignment="1">
      <alignment horizontal="center" vertical="center" wrapText="1"/>
    </xf>
    <xf numFmtId="0" fontId="5" fillId="0" borderId="0" xfId="5" applyFont="1" applyFill="1" applyBorder="1" applyAlignment="1">
      <alignment horizontal="center" vertical="justify" wrapText="1"/>
    </xf>
    <xf numFmtId="0" fontId="6" fillId="0" borderId="1" xfId="5" applyFont="1" applyFill="1" applyBorder="1" applyAlignment="1">
      <alignment horizontal="center" vertical="center"/>
    </xf>
    <xf numFmtId="0" fontId="5" fillId="0" borderId="0" xfId="11" applyFont="1" applyFill="1" applyAlignment="1">
      <alignment horizontal="center" vertical="justify"/>
    </xf>
    <xf numFmtId="0" fontId="6" fillId="2" borderId="0" xfId="5" applyFont="1" applyFill="1" applyBorder="1" applyAlignment="1">
      <alignment horizontal="center" vertical="center" wrapText="1"/>
    </xf>
    <xf numFmtId="0" fontId="6" fillId="2" borderId="1" xfId="5" applyFont="1" applyFill="1" applyBorder="1" applyAlignment="1">
      <alignment horizontal="center" vertical="center"/>
    </xf>
    <xf numFmtId="0" fontId="6" fillId="2" borderId="1" xfId="5" applyFont="1" applyFill="1" applyBorder="1" applyAlignment="1">
      <alignment horizontal="center" vertical="center" wrapText="1"/>
    </xf>
    <xf numFmtId="0" fontId="6" fillId="2" borderId="5" xfId="5" applyFont="1" applyFill="1" applyBorder="1" applyAlignment="1">
      <alignment horizontal="center" vertical="center" wrapText="1"/>
    </xf>
    <xf numFmtId="0" fontId="6" fillId="2" borderId="18" xfId="5" applyFont="1" applyFill="1" applyBorder="1" applyAlignment="1">
      <alignment horizontal="center" vertical="center" wrapText="1"/>
    </xf>
    <xf numFmtId="0" fontId="6" fillId="2" borderId="6" xfId="5" applyFont="1" applyFill="1" applyBorder="1" applyAlignment="1">
      <alignment horizontal="center" vertical="center" wrapText="1"/>
    </xf>
    <xf numFmtId="49" fontId="6" fillId="2" borderId="1" xfId="5" applyNumberFormat="1" applyFont="1" applyFill="1" applyBorder="1" applyAlignment="1">
      <alignment horizontal="center" vertical="center" wrapText="1"/>
    </xf>
    <xf numFmtId="0" fontId="6" fillId="0" borderId="0" xfId="5" applyFont="1" applyFill="1" applyBorder="1" applyAlignment="1">
      <alignment horizontal="right" vertical="justify" wrapText="1"/>
    </xf>
    <xf numFmtId="0" fontId="6" fillId="0" borderId="0" xfId="14" applyFont="1" applyAlignment="1">
      <alignment horizontal="center"/>
    </xf>
    <xf numFmtId="0" fontId="5" fillId="0" borderId="0" xfId="14" applyFont="1" applyAlignment="1">
      <alignment horizontal="center"/>
    </xf>
    <xf numFmtId="0" fontId="6" fillId="0" borderId="19" xfId="14" applyFont="1" applyBorder="1" applyAlignment="1">
      <alignment horizontal="center"/>
    </xf>
    <xf numFmtId="0" fontId="6" fillId="0" borderId="20" xfId="14" applyFont="1" applyBorder="1" applyAlignment="1">
      <alignment horizontal="center"/>
    </xf>
    <xf numFmtId="0" fontId="6" fillId="0" borderId="21" xfId="14" applyFont="1" applyBorder="1" applyAlignment="1">
      <alignment horizontal="center"/>
    </xf>
    <xf numFmtId="49" fontId="6" fillId="2" borderId="5" xfId="5" applyNumberFormat="1" applyFont="1" applyFill="1" applyBorder="1" applyAlignment="1">
      <alignment horizontal="center" vertical="center" wrapText="1"/>
    </xf>
    <xf numFmtId="49" fontId="6" fillId="2" borderId="6" xfId="5" applyNumberFormat="1" applyFont="1" applyFill="1" applyBorder="1" applyAlignment="1">
      <alignment horizontal="center" vertical="center" wrapText="1"/>
    </xf>
    <xf numFmtId="0" fontId="6" fillId="0" borderId="22" xfId="14" applyFont="1" applyBorder="1" applyAlignment="1">
      <alignment horizontal="center"/>
    </xf>
    <xf numFmtId="0" fontId="6" fillId="0" borderId="2" xfId="14" applyFont="1" applyBorder="1" applyAlignment="1">
      <alignment horizontal="center"/>
    </xf>
    <xf numFmtId="0" fontId="6" fillId="0" borderId="23" xfId="14" applyFont="1" applyBorder="1" applyAlignment="1">
      <alignment horizontal="center"/>
    </xf>
    <xf numFmtId="0" fontId="5" fillId="3" borderId="3" xfId="14" applyFont="1" applyFill="1" applyBorder="1" applyAlignment="1"/>
    <xf numFmtId="0" fontId="5" fillId="3" borderId="17" xfId="14" applyFont="1" applyFill="1" applyBorder="1" applyAlignment="1"/>
    <xf numFmtId="0" fontId="5" fillId="3" borderId="4" xfId="14" applyFont="1" applyFill="1" applyBorder="1" applyAlignment="1"/>
    <xf numFmtId="0" fontId="6" fillId="0" borderId="3" xfId="14" applyFont="1" applyBorder="1" applyAlignment="1"/>
    <xf numFmtId="0" fontId="6" fillId="0" borderId="17" xfId="14" applyFont="1" applyBorder="1" applyAlignment="1"/>
    <xf numFmtId="0" fontId="6" fillId="0" borderId="4" xfId="14" applyFont="1" applyBorder="1" applyAlignment="1"/>
    <xf numFmtId="0" fontId="5" fillId="4" borderId="3" xfId="14" applyFont="1" applyFill="1" applyBorder="1" applyAlignment="1"/>
    <xf numFmtId="0" fontId="5" fillId="4" borderId="17" xfId="14" applyFont="1" applyFill="1" applyBorder="1" applyAlignment="1"/>
    <xf numFmtId="0" fontId="5" fillId="4" borderId="4" xfId="14" applyFont="1" applyFill="1" applyBorder="1" applyAlignment="1"/>
    <xf numFmtId="0" fontId="5" fillId="0" borderId="3" xfId="14" applyFont="1" applyBorder="1" applyAlignment="1"/>
    <xf numFmtId="0" fontId="5" fillId="0" borderId="17" xfId="14" applyFont="1" applyBorder="1" applyAlignment="1"/>
    <xf numFmtId="0" fontId="5" fillId="0" borderId="4" xfId="14" applyFont="1" applyBorder="1" applyAlignment="1"/>
    <xf numFmtId="0" fontId="6" fillId="0" borderId="3" xfId="14" applyFont="1" applyBorder="1" applyAlignment="1">
      <alignment horizontal="center"/>
    </xf>
    <xf numFmtId="0" fontId="6" fillId="0" borderId="17" xfId="14" applyFont="1" applyBorder="1" applyAlignment="1">
      <alignment horizontal="center"/>
    </xf>
    <xf numFmtId="0" fontId="6" fillId="0" borderId="4" xfId="14" applyFont="1" applyBorder="1" applyAlignment="1">
      <alignment horizontal="center"/>
    </xf>
    <xf numFmtId="0" fontId="6" fillId="0" borderId="25" xfId="14" applyFont="1" applyBorder="1" applyAlignment="1"/>
    <xf numFmtId="0" fontId="6" fillId="0" borderId="0" xfId="14" applyFont="1" applyBorder="1" applyAlignment="1"/>
    <xf numFmtId="0" fontId="6" fillId="0" borderId="24" xfId="14" applyFont="1" applyBorder="1" applyAlignment="1"/>
    <xf numFmtId="0" fontId="6" fillId="0" borderId="22" xfId="14" applyFont="1" applyBorder="1" applyAlignment="1"/>
    <xf numFmtId="0" fontId="6" fillId="0" borderId="2" xfId="14" applyFont="1" applyBorder="1" applyAlignment="1"/>
    <xf numFmtId="0" fontId="6" fillId="0" borderId="23" xfId="14" applyFont="1" applyBorder="1" applyAlignment="1"/>
    <xf numFmtId="0" fontId="6" fillId="0" borderId="3" xfId="14" applyFont="1" applyBorder="1" applyAlignment="1">
      <alignment wrapText="1"/>
    </xf>
    <xf numFmtId="0" fontId="6" fillId="0" borderId="17" xfId="14" applyFont="1" applyBorder="1" applyAlignment="1">
      <alignment wrapText="1"/>
    </xf>
    <xf numFmtId="0" fontId="6" fillId="0" borderId="4" xfId="14" applyFont="1" applyBorder="1" applyAlignment="1">
      <alignment wrapText="1"/>
    </xf>
    <xf numFmtId="0" fontId="6" fillId="0" borderId="5" xfId="14" applyFont="1" applyBorder="1" applyAlignment="1">
      <alignment horizontal="center" vertical="center"/>
    </xf>
    <xf numFmtId="0" fontId="6" fillId="0" borderId="18" xfId="14" applyFont="1" applyBorder="1" applyAlignment="1">
      <alignment horizontal="center" vertical="center"/>
    </xf>
    <xf numFmtId="0" fontId="6" fillId="0" borderId="6" xfId="14" applyFont="1" applyBorder="1" applyAlignment="1">
      <alignment horizontal="center" vertical="center"/>
    </xf>
    <xf numFmtId="49" fontId="47" fillId="0" borderId="3" xfId="9" applyNumberFormat="1" applyFont="1" applyBorder="1" applyAlignment="1">
      <alignment horizontal="left" wrapText="1"/>
    </xf>
    <xf numFmtId="49" fontId="47" fillId="0" borderId="17" xfId="9" applyNumberFormat="1" applyFont="1" applyBorder="1" applyAlignment="1">
      <alignment horizontal="left" wrapText="1"/>
    </xf>
    <xf numFmtId="49" fontId="47" fillId="0" borderId="4" xfId="9" applyNumberFormat="1" applyFont="1" applyBorder="1" applyAlignment="1">
      <alignment horizontal="left" wrapText="1"/>
    </xf>
    <xf numFmtId="0" fontId="6" fillId="0" borderId="19" xfId="14" applyFont="1" applyBorder="1" applyAlignment="1"/>
    <xf numFmtId="0" fontId="6" fillId="0" borderId="20" xfId="14" applyFont="1" applyBorder="1"/>
    <xf numFmtId="0" fontId="6" fillId="0" borderId="21" xfId="14" applyFont="1" applyBorder="1"/>
    <xf numFmtId="0" fontId="5" fillId="0" borderId="19" xfId="14" applyFont="1" applyBorder="1" applyAlignment="1"/>
    <xf numFmtId="0" fontId="5" fillId="0" borderId="20" xfId="14" applyFont="1" applyBorder="1" applyAlignment="1"/>
    <xf numFmtId="0" fontId="5" fillId="0" borderId="21" xfId="14" applyFont="1" applyBorder="1" applyAlignment="1"/>
    <xf numFmtId="0" fontId="5" fillId="0" borderId="22" xfId="14" applyFont="1" applyBorder="1" applyAlignment="1"/>
    <xf numFmtId="0" fontId="5" fillId="0" borderId="2" xfId="14" applyFont="1" applyBorder="1" applyAlignment="1"/>
    <xf numFmtId="0" fontId="5" fillId="0" borderId="23" xfId="14" applyFont="1" applyBorder="1" applyAlignment="1"/>
    <xf numFmtId="49" fontId="6" fillId="0" borderId="3" xfId="14" applyNumberFormat="1" applyFont="1" applyBorder="1" applyAlignment="1">
      <alignment wrapText="1"/>
    </xf>
    <xf numFmtId="49" fontId="6" fillId="0" borderId="17" xfId="14" applyNumberFormat="1" applyFont="1" applyBorder="1" applyAlignment="1">
      <alignment wrapText="1"/>
    </xf>
    <xf numFmtId="49" fontId="6" fillId="0" borderId="4" xfId="14" applyNumberFormat="1" applyFont="1" applyBorder="1" applyAlignment="1">
      <alignment wrapText="1"/>
    </xf>
    <xf numFmtId="0" fontId="6" fillId="0" borderId="20" xfId="14" applyFont="1" applyBorder="1" applyAlignment="1"/>
    <xf numFmtId="0" fontId="6" fillId="0" borderId="21" xfId="14" applyFont="1" applyBorder="1" applyAlignment="1"/>
    <xf numFmtId="0" fontId="6" fillId="0" borderId="3" xfId="14" applyFont="1" applyBorder="1" applyAlignment="1">
      <alignment horizontal="left" wrapText="1"/>
    </xf>
    <xf numFmtId="0" fontId="6" fillId="0" borderId="17" xfId="14" applyFont="1" applyBorder="1" applyAlignment="1">
      <alignment horizontal="left" wrapText="1"/>
    </xf>
    <xf numFmtId="0" fontId="6" fillId="0" borderId="4" xfId="14" applyFont="1" applyBorder="1" applyAlignment="1">
      <alignment horizontal="left" wrapText="1"/>
    </xf>
    <xf numFmtId="0" fontId="34" fillId="0" borderId="0" xfId="9" applyFont="1" applyAlignment="1">
      <alignment horizontal="center" vertical="top" wrapText="1"/>
    </xf>
    <xf numFmtId="0" fontId="34" fillId="0" borderId="0" xfId="9" applyFont="1" applyAlignment="1">
      <alignment horizontal="center"/>
    </xf>
    <xf numFmtId="49" fontId="34" fillId="0" borderId="0" xfId="9" applyNumberFormat="1" applyFont="1" applyBorder="1" applyAlignment="1">
      <alignment horizontal="center" vertical="top" wrapText="1"/>
    </xf>
    <xf numFmtId="0" fontId="21" fillId="8" borderId="1" xfId="16" applyNumberFormat="1" applyFont="1" applyFill="1" applyBorder="1" applyAlignment="1" applyProtection="1">
      <alignment horizontal="center" wrapText="1"/>
      <protection locked="0"/>
    </xf>
    <xf numFmtId="0" fontId="30" fillId="0" borderId="0" xfId="1" applyNumberFormat="1" applyFont="1" applyFill="1" applyBorder="1" applyAlignment="1" applyProtection="1">
      <alignment horizontal="center"/>
    </xf>
    <xf numFmtId="0" fontId="21" fillId="8" borderId="1" xfId="1" applyNumberFormat="1" applyFont="1" applyFill="1" applyBorder="1" applyAlignment="1" applyProtection="1">
      <alignment horizontal="center" vertical="top" wrapText="1"/>
    </xf>
  </cellXfs>
  <cellStyles count="32">
    <cellStyle name="xl101" xfId="10"/>
    <cellStyle name="xl22" xfId="16"/>
    <cellStyle name="xl25" xfId="18"/>
    <cellStyle name="xl26" xfId="21"/>
    <cellStyle name="xl29" xfId="23"/>
    <cellStyle name="xl30" xfId="26"/>
    <cellStyle name="xl31" xfId="29"/>
    <cellStyle name="xl32" xfId="4"/>
    <cellStyle name="xl34" xfId="17"/>
    <cellStyle name="xl37" xfId="19"/>
    <cellStyle name="xl38" xfId="24"/>
    <cellStyle name="xl43" xfId="27"/>
    <cellStyle name="xl44" xfId="30"/>
    <cellStyle name="xl45" xfId="3"/>
    <cellStyle name="xl49" xfId="25"/>
    <cellStyle name="xl50" xfId="28"/>
    <cellStyle name="xl52" xfId="31"/>
    <cellStyle name="xl71" xfId="20"/>
    <cellStyle name="xl72" xfId="22"/>
    <cellStyle name="Денежный 2" xfId="2"/>
    <cellStyle name="Обычный" xfId="0" builtinId="0"/>
    <cellStyle name="Обычный 2" xfId="1"/>
    <cellStyle name="Обычный 2 3" xfId="8"/>
    <cellStyle name="Обычный 2 4" xfId="13"/>
    <cellStyle name="Обычный 2 6" xfId="9"/>
    <cellStyle name="Обычный 3" xfId="6"/>
    <cellStyle name="Обычный 4" xfId="11"/>
    <cellStyle name="Обычный 5" xfId="14"/>
    <cellStyle name="Обычный 6" xfId="15"/>
    <cellStyle name="Обычный_Приложения 8, 9, 10 (1)" xfId="5"/>
    <cellStyle name="Финансовый 3" xfId="7"/>
    <cellStyle name="Финансовый 4" xfId="12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1"/>
  <sheetViews>
    <sheetView topLeftCell="A10" workbookViewId="0">
      <selection activeCell="B9" sqref="B9:D9"/>
    </sheetView>
  </sheetViews>
  <sheetFormatPr defaultColWidth="9.140625" defaultRowHeight="12.75" x14ac:dyDescent="0.2"/>
  <cols>
    <col min="1" max="1" width="9" style="1" customWidth="1"/>
    <col min="2" max="2" width="13.5703125" style="1" customWidth="1"/>
    <col min="3" max="3" width="29.42578125" style="1" customWidth="1"/>
    <col min="4" max="4" width="73.140625" style="1" customWidth="1"/>
    <col min="5" max="16384" width="9.140625" style="1"/>
  </cols>
  <sheetData>
    <row r="1" spans="1:5" ht="15.75" x14ac:dyDescent="0.25">
      <c r="D1" s="2" t="s">
        <v>0</v>
      </c>
    </row>
    <row r="2" spans="1:5" s="13" customFormat="1" ht="15.75" x14ac:dyDescent="0.25">
      <c r="A2" s="494" t="s">
        <v>614</v>
      </c>
      <c r="B2" s="494"/>
      <c r="C2" s="494"/>
      <c r="D2" s="494"/>
    </row>
    <row r="3" spans="1:5" s="13" customFormat="1" ht="15.75" x14ac:dyDescent="0.25">
      <c r="A3" s="494" t="s">
        <v>613</v>
      </c>
      <c r="B3" s="494"/>
      <c r="C3" s="494"/>
      <c r="D3" s="494"/>
    </row>
    <row r="4" spans="1:5" s="13" customFormat="1" ht="15.75" x14ac:dyDescent="0.25">
      <c r="A4" s="494" t="s">
        <v>635</v>
      </c>
      <c r="B4" s="494"/>
      <c r="C4" s="494"/>
      <c r="D4" s="494"/>
    </row>
    <row r="5" spans="1:5" s="13" customFormat="1" ht="15.75" x14ac:dyDescent="0.25">
      <c r="A5" s="494" t="s">
        <v>636</v>
      </c>
      <c r="B5" s="494"/>
      <c r="C5" s="494"/>
      <c r="D5" s="494"/>
    </row>
    <row r="6" spans="1:5" s="13" customFormat="1" ht="15.75" x14ac:dyDescent="0.25">
      <c r="A6" s="494" t="s">
        <v>637</v>
      </c>
      <c r="B6" s="494"/>
      <c r="C6" s="494"/>
      <c r="D6" s="494"/>
    </row>
    <row r="7" spans="1:5" s="13" customFormat="1" ht="15.75" x14ac:dyDescent="0.25">
      <c r="A7" s="494"/>
      <c r="B7" s="494"/>
      <c r="C7" s="494"/>
      <c r="D7" s="494"/>
    </row>
    <row r="8" spans="1:5" s="13" customFormat="1" ht="15.75" x14ac:dyDescent="0.25">
      <c r="A8" s="14"/>
      <c r="B8" s="14"/>
      <c r="C8" s="14"/>
      <c r="D8" s="14"/>
    </row>
    <row r="9" spans="1:5" ht="55.5" customHeight="1" x14ac:dyDescent="0.25">
      <c r="B9" s="495" t="s">
        <v>638</v>
      </c>
      <c r="C9" s="495"/>
      <c r="D9" s="495"/>
      <c r="E9" s="3"/>
    </row>
    <row r="10" spans="1:5" ht="15.75" x14ac:dyDescent="0.25">
      <c r="B10" s="496"/>
      <c r="C10" s="496"/>
      <c r="D10" s="496"/>
      <c r="E10" s="3"/>
    </row>
    <row r="11" spans="1:5" ht="22.5" customHeight="1" x14ac:dyDescent="0.25">
      <c r="B11" s="6"/>
      <c r="C11" s="6"/>
      <c r="D11" s="6"/>
      <c r="E11" s="4"/>
    </row>
    <row r="12" spans="1:5" ht="44.25" customHeight="1" x14ac:dyDescent="0.2">
      <c r="B12" s="493" t="s">
        <v>1</v>
      </c>
      <c r="C12" s="493"/>
      <c r="D12" s="493" t="s">
        <v>4</v>
      </c>
    </row>
    <row r="13" spans="1:5" ht="94.5" x14ac:dyDescent="0.2">
      <c r="B13" s="8" t="s">
        <v>2</v>
      </c>
      <c r="C13" s="8" t="s">
        <v>3</v>
      </c>
      <c r="D13" s="493"/>
    </row>
    <row r="14" spans="1:5" ht="15.75" x14ac:dyDescent="0.25">
      <c r="B14" s="7">
        <v>1</v>
      </c>
      <c r="C14" s="7">
        <v>2</v>
      </c>
      <c r="D14" s="7">
        <v>3</v>
      </c>
    </row>
    <row r="15" spans="1:5" ht="15.75" x14ac:dyDescent="0.2">
      <c r="B15" s="10"/>
      <c r="C15" s="11"/>
      <c r="D15" s="11" t="s">
        <v>11</v>
      </c>
    </row>
    <row r="16" spans="1:5" ht="15.75" x14ac:dyDescent="0.2">
      <c r="B16" s="10">
        <v>182</v>
      </c>
      <c r="C16" s="12" t="s">
        <v>5</v>
      </c>
      <c r="D16" s="10" t="s">
        <v>6</v>
      </c>
    </row>
    <row r="17" spans="2:4" ht="15.75" x14ac:dyDescent="0.2">
      <c r="B17" s="10">
        <v>182</v>
      </c>
      <c r="C17" s="10" t="s">
        <v>7</v>
      </c>
      <c r="D17" s="9" t="s">
        <v>8</v>
      </c>
    </row>
    <row r="18" spans="2:4" ht="15.75" x14ac:dyDescent="0.2">
      <c r="B18" s="10">
        <v>182</v>
      </c>
      <c r="C18" s="10" t="s">
        <v>9</v>
      </c>
      <c r="D18" s="10" t="s">
        <v>10</v>
      </c>
    </row>
    <row r="19" spans="2:4" ht="15" x14ac:dyDescent="0.25">
      <c r="B19"/>
      <c r="C19"/>
      <c r="D19"/>
    </row>
    <row r="20" spans="2:4" ht="15.75" x14ac:dyDescent="0.25">
      <c r="B20" s="6"/>
      <c r="C20" s="6"/>
      <c r="D20" s="6"/>
    </row>
    <row r="21" spans="2:4" ht="15.75" x14ac:dyDescent="0.25">
      <c r="B21" s="6" t="s">
        <v>12</v>
      </c>
      <c r="C21" s="6"/>
      <c r="D21" s="6"/>
    </row>
    <row r="51" spans="3:3" x14ac:dyDescent="0.2">
      <c r="C51" s="5"/>
    </row>
  </sheetData>
  <mergeCells count="10">
    <mergeCell ref="B12:C12"/>
    <mergeCell ref="D12:D13"/>
    <mergeCell ref="A3:D3"/>
    <mergeCell ref="A2:D2"/>
    <mergeCell ref="A6:D6"/>
    <mergeCell ref="A7:D7"/>
    <mergeCell ref="B9:D9"/>
    <mergeCell ref="B10:D10"/>
    <mergeCell ref="A4:D4"/>
    <mergeCell ref="A5:D5"/>
  </mergeCells>
  <pageMargins left="0.78740157480314965" right="0.59055118110236227" top="0.59055118110236227" bottom="0.59055118110236227" header="0.51181102362204722" footer="0.51181102362204722"/>
  <pageSetup paperSize="9" scale="70" fitToHeight="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29"/>
  <sheetViews>
    <sheetView workbookViewId="0">
      <selection activeCell="J124" sqref="J124"/>
    </sheetView>
  </sheetViews>
  <sheetFormatPr defaultRowHeight="15.75" x14ac:dyDescent="0.25"/>
  <cols>
    <col min="1" max="1" width="11.85546875" style="109" customWidth="1"/>
    <col min="2" max="2" width="62.140625" style="109" customWidth="1"/>
    <col min="3" max="3" width="10" style="109" customWidth="1"/>
    <col min="4" max="4" width="8.42578125" style="109" customWidth="1"/>
    <col min="5" max="5" width="16.42578125" style="109" customWidth="1"/>
    <col min="6" max="6" width="8.42578125" style="109" customWidth="1"/>
    <col min="7" max="11" width="12.7109375" style="109" customWidth="1"/>
    <col min="12" max="16384" width="9.140625" style="109"/>
  </cols>
  <sheetData>
    <row r="1" spans="2:11" x14ac:dyDescent="0.25">
      <c r="B1" s="562" t="s">
        <v>115</v>
      </c>
      <c r="C1" s="562"/>
      <c r="D1" s="562"/>
      <c r="E1" s="562"/>
      <c r="F1" s="562"/>
      <c r="G1" s="562"/>
      <c r="H1" s="562"/>
      <c r="I1" s="562"/>
    </row>
    <row r="2" spans="2:11" x14ac:dyDescent="0.25">
      <c r="B2" s="563" t="s">
        <v>615</v>
      </c>
      <c r="C2" s="563"/>
      <c r="D2" s="563"/>
      <c r="E2" s="563"/>
      <c r="F2" s="563"/>
      <c r="G2" s="563"/>
      <c r="H2" s="563"/>
      <c r="I2" s="563"/>
      <c r="J2" s="110"/>
      <c r="K2" s="110"/>
    </row>
    <row r="3" spans="2:11" x14ac:dyDescent="0.25">
      <c r="B3" s="563" t="s">
        <v>590</v>
      </c>
      <c r="C3" s="563"/>
      <c r="D3" s="563"/>
      <c r="E3" s="563"/>
      <c r="F3" s="563"/>
      <c r="G3" s="563"/>
      <c r="H3" s="563"/>
      <c r="I3" s="563"/>
      <c r="J3" s="110"/>
      <c r="K3" s="110"/>
    </row>
    <row r="4" spans="2:11" x14ac:dyDescent="0.25">
      <c r="B4" s="563" t="s">
        <v>64</v>
      </c>
      <c r="C4" s="563"/>
      <c r="D4" s="563"/>
      <c r="E4" s="563"/>
      <c r="F4" s="563"/>
      <c r="G4" s="563"/>
      <c r="H4" s="563"/>
      <c r="I4" s="563"/>
      <c r="J4" s="110"/>
      <c r="K4" s="110"/>
    </row>
    <row r="5" spans="2:11" x14ac:dyDescent="0.25">
      <c r="B5" s="563" t="s">
        <v>664</v>
      </c>
      <c r="C5" s="563"/>
      <c r="D5" s="563"/>
      <c r="E5" s="563"/>
      <c r="F5" s="563"/>
      <c r="G5" s="563"/>
      <c r="H5" s="563"/>
      <c r="I5" s="563"/>
      <c r="J5" s="110"/>
      <c r="K5" s="110"/>
    </row>
    <row r="6" spans="2:11" x14ac:dyDescent="0.25">
      <c r="B6" s="563" t="s">
        <v>637</v>
      </c>
      <c r="C6" s="563"/>
      <c r="D6" s="563"/>
      <c r="E6" s="563"/>
      <c r="F6" s="563"/>
      <c r="G6" s="563"/>
      <c r="H6" s="563"/>
      <c r="I6" s="563"/>
      <c r="J6" s="110"/>
      <c r="K6" s="110"/>
    </row>
    <row r="7" spans="2:11" x14ac:dyDescent="0.25">
      <c r="B7" s="563"/>
      <c r="C7" s="563"/>
      <c r="D7" s="563"/>
      <c r="E7" s="563"/>
      <c r="F7" s="563"/>
      <c r="G7" s="563"/>
      <c r="H7" s="563"/>
      <c r="I7" s="563"/>
      <c r="J7" s="110"/>
      <c r="K7" s="110"/>
    </row>
    <row r="8" spans="2:11" x14ac:dyDescent="0.25">
      <c r="B8" s="564"/>
      <c r="C8" s="564"/>
      <c r="D8" s="564"/>
      <c r="E8" s="564"/>
      <c r="F8" s="564"/>
      <c r="G8" s="564"/>
      <c r="H8" s="564"/>
      <c r="I8" s="564"/>
      <c r="J8" s="110"/>
      <c r="K8" s="110"/>
    </row>
    <row r="9" spans="2:11" x14ac:dyDescent="0.25">
      <c r="B9" s="111"/>
      <c r="C9" s="111"/>
      <c r="D9" s="111"/>
      <c r="E9" s="111"/>
      <c r="F9" s="111"/>
      <c r="G9" s="111"/>
      <c r="H9" s="111"/>
      <c r="I9" s="111"/>
      <c r="J9" s="110"/>
      <c r="K9" s="110"/>
    </row>
    <row r="10" spans="2:11" x14ac:dyDescent="0.25">
      <c r="B10" s="112"/>
      <c r="C10" s="111"/>
      <c r="D10" s="111"/>
      <c r="E10" s="111"/>
      <c r="F10" s="111"/>
      <c r="G10" s="111"/>
      <c r="H10" s="111"/>
      <c r="I10" s="113"/>
    </row>
    <row r="11" spans="2:11" x14ac:dyDescent="0.25">
      <c r="B11" s="565" t="s">
        <v>116</v>
      </c>
      <c r="C11" s="565"/>
      <c r="D11" s="565"/>
      <c r="E11" s="565"/>
      <c r="F11" s="565"/>
      <c r="G11" s="565"/>
      <c r="H11" s="565"/>
      <c r="I11" s="565"/>
    </row>
    <row r="12" spans="2:11" x14ac:dyDescent="0.25">
      <c r="B12" s="565" t="s">
        <v>117</v>
      </c>
      <c r="C12" s="565"/>
      <c r="D12" s="565"/>
      <c r="E12" s="565"/>
      <c r="F12" s="565"/>
      <c r="G12" s="565"/>
      <c r="H12" s="565"/>
      <c r="I12" s="565"/>
    </row>
    <row r="13" spans="2:11" ht="15.75" customHeight="1" x14ac:dyDescent="0.25">
      <c r="B13" s="565" t="s">
        <v>665</v>
      </c>
      <c r="C13" s="565"/>
      <c r="D13" s="565"/>
      <c r="E13" s="565"/>
      <c r="F13" s="565"/>
      <c r="G13" s="565"/>
      <c r="H13" s="565"/>
      <c r="I13" s="565"/>
    </row>
    <row r="14" spans="2:11" x14ac:dyDescent="0.25">
      <c r="B14" s="114"/>
      <c r="C14" s="115"/>
      <c r="D14" s="115"/>
      <c r="E14" s="115"/>
      <c r="F14" s="115"/>
      <c r="G14" s="115"/>
      <c r="H14" s="115"/>
      <c r="I14" s="116"/>
      <c r="J14" s="116"/>
    </row>
    <row r="15" spans="2:11" x14ac:dyDescent="0.25">
      <c r="B15" s="568" t="s">
        <v>118</v>
      </c>
      <c r="C15" s="566" t="s">
        <v>119</v>
      </c>
      <c r="D15" s="566"/>
      <c r="E15" s="566"/>
      <c r="F15" s="566"/>
      <c r="G15" s="561" t="s">
        <v>572</v>
      </c>
      <c r="H15" s="561" t="s">
        <v>579</v>
      </c>
      <c r="I15" s="561" t="s">
        <v>666</v>
      </c>
      <c r="J15" s="116"/>
    </row>
    <row r="16" spans="2:11" x14ac:dyDescent="0.25">
      <c r="B16" s="568"/>
      <c r="C16" s="566" t="s">
        <v>120</v>
      </c>
      <c r="D16" s="566" t="s">
        <v>121</v>
      </c>
      <c r="E16" s="566" t="s">
        <v>122</v>
      </c>
      <c r="F16" s="566" t="s">
        <v>123</v>
      </c>
      <c r="G16" s="561"/>
      <c r="H16" s="561"/>
      <c r="I16" s="561"/>
      <c r="J16" s="116"/>
    </row>
    <row r="17" spans="2:10" x14ac:dyDescent="0.25">
      <c r="B17" s="568"/>
      <c r="C17" s="566"/>
      <c r="D17" s="566"/>
      <c r="E17" s="566"/>
      <c r="F17" s="566"/>
      <c r="G17" s="561"/>
      <c r="H17" s="561"/>
      <c r="I17" s="561"/>
      <c r="J17" s="116"/>
    </row>
    <row r="18" spans="2:10" x14ac:dyDescent="0.25">
      <c r="B18" s="117">
        <v>1</v>
      </c>
      <c r="C18" s="118">
        <v>2</v>
      </c>
      <c r="D18" s="118">
        <v>3</v>
      </c>
      <c r="E18" s="118">
        <v>4</v>
      </c>
      <c r="F18" s="118">
        <v>5</v>
      </c>
      <c r="G18" s="118">
        <v>6</v>
      </c>
      <c r="H18" s="118">
        <v>7</v>
      </c>
      <c r="I18" s="118">
        <v>8</v>
      </c>
      <c r="J18" s="116"/>
    </row>
    <row r="19" spans="2:10" x14ac:dyDescent="0.25">
      <c r="B19" s="119" t="s">
        <v>124</v>
      </c>
      <c r="C19" s="120" t="s">
        <v>125</v>
      </c>
      <c r="D19" s="120"/>
      <c r="E19" s="120"/>
      <c r="F19" s="120"/>
      <c r="G19" s="121">
        <f>G20+G27+G55+G50</f>
        <v>10654.8</v>
      </c>
      <c r="H19" s="121">
        <f>G19*105%</f>
        <v>11187.539999999999</v>
      </c>
      <c r="I19" s="121">
        <f>H19*105%</f>
        <v>11746.916999999999</v>
      </c>
      <c r="J19" s="116"/>
    </row>
    <row r="20" spans="2:10" ht="47.25" x14ac:dyDescent="0.25">
      <c r="B20" s="122" t="s">
        <v>126</v>
      </c>
      <c r="C20" s="123" t="s">
        <v>125</v>
      </c>
      <c r="D20" s="123" t="s">
        <v>127</v>
      </c>
      <c r="E20" s="124"/>
      <c r="F20" s="124"/>
      <c r="G20" s="125">
        <f>G21</f>
        <v>933.2</v>
      </c>
      <c r="H20" s="121">
        <f t="shared" ref="H20:I83" si="0">G20*105%</f>
        <v>979.86000000000013</v>
      </c>
      <c r="I20" s="121">
        <f t="shared" si="0"/>
        <v>1028.8530000000001</v>
      </c>
      <c r="J20" s="116"/>
    </row>
    <row r="21" spans="2:10" x14ac:dyDescent="0.25">
      <c r="B21" s="126" t="s">
        <v>128</v>
      </c>
      <c r="C21" s="124" t="s">
        <v>125</v>
      </c>
      <c r="D21" s="124" t="s">
        <v>127</v>
      </c>
      <c r="E21" s="127" t="s">
        <v>129</v>
      </c>
      <c r="F21" s="124"/>
      <c r="G21" s="128">
        <f>G22</f>
        <v>933.2</v>
      </c>
      <c r="H21" s="121">
        <f t="shared" si="0"/>
        <v>979.86000000000013</v>
      </c>
      <c r="I21" s="121">
        <f t="shared" si="0"/>
        <v>1028.8530000000001</v>
      </c>
      <c r="J21" s="129"/>
    </row>
    <row r="22" spans="2:10" ht="78.75" x14ac:dyDescent="0.25">
      <c r="B22" s="130" t="s">
        <v>130</v>
      </c>
      <c r="C22" s="124" t="s">
        <v>125</v>
      </c>
      <c r="D22" s="124" t="s">
        <v>127</v>
      </c>
      <c r="E22" s="127" t="s">
        <v>129</v>
      </c>
      <c r="F22" s="124" t="s">
        <v>131</v>
      </c>
      <c r="G22" s="128">
        <f>G23</f>
        <v>933.2</v>
      </c>
      <c r="H22" s="121">
        <f t="shared" si="0"/>
        <v>979.86000000000013</v>
      </c>
      <c r="I22" s="121">
        <f t="shared" si="0"/>
        <v>1028.8530000000001</v>
      </c>
      <c r="J22" s="116"/>
    </row>
    <row r="23" spans="2:10" x14ac:dyDescent="0.25">
      <c r="B23" s="131" t="s">
        <v>132</v>
      </c>
      <c r="C23" s="124" t="s">
        <v>125</v>
      </c>
      <c r="D23" s="124" t="s">
        <v>127</v>
      </c>
      <c r="E23" s="127" t="s">
        <v>129</v>
      </c>
      <c r="F23" s="124" t="s">
        <v>133</v>
      </c>
      <c r="G23" s="128">
        <f>G24+G25+G26</f>
        <v>933.2</v>
      </c>
      <c r="H23" s="121">
        <f t="shared" si="0"/>
        <v>979.86000000000013</v>
      </c>
      <c r="I23" s="121">
        <f t="shared" si="0"/>
        <v>1028.8530000000001</v>
      </c>
      <c r="J23" s="116"/>
    </row>
    <row r="24" spans="2:10" x14ac:dyDescent="0.25">
      <c r="B24" s="131" t="s">
        <v>134</v>
      </c>
      <c r="C24" s="124" t="s">
        <v>125</v>
      </c>
      <c r="D24" s="124" t="s">
        <v>127</v>
      </c>
      <c r="E24" s="127" t="s">
        <v>129</v>
      </c>
      <c r="F24" s="124" t="s">
        <v>135</v>
      </c>
      <c r="G24" s="128">
        <f>'прил 13'!H13</f>
        <v>712.9</v>
      </c>
      <c r="H24" s="121">
        <f t="shared" si="0"/>
        <v>748.54499999999996</v>
      </c>
      <c r="I24" s="121">
        <f t="shared" si="0"/>
        <v>785.97225000000003</v>
      </c>
      <c r="J24" s="116"/>
    </row>
    <row r="25" spans="2:10" ht="31.5" x14ac:dyDescent="0.25">
      <c r="B25" s="132" t="s">
        <v>136</v>
      </c>
      <c r="C25" s="124" t="s">
        <v>125</v>
      </c>
      <c r="D25" s="124" t="s">
        <v>127</v>
      </c>
      <c r="E25" s="127" t="s">
        <v>129</v>
      </c>
      <c r="F25" s="124" t="s">
        <v>137</v>
      </c>
      <c r="G25" s="128">
        <f>'прил 13'!H16</f>
        <v>5</v>
      </c>
      <c r="H25" s="121">
        <f t="shared" si="0"/>
        <v>5.25</v>
      </c>
      <c r="I25" s="121">
        <f t="shared" si="0"/>
        <v>5.5125000000000002</v>
      </c>
      <c r="J25" s="116"/>
    </row>
    <row r="26" spans="2:10" ht="31.5" x14ac:dyDescent="0.25">
      <c r="B26" s="132" t="s">
        <v>138</v>
      </c>
      <c r="C26" s="124" t="s">
        <v>125</v>
      </c>
      <c r="D26" s="124" t="s">
        <v>127</v>
      </c>
      <c r="E26" s="127" t="s">
        <v>129</v>
      </c>
      <c r="F26" s="124" t="s">
        <v>139</v>
      </c>
      <c r="G26" s="128">
        <f>'прил 13'!H15</f>
        <v>215.3</v>
      </c>
      <c r="H26" s="121">
        <f t="shared" si="0"/>
        <v>226.06500000000003</v>
      </c>
      <c r="I26" s="121">
        <f t="shared" si="0"/>
        <v>237.36825000000005</v>
      </c>
      <c r="J26" s="116"/>
    </row>
    <row r="27" spans="2:10" ht="63" x14ac:dyDescent="0.25">
      <c r="B27" s="133" t="s">
        <v>140</v>
      </c>
      <c r="C27" s="123" t="s">
        <v>125</v>
      </c>
      <c r="D27" s="123" t="s">
        <v>141</v>
      </c>
      <c r="E27" s="123"/>
      <c r="F27" s="123"/>
      <c r="G27" s="128">
        <f t="shared" ref="G27:I27" si="1">G28</f>
        <v>3278</v>
      </c>
      <c r="H27" s="121">
        <f t="shared" si="0"/>
        <v>3441.9</v>
      </c>
      <c r="I27" s="121">
        <f t="shared" si="0"/>
        <v>3613.9950000000003</v>
      </c>
      <c r="J27" s="134"/>
    </row>
    <row r="28" spans="2:10" ht="31.5" x14ac:dyDescent="0.25">
      <c r="B28" s="135" t="s">
        <v>142</v>
      </c>
      <c r="C28" s="124" t="s">
        <v>143</v>
      </c>
      <c r="D28" s="124" t="s">
        <v>141</v>
      </c>
      <c r="E28" s="127"/>
      <c r="F28" s="124"/>
      <c r="G28" s="128">
        <f>G29+G34+G38+G42</f>
        <v>3278</v>
      </c>
      <c r="H28" s="121">
        <f t="shared" si="0"/>
        <v>3441.9</v>
      </c>
      <c r="I28" s="121">
        <f t="shared" si="0"/>
        <v>3613.9950000000003</v>
      </c>
      <c r="J28" s="116"/>
    </row>
    <row r="29" spans="2:10" ht="78.75" x14ac:dyDescent="0.25">
      <c r="B29" s="136" t="s">
        <v>130</v>
      </c>
      <c r="C29" s="124" t="s">
        <v>125</v>
      </c>
      <c r="D29" s="124" t="s">
        <v>141</v>
      </c>
      <c r="E29" s="137" t="s">
        <v>144</v>
      </c>
      <c r="F29" s="124" t="s">
        <v>131</v>
      </c>
      <c r="G29" s="128">
        <f>G30</f>
        <v>1544.4</v>
      </c>
      <c r="H29" s="121">
        <f t="shared" si="0"/>
        <v>1621.6200000000001</v>
      </c>
      <c r="I29" s="121">
        <f t="shared" si="0"/>
        <v>1702.7010000000002</v>
      </c>
      <c r="J29" s="116"/>
    </row>
    <row r="30" spans="2:10" ht="31.5" x14ac:dyDescent="0.25">
      <c r="B30" s="136" t="s">
        <v>145</v>
      </c>
      <c r="C30" s="124" t="s">
        <v>125</v>
      </c>
      <c r="D30" s="124" t="s">
        <v>141</v>
      </c>
      <c r="E30" s="137" t="s">
        <v>144</v>
      </c>
      <c r="F30" s="124" t="s">
        <v>133</v>
      </c>
      <c r="G30" s="128">
        <f>G31+G32+G33</f>
        <v>1544.4</v>
      </c>
      <c r="H30" s="121">
        <f t="shared" si="0"/>
        <v>1621.6200000000001</v>
      </c>
      <c r="I30" s="121">
        <f t="shared" si="0"/>
        <v>1702.7010000000002</v>
      </c>
      <c r="J30" s="116"/>
    </row>
    <row r="31" spans="2:10" x14ac:dyDescent="0.25">
      <c r="B31" s="131" t="s">
        <v>134</v>
      </c>
      <c r="C31" s="124" t="s">
        <v>125</v>
      </c>
      <c r="D31" s="124" t="s">
        <v>141</v>
      </c>
      <c r="E31" s="137" t="s">
        <v>144</v>
      </c>
      <c r="F31" s="124" t="s">
        <v>135</v>
      </c>
      <c r="G31" s="128">
        <f>'прил 13'!H22</f>
        <v>1170.8</v>
      </c>
      <c r="H31" s="121">
        <f t="shared" si="0"/>
        <v>1229.3399999999999</v>
      </c>
      <c r="I31" s="121">
        <f t="shared" si="0"/>
        <v>1290.807</v>
      </c>
      <c r="J31" s="116"/>
    </row>
    <row r="32" spans="2:10" ht="31.5" x14ac:dyDescent="0.25">
      <c r="B32" s="132" t="s">
        <v>136</v>
      </c>
      <c r="C32" s="124" t="s">
        <v>125</v>
      </c>
      <c r="D32" s="124" t="s">
        <v>141</v>
      </c>
      <c r="E32" s="137" t="s">
        <v>144</v>
      </c>
      <c r="F32" s="124" t="s">
        <v>137</v>
      </c>
      <c r="G32" s="128">
        <f>'прил 13'!H23+'прил 13'!H30</f>
        <v>20</v>
      </c>
      <c r="H32" s="121">
        <f t="shared" si="0"/>
        <v>21</v>
      </c>
      <c r="I32" s="121">
        <f t="shared" si="0"/>
        <v>22.05</v>
      </c>
    </row>
    <row r="33" spans="2:9" ht="31.5" x14ac:dyDescent="0.25">
      <c r="B33" s="132" t="s">
        <v>138</v>
      </c>
      <c r="C33" s="124" t="s">
        <v>125</v>
      </c>
      <c r="D33" s="124" t="s">
        <v>141</v>
      </c>
      <c r="E33" s="137" t="s">
        <v>144</v>
      </c>
      <c r="F33" s="124" t="s">
        <v>139</v>
      </c>
      <c r="G33" s="128">
        <f>'прил 13'!H24</f>
        <v>353.6</v>
      </c>
      <c r="H33" s="121">
        <f t="shared" si="0"/>
        <v>371.28000000000003</v>
      </c>
      <c r="I33" s="121">
        <f t="shared" si="0"/>
        <v>389.84400000000005</v>
      </c>
    </row>
    <row r="34" spans="2:9" ht="31.5" x14ac:dyDescent="0.25">
      <c r="B34" s="130" t="s">
        <v>146</v>
      </c>
      <c r="C34" s="124" t="s">
        <v>125</v>
      </c>
      <c r="D34" s="124" t="s">
        <v>141</v>
      </c>
      <c r="E34" s="137" t="s">
        <v>144</v>
      </c>
      <c r="F34" s="124" t="s">
        <v>147</v>
      </c>
      <c r="G34" s="128">
        <f>G35</f>
        <v>1667.6999999999998</v>
      </c>
      <c r="H34" s="121">
        <f t="shared" si="0"/>
        <v>1751.0849999999998</v>
      </c>
      <c r="I34" s="121">
        <f t="shared" si="0"/>
        <v>1838.6392499999999</v>
      </c>
    </row>
    <row r="35" spans="2:9" ht="31.5" x14ac:dyDescent="0.25">
      <c r="B35" s="136" t="s">
        <v>148</v>
      </c>
      <c r="C35" s="124" t="s">
        <v>125</v>
      </c>
      <c r="D35" s="124" t="s">
        <v>141</v>
      </c>
      <c r="E35" s="137" t="s">
        <v>144</v>
      </c>
      <c r="F35" s="124" t="s">
        <v>149</v>
      </c>
      <c r="G35" s="128">
        <f>G36+G37</f>
        <v>1667.6999999999998</v>
      </c>
      <c r="H35" s="121">
        <f t="shared" si="0"/>
        <v>1751.0849999999998</v>
      </c>
      <c r="I35" s="121">
        <f t="shared" si="0"/>
        <v>1838.6392499999999</v>
      </c>
    </row>
    <row r="36" spans="2:9" ht="31.5" x14ac:dyDescent="0.25">
      <c r="B36" s="132" t="s">
        <v>150</v>
      </c>
      <c r="C36" s="124" t="s">
        <v>125</v>
      </c>
      <c r="D36" s="124" t="s">
        <v>141</v>
      </c>
      <c r="E36" s="137" t="s">
        <v>144</v>
      </c>
      <c r="F36" s="124" t="s">
        <v>151</v>
      </c>
      <c r="G36" s="128">
        <f>'прил 13'!H33+'прил 13'!H37+'прил 13'!H25+'прил 13'!H65</f>
        <v>289</v>
      </c>
      <c r="H36" s="121">
        <f t="shared" si="0"/>
        <v>303.45</v>
      </c>
      <c r="I36" s="121">
        <f t="shared" si="0"/>
        <v>318.6225</v>
      </c>
    </row>
    <row r="37" spans="2:9" ht="31.5" x14ac:dyDescent="0.25">
      <c r="B37" s="131" t="s">
        <v>152</v>
      </c>
      <c r="C37" s="124" t="s">
        <v>125</v>
      </c>
      <c r="D37" s="124" t="s">
        <v>141</v>
      </c>
      <c r="E37" s="137" t="s">
        <v>144</v>
      </c>
      <c r="F37" s="124" t="s">
        <v>153</v>
      </c>
      <c r="G37" s="128">
        <f>'прил 13'!H44+'прил 13'!H68+'прил 13'!H35</f>
        <v>1378.6999999999998</v>
      </c>
      <c r="H37" s="121">
        <f t="shared" si="0"/>
        <v>1447.6349999999998</v>
      </c>
      <c r="I37" s="121">
        <f t="shared" si="0"/>
        <v>1520.0167499999998</v>
      </c>
    </row>
    <row r="38" spans="2:9" x14ac:dyDescent="0.25">
      <c r="B38" s="138" t="s">
        <v>154</v>
      </c>
      <c r="C38" s="124" t="s">
        <v>125</v>
      </c>
      <c r="D38" s="124" t="s">
        <v>141</v>
      </c>
      <c r="E38" s="137" t="s">
        <v>144</v>
      </c>
      <c r="F38" s="124" t="s">
        <v>155</v>
      </c>
      <c r="G38" s="128">
        <f>G39+G40+G41</f>
        <v>64</v>
      </c>
      <c r="H38" s="121">
        <f t="shared" si="0"/>
        <v>67.2</v>
      </c>
      <c r="I38" s="121">
        <f t="shared" si="0"/>
        <v>70.56</v>
      </c>
    </row>
    <row r="39" spans="2:9" x14ac:dyDescent="0.25">
      <c r="B39" s="138" t="s">
        <v>606</v>
      </c>
      <c r="C39" s="481" t="s">
        <v>125</v>
      </c>
      <c r="D39" s="481" t="s">
        <v>141</v>
      </c>
      <c r="E39" s="137" t="s">
        <v>144</v>
      </c>
      <c r="F39" s="481" t="s">
        <v>374</v>
      </c>
      <c r="G39" s="128">
        <f>'прил 13'!H58</f>
        <v>11</v>
      </c>
      <c r="H39" s="121">
        <f t="shared" si="0"/>
        <v>11.55</v>
      </c>
      <c r="I39" s="121">
        <f t="shared" si="0"/>
        <v>12.127500000000001</v>
      </c>
    </row>
    <row r="40" spans="2:9" x14ac:dyDescent="0.25">
      <c r="B40" s="132" t="s">
        <v>156</v>
      </c>
      <c r="C40" s="481" t="s">
        <v>125</v>
      </c>
      <c r="D40" s="481" t="s">
        <v>141</v>
      </c>
      <c r="E40" s="137" t="s">
        <v>144</v>
      </c>
      <c r="F40" s="481" t="s">
        <v>157</v>
      </c>
      <c r="G40" s="128">
        <f>'прил 13'!H59+'прил 13'!H62</f>
        <v>8</v>
      </c>
      <c r="H40" s="121">
        <f t="shared" si="0"/>
        <v>8.4</v>
      </c>
      <c r="I40" s="121">
        <f t="shared" si="0"/>
        <v>8.82</v>
      </c>
    </row>
    <row r="41" spans="2:9" x14ac:dyDescent="0.25">
      <c r="B41" s="132" t="s">
        <v>607</v>
      </c>
      <c r="C41" s="124" t="s">
        <v>125</v>
      </c>
      <c r="D41" s="124" t="s">
        <v>141</v>
      </c>
      <c r="E41" s="137" t="s">
        <v>144</v>
      </c>
      <c r="F41" s="124" t="s">
        <v>179</v>
      </c>
      <c r="G41" s="128">
        <f>'прил 13'!H63</f>
        <v>45</v>
      </c>
      <c r="H41" s="121">
        <f t="shared" si="0"/>
        <v>47.25</v>
      </c>
      <c r="I41" s="121">
        <f t="shared" si="0"/>
        <v>49.612500000000004</v>
      </c>
    </row>
    <row r="42" spans="2:9" x14ac:dyDescent="0.25">
      <c r="B42" s="132"/>
      <c r="C42" s="487" t="s">
        <v>125</v>
      </c>
      <c r="D42" s="487" t="s">
        <v>141</v>
      </c>
      <c r="E42" s="137" t="s">
        <v>620</v>
      </c>
      <c r="F42" s="487" t="s">
        <v>153</v>
      </c>
      <c r="G42" s="128">
        <v>1.9</v>
      </c>
      <c r="H42" s="121">
        <f t="shared" si="0"/>
        <v>1.9949999999999999</v>
      </c>
      <c r="I42" s="121">
        <f t="shared" si="0"/>
        <v>2.0947499999999999</v>
      </c>
    </row>
    <row r="43" spans="2:9" x14ac:dyDescent="0.25">
      <c r="B43" s="119" t="s">
        <v>158</v>
      </c>
      <c r="C43" s="481" t="s">
        <v>125</v>
      </c>
      <c r="D43" s="481" t="s">
        <v>159</v>
      </c>
      <c r="E43" s="137" t="s">
        <v>331</v>
      </c>
      <c r="F43" s="481" t="s">
        <v>233</v>
      </c>
      <c r="G43" s="121">
        <f t="shared" ref="G43:I46" si="2">G44</f>
        <v>0</v>
      </c>
      <c r="H43" s="121">
        <f t="shared" si="0"/>
        <v>0</v>
      </c>
      <c r="I43" s="121">
        <f t="shared" si="0"/>
        <v>0</v>
      </c>
    </row>
    <row r="44" spans="2:9" x14ac:dyDescent="0.25">
      <c r="B44" s="139" t="s">
        <v>160</v>
      </c>
      <c r="C44" s="140" t="s">
        <v>125</v>
      </c>
      <c r="D44" s="140" t="s">
        <v>159</v>
      </c>
      <c r="E44" s="141" t="s">
        <v>161</v>
      </c>
      <c r="F44" s="140"/>
      <c r="G44" s="142">
        <f t="shared" si="2"/>
        <v>0</v>
      </c>
      <c r="H44" s="121">
        <f t="shared" si="0"/>
        <v>0</v>
      </c>
      <c r="I44" s="121">
        <f t="shared" si="0"/>
        <v>0</v>
      </c>
    </row>
    <row r="45" spans="2:9" ht="31.5" x14ac:dyDescent="0.25">
      <c r="B45" s="143" t="s">
        <v>162</v>
      </c>
      <c r="C45" s="140" t="s">
        <v>125</v>
      </c>
      <c r="D45" s="140" t="s">
        <v>159</v>
      </c>
      <c r="E45" s="141" t="s">
        <v>163</v>
      </c>
      <c r="F45" s="140"/>
      <c r="G45" s="142">
        <f t="shared" si="2"/>
        <v>0</v>
      </c>
      <c r="H45" s="121">
        <f t="shared" si="0"/>
        <v>0</v>
      </c>
      <c r="I45" s="121">
        <f t="shared" si="0"/>
        <v>0</v>
      </c>
    </row>
    <row r="46" spans="2:9" ht="31.5" x14ac:dyDescent="0.25">
      <c r="B46" s="144" t="s">
        <v>146</v>
      </c>
      <c r="C46" s="140" t="s">
        <v>125</v>
      </c>
      <c r="D46" s="140" t="s">
        <v>159</v>
      </c>
      <c r="E46" s="141" t="s">
        <v>163</v>
      </c>
      <c r="F46" s="140" t="s">
        <v>147</v>
      </c>
      <c r="G46" s="142">
        <f t="shared" si="2"/>
        <v>0</v>
      </c>
      <c r="H46" s="121">
        <f t="shared" si="0"/>
        <v>0</v>
      </c>
      <c r="I46" s="121">
        <f t="shared" si="0"/>
        <v>0</v>
      </c>
    </row>
    <row r="47" spans="2:9" ht="31.5" x14ac:dyDescent="0.25">
      <c r="B47" s="143" t="s">
        <v>164</v>
      </c>
      <c r="C47" s="140" t="s">
        <v>125</v>
      </c>
      <c r="D47" s="140" t="s">
        <v>159</v>
      </c>
      <c r="E47" s="141" t="s">
        <v>163</v>
      </c>
      <c r="F47" s="140" t="s">
        <v>149</v>
      </c>
      <c r="G47" s="142">
        <f>G49+G48</f>
        <v>0</v>
      </c>
      <c r="H47" s="121">
        <f t="shared" si="0"/>
        <v>0</v>
      </c>
      <c r="I47" s="121">
        <f t="shared" si="0"/>
        <v>0</v>
      </c>
    </row>
    <row r="48" spans="2:9" ht="31.5" x14ac:dyDescent="0.25">
      <c r="B48" s="143" t="s">
        <v>152</v>
      </c>
      <c r="C48" s="140" t="s">
        <v>125</v>
      </c>
      <c r="D48" s="140" t="s">
        <v>159</v>
      </c>
      <c r="E48" s="141" t="s">
        <v>163</v>
      </c>
      <c r="F48" s="140" t="s">
        <v>153</v>
      </c>
      <c r="G48" s="142">
        <f>'прил 13'!H77</f>
        <v>0</v>
      </c>
      <c r="H48" s="121">
        <f t="shared" si="0"/>
        <v>0</v>
      </c>
      <c r="I48" s="121">
        <f t="shared" si="0"/>
        <v>0</v>
      </c>
    </row>
    <row r="49" spans="2:9" ht="31.5" x14ac:dyDescent="0.25">
      <c r="B49" s="143" t="s">
        <v>152</v>
      </c>
      <c r="C49" s="140" t="s">
        <v>125</v>
      </c>
      <c r="D49" s="140" t="s">
        <v>159</v>
      </c>
      <c r="E49" s="141" t="s">
        <v>163</v>
      </c>
      <c r="F49" s="140" t="s">
        <v>153</v>
      </c>
      <c r="G49" s="142">
        <f>'прил 13'!H83</f>
        <v>0</v>
      </c>
      <c r="H49" s="121">
        <f t="shared" si="0"/>
        <v>0</v>
      </c>
      <c r="I49" s="121">
        <f t="shared" si="0"/>
        <v>0</v>
      </c>
    </row>
    <row r="50" spans="2:9" x14ac:dyDescent="0.25">
      <c r="B50" s="122" t="s">
        <v>165</v>
      </c>
      <c r="C50" s="123" t="s">
        <v>125</v>
      </c>
      <c r="D50" s="123" t="s">
        <v>166</v>
      </c>
      <c r="E50" s="123"/>
      <c r="F50" s="123"/>
      <c r="G50" s="125">
        <f>G51</f>
        <v>10</v>
      </c>
      <c r="H50" s="121">
        <f t="shared" si="0"/>
        <v>10.5</v>
      </c>
      <c r="I50" s="121">
        <f t="shared" si="0"/>
        <v>11.025</v>
      </c>
    </row>
    <row r="51" spans="2:9" ht="31.5" x14ac:dyDescent="0.25">
      <c r="B51" s="131" t="s">
        <v>167</v>
      </c>
      <c r="C51" s="124" t="s">
        <v>125</v>
      </c>
      <c r="D51" s="124" t="s">
        <v>166</v>
      </c>
      <c r="E51" s="127" t="s">
        <v>168</v>
      </c>
      <c r="F51" s="124"/>
      <c r="G51" s="128">
        <f t="shared" ref="G51" si="3">G52</f>
        <v>10</v>
      </c>
      <c r="H51" s="121">
        <f t="shared" si="0"/>
        <v>10.5</v>
      </c>
      <c r="I51" s="121">
        <f t="shared" si="0"/>
        <v>11.025</v>
      </c>
    </row>
    <row r="52" spans="2:9" ht="31.5" x14ac:dyDescent="0.25">
      <c r="B52" s="130" t="s">
        <v>146</v>
      </c>
      <c r="C52" s="124" t="s">
        <v>125</v>
      </c>
      <c r="D52" s="124" t="s">
        <v>166</v>
      </c>
      <c r="E52" s="127" t="s">
        <v>168</v>
      </c>
      <c r="F52" s="124" t="s">
        <v>147</v>
      </c>
      <c r="G52" s="128">
        <f>G53</f>
        <v>10</v>
      </c>
      <c r="H52" s="121">
        <f t="shared" si="0"/>
        <v>10.5</v>
      </c>
      <c r="I52" s="121">
        <f t="shared" si="0"/>
        <v>11.025</v>
      </c>
    </row>
    <row r="53" spans="2:9" ht="31.5" x14ac:dyDescent="0.25">
      <c r="B53" s="131" t="s">
        <v>164</v>
      </c>
      <c r="C53" s="124" t="s">
        <v>125</v>
      </c>
      <c r="D53" s="124" t="s">
        <v>166</v>
      </c>
      <c r="E53" s="127" t="s">
        <v>168</v>
      </c>
      <c r="F53" s="124" t="s">
        <v>149</v>
      </c>
      <c r="G53" s="128">
        <f>G54</f>
        <v>10</v>
      </c>
      <c r="H53" s="121">
        <f t="shared" si="0"/>
        <v>10.5</v>
      </c>
      <c r="I53" s="121">
        <f t="shared" si="0"/>
        <v>11.025</v>
      </c>
    </row>
    <row r="54" spans="2:9" ht="31.5" x14ac:dyDescent="0.25">
      <c r="B54" s="131" t="s">
        <v>152</v>
      </c>
      <c r="C54" s="124" t="s">
        <v>125</v>
      </c>
      <c r="D54" s="124" t="s">
        <v>166</v>
      </c>
      <c r="E54" s="127" t="s">
        <v>168</v>
      </c>
      <c r="F54" s="124" t="s">
        <v>153</v>
      </c>
      <c r="G54" s="128">
        <f>'прил 13'!H89</f>
        <v>10</v>
      </c>
      <c r="H54" s="121">
        <f t="shared" si="0"/>
        <v>10.5</v>
      </c>
      <c r="I54" s="121">
        <f t="shared" si="0"/>
        <v>11.025</v>
      </c>
    </row>
    <row r="55" spans="2:9" x14ac:dyDescent="0.25">
      <c r="B55" s="122" t="s">
        <v>169</v>
      </c>
      <c r="C55" s="123" t="s">
        <v>125</v>
      </c>
      <c r="D55" s="123" t="s">
        <v>170</v>
      </c>
      <c r="E55" s="124"/>
      <c r="F55" s="123"/>
      <c r="G55" s="125">
        <f>G56+G61+G64</f>
        <v>6433.5999999999995</v>
      </c>
      <c r="H55" s="121">
        <f t="shared" si="0"/>
        <v>6755.28</v>
      </c>
      <c r="I55" s="121">
        <f t="shared" si="0"/>
        <v>7093.0439999999999</v>
      </c>
    </row>
    <row r="56" spans="2:9" ht="78.75" x14ac:dyDescent="0.25">
      <c r="B56" s="145" t="s">
        <v>130</v>
      </c>
      <c r="C56" s="124" t="s">
        <v>125</v>
      </c>
      <c r="D56" s="124" t="s">
        <v>170</v>
      </c>
      <c r="E56" s="127" t="s">
        <v>171</v>
      </c>
      <c r="F56" s="124" t="s">
        <v>131</v>
      </c>
      <c r="G56" s="146">
        <f>G57+G59</f>
        <v>5607.5999999999995</v>
      </c>
      <c r="H56" s="121">
        <f t="shared" si="0"/>
        <v>5887.98</v>
      </c>
      <c r="I56" s="121">
        <f t="shared" si="0"/>
        <v>6182.3789999999999</v>
      </c>
    </row>
    <row r="57" spans="2:9" x14ac:dyDescent="0.25">
      <c r="B57" s="145" t="s">
        <v>172</v>
      </c>
      <c r="C57" s="124" t="s">
        <v>125</v>
      </c>
      <c r="D57" s="124" t="s">
        <v>170</v>
      </c>
      <c r="E57" s="127" t="s">
        <v>171</v>
      </c>
      <c r="F57" s="124" t="s">
        <v>173</v>
      </c>
      <c r="G57" s="147">
        <f>G58+G60</f>
        <v>5607.5999999999995</v>
      </c>
      <c r="H57" s="121">
        <f t="shared" si="0"/>
        <v>5887.98</v>
      </c>
      <c r="I57" s="121">
        <f t="shared" si="0"/>
        <v>6182.3789999999999</v>
      </c>
    </row>
    <row r="58" spans="2:9" x14ac:dyDescent="0.25">
      <c r="B58" s="145" t="s">
        <v>174</v>
      </c>
      <c r="C58" s="124" t="s">
        <v>125</v>
      </c>
      <c r="D58" s="124" t="s">
        <v>170</v>
      </c>
      <c r="E58" s="127" t="s">
        <v>171</v>
      </c>
      <c r="F58" s="124" t="s">
        <v>175</v>
      </c>
      <c r="G58" s="147">
        <f>'прил 13'!H92</f>
        <v>4306.8999999999996</v>
      </c>
      <c r="H58" s="121">
        <f t="shared" si="0"/>
        <v>4522.2449999999999</v>
      </c>
      <c r="I58" s="121">
        <f t="shared" si="0"/>
        <v>4748.35725</v>
      </c>
    </row>
    <row r="59" spans="2:9" ht="31.5" x14ac:dyDescent="0.25">
      <c r="B59" s="145" t="s">
        <v>176</v>
      </c>
      <c r="C59" s="124" t="s">
        <v>125</v>
      </c>
      <c r="D59" s="124" t="s">
        <v>170</v>
      </c>
      <c r="E59" s="127" t="s">
        <v>171</v>
      </c>
      <c r="F59" s="124" t="s">
        <v>177</v>
      </c>
      <c r="G59" s="147"/>
      <c r="H59" s="121">
        <f t="shared" si="0"/>
        <v>0</v>
      </c>
      <c r="I59" s="121">
        <f t="shared" si="0"/>
        <v>0</v>
      </c>
    </row>
    <row r="60" spans="2:9" ht="31.5" x14ac:dyDescent="0.25">
      <c r="B60" s="145" t="s">
        <v>138</v>
      </c>
      <c r="C60" s="124" t="s">
        <v>125</v>
      </c>
      <c r="D60" s="124" t="s">
        <v>170</v>
      </c>
      <c r="E60" s="127" t="s">
        <v>171</v>
      </c>
      <c r="F60" s="124" t="s">
        <v>178</v>
      </c>
      <c r="G60" s="147">
        <f>'прил 13'!H93</f>
        <v>1300.7</v>
      </c>
      <c r="H60" s="121">
        <f t="shared" si="0"/>
        <v>1365.7350000000001</v>
      </c>
      <c r="I60" s="121">
        <f t="shared" si="0"/>
        <v>1434.0217500000001</v>
      </c>
    </row>
    <row r="61" spans="2:9" ht="31.5" x14ac:dyDescent="0.25">
      <c r="B61" s="130" t="s">
        <v>146</v>
      </c>
      <c r="C61" s="124" t="s">
        <v>125</v>
      </c>
      <c r="D61" s="124" t="s">
        <v>170</v>
      </c>
      <c r="E61" s="127" t="s">
        <v>171</v>
      </c>
      <c r="F61" s="124" t="s">
        <v>147</v>
      </c>
      <c r="G61" s="147">
        <f>G62</f>
        <v>826</v>
      </c>
      <c r="H61" s="121">
        <f t="shared" si="0"/>
        <v>867.30000000000007</v>
      </c>
      <c r="I61" s="121">
        <f t="shared" si="0"/>
        <v>910.66500000000008</v>
      </c>
    </row>
    <row r="62" spans="2:9" ht="31.5" x14ac:dyDescent="0.25">
      <c r="B62" s="131" t="s">
        <v>164</v>
      </c>
      <c r="C62" s="124" t="s">
        <v>125</v>
      </c>
      <c r="D62" s="124" t="s">
        <v>170</v>
      </c>
      <c r="E62" s="127" t="s">
        <v>171</v>
      </c>
      <c r="F62" s="124" t="s">
        <v>149</v>
      </c>
      <c r="G62" s="147">
        <f>G63</f>
        <v>826</v>
      </c>
      <c r="H62" s="121">
        <f t="shared" si="0"/>
        <v>867.30000000000007</v>
      </c>
      <c r="I62" s="121">
        <f t="shared" si="0"/>
        <v>910.66500000000008</v>
      </c>
    </row>
    <row r="63" spans="2:9" ht="31.5" x14ac:dyDescent="0.25">
      <c r="B63" s="131" t="s">
        <v>152</v>
      </c>
      <c r="C63" s="124" t="s">
        <v>125</v>
      </c>
      <c r="D63" s="124" t="s">
        <v>170</v>
      </c>
      <c r="E63" s="127" t="s">
        <v>171</v>
      </c>
      <c r="F63" s="124" t="s">
        <v>153</v>
      </c>
      <c r="G63" s="147">
        <f>'прил 13'!H95+'прил 13'!H98+'прил 13'!H105</f>
        <v>826</v>
      </c>
      <c r="H63" s="121">
        <f t="shared" si="0"/>
        <v>867.30000000000007</v>
      </c>
      <c r="I63" s="121">
        <f t="shared" si="0"/>
        <v>910.66500000000008</v>
      </c>
    </row>
    <row r="64" spans="2:9" x14ac:dyDescent="0.25">
      <c r="B64" s="138" t="s">
        <v>154</v>
      </c>
      <c r="C64" s="124" t="s">
        <v>125</v>
      </c>
      <c r="D64" s="124" t="s">
        <v>170</v>
      </c>
      <c r="E64" s="137" t="s">
        <v>171</v>
      </c>
      <c r="F64" s="124" t="s">
        <v>155</v>
      </c>
      <c r="G64" s="128">
        <f>G65</f>
        <v>0</v>
      </c>
      <c r="H64" s="121">
        <f t="shared" si="0"/>
        <v>0</v>
      </c>
      <c r="I64" s="121">
        <f t="shared" si="0"/>
        <v>0</v>
      </c>
    </row>
    <row r="65" spans="2:9" x14ac:dyDescent="0.25">
      <c r="B65" s="132" t="s">
        <v>156</v>
      </c>
      <c r="C65" s="124" t="s">
        <v>125</v>
      </c>
      <c r="D65" s="124" t="s">
        <v>170</v>
      </c>
      <c r="E65" s="137" t="s">
        <v>171</v>
      </c>
      <c r="F65" s="124" t="s">
        <v>179</v>
      </c>
      <c r="G65" s="128">
        <f>'прил 13'!H108</f>
        <v>0</v>
      </c>
      <c r="H65" s="121">
        <f t="shared" si="0"/>
        <v>0</v>
      </c>
      <c r="I65" s="121">
        <f t="shared" si="0"/>
        <v>0</v>
      </c>
    </row>
    <row r="66" spans="2:9" x14ac:dyDescent="0.25">
      <c r="B66" s="136" t="s">
        <v>180</v>
      </c>
      <c r="C66" s="148" t="s">
        <v>127</v>
      </c>
      <c r="D66" s="148" t="s">
        <v>181</v>
      </c>
      <c r="E66" s="148"/>
      <c r="F66" s="149"/>
      <c r="G66" s="125">
        <f>G67</f>
        <v>457.40000000000003</v>
      </c>
      <c r="H66" s="121">
        <f t="shared" si="0"/>
        <v>480.27000000000004</v>
      </c>
      <c r="I66" s="121">
        <f t="shared" si="0"/>
        <v>504.28350000000006</v>
      </c>
    </row>
    <row r="67" spans="2:9" ht="31.5" x14ac:dyDescent="0.25">
      <c r="B67" s="136" t="s">
        <v>182</v>
      </c>
      <c r="C67" s="150" t="s">
        <v>127</v>
      </c>
      <c r="D67" s="150" t="s">
        <v>181</v>
      </c>
      <c r="E67" s="151" t="s">
        <v>183</v>
      </c>
      <c r="F67" s="152"/>
      <c r="G67" s="128">
        <f>G68+G70+G72</f>
        <v>457.40000000000003</v>
      </c>
      <c r="H67" s="121">
        <f t="shared" si="0"/>
        <v>480.27000000000004</v>
      </c>
      <c r="I67" s="121">
        <f t="shared" si="0"/>
        <v>504.28350000000006</v>
      </c>
    </row>
    <row r="68" spans="2:9" x14ac:dyDescent="0.25">
      <c r="B68" s="153" t="s">
        <v>184</v>
      </c>
      <c r="C68" s="150" t="s">
        <v>127</v>
      </c>
      <c r="D68" s="150" t="s">
        <v>181</v>
      </c>
      <c r="E68" s="127" t="s">
        <v>183</v>
      </c>
      <c r="F68" s="124" t="s">
        <v>131</v>
      </c>
      <c r="G68" s="128">
        <f>G69+G71</f>
        <v>453.3</v>
      </c>
      <c r="H68" s="121">
        <f t="shared" si="0"/>
        <v>475.96500000000003</v>
      </c>
      <c r="I68" s="121">
        <f t="shared" si="0"/>
        <v>499.76325000000003</v>
      </c>
    </row>
    <row r="69" spans="2:9" x14ac:dyDescent="0.25">
      <c r="B69" s="145" t="s">
        <v>174</v>
      </c>
      <c r="C69" s="150" t="s">
        <v>127</v>
      </c>
      <c r="D69" s="150" t="s">
        <v>181</v>
      </c>
      <c r="E69" s="151" t="s">
        <v>183</v>
      </c>
      <c r="F69" s="124" t="s">
        <v>135</v>
      </c>
      <c r="G69" s="147">
        <f>'прил 13'!H112</f>
        <v>348</v>
      </c>
      <c r="H69" s="121">
        <f t="shared" si="0"/>
        <v>365.40000000000003</v>
      </c>
      <c r="I69" s="121">
        <f t="shared" si="0"/>
        <v>383.67000000000007</v>
      </c>
    </row>
    <row r="70" spans="2:9" ht="31.5" x14ac:dyDescent="0.25">
      <c r="B70" s="145" t="s">
        <v>176</v>
      </c>
      <c r="C70" s="150" t="s">
        <v>127</v>
      </c>
      <c r="D70" s="150" t="s">
        <v>181</v>
      </c>
      <c r="E70" s="151" t="s">
        <v>183</v>
      </c>
      <c r="F70" s="124" t="s">
        <v>185</v>
      </c>
      <c r="G70" s="147">
        <f>'прил 13'!H117</f>
        <v>3.3</v>
      </c>
      <c r="H70" s="121">
        <f t="shared" si="0"/>
        <v>3.4649999999999999</v>
      </c>
      <c r="I70" s="121">
        <f t="shared" si="0"/>
        <v>3.6382500000000002</v>
      </c>
    </row>
    <row r="71" spans="2:9" ht="31.5" x14ac:dyDescent="0.25">
      <c r="B71" s="145" t="s">
        <v>138</v>
      </c>
      <c r="C71" s="150" t="s">
        <v>127</v>
      </c>
      <c r="D71" s="150" t="s">
        <v>181</v>
      </c>
      <c r="E71" s="151" t="s">
        <v>183</v>
      </c>
      <c r="F71" s="124" t="s">
        <v>139</v>
      </c>
      <c r="G71" s="147">
        <f>'прил 13'!H114</f>
        <v>105.3</v>
      </c>
      <c r="H71" s="121">
        <f t="shared" si="0"/>
        <v>110.565</v>
      </c>
      <c r="I71" s="121">
        <f t="shared" si="0"/>
        <v>116.09325</v>
      </c>
    </row>
    <row r="72" spans="2:9" ht="31.5" x14ac:dyDescent="0.25">
      <c r="B72" s="130" t="s">
        <v>146</v>
      </c>
      <c r="C72" s="150" t="s">
        <v>127</v>
      </c>
      <c r="D72" s="150" t="s">
        <v>181</v>
      </c>
      <c r="E72" s="151" t="s">
        <v>183</v>
      </c>
      <c r="F72" s="124" t="s">
        <v>147</v>
      </c>
      <c r="G72" s="147">
        <f>G73</f>
        <v>0.8</v>
      </c>
      <c r="H72" s="121">
        <f t="shared" si="0"/>
        <v>0.84000000000000008</v>
      </c>
      <c r="I72" s="121">
        <f t="shared" si="0"/>
        <v>0.88200000000000012</v>
      </c>
    </row>
    <row r="73" spans="2:9" ht="31.5" x14ac:dyDescent="0.25">
      <c r="B73" s="131" t="s">
        <v>164</v>
      </c>
      <c r="C73" s="150" t="s">
        <v>127</v>
      </c>
      <c r="D73" s="150" t="s">
        <v>181</v>
      </c>
      <c r="E73" s="151" t="s">
        <v>183</v>
      </c>
      <c r="F73" s="124" t="s">
        <v>149</v>
      </c>
      <c r="G73" s="147">
        <f>G74</f>
        <v>0.8</v>
      </c>
      <c r="H73" s="121">
        <f t="shared" si="0"/>
        <v>0.84000000000000008</v>
      </c>
      <c r="I73" s="121">
        <f t="shared" si="0"/>
        <v>0.88200000000000012</v>
      </c>
    </row>
    <row r="74" spans="2:9" ht="31.5" x14ac:dyDescent="0.25">
      <c r="B74" s="131" t="s">
        <v>152</v>
      </c>
      <c r="C74" s="150" t="s">
        <v>127</v>
      </c>
      <c r="D74" s="150" t="s">
        <v>181</v>
      </c>
      <c r="E74" s="151" t="s">
        <v>183</v>
      </c>
      <c r="F74" s="124" t="s">
        <v>153</v>
      </c>
      <c r="G74" s="147">
        <f>'прил 13'!H120</f>
        <v>0.8</v>
      </c>
      <c r="H74" s="121">
        <f t="shared" si="0"/>
        <v>0.84000000000000008</v>
      </c>
      <c r="I74" s="121">
        <f t="shared" si="0"/>
        <v>0.88200000000000012</v>
      </c>
    </row>
    <row r="75" spans="2:9" ht="31.5" x14ac:dyDescent="0.25">
      <c r="B75" s="131" t="s">
        <v>186</v>
      </c>
      <c r="C75" s="123" t="s">
        <v>181</v>
      </c>
      <c r="D75" s="123" t="s">
        <v>187</v>
      </c>
      <c r="E75" s="124"/>
      <c r="F75" s="124"/>
      <c r="G75" s="125">
        <f>G76</f>
        <v>720.3</v>
      </c>
      <c r="H75" s="121">
        <f t="shared" si="0"/>
        <v>756.31499999999994</v>
      </c>
      <c r="I75" s="121">
        <f t="shared" si="0"/>
        <v>794.13074999999992</v>
      </c>
    </row>
    <row r="76" spans="2:9" ht="31.5" x14ac:dyDescent="0.25">
      <c r="B76" s="130" t="s">
        <v>146</v>
      </c>
      <c r="C76" s="124" t="s">
        <v>181</v>
      </c>
      <c r="D76" s="124" t="s">
        <v>187</v>
      </c>
      <c r="E76" s="127" t="s">
        <v>188</v>
      </c>
      <c r="F76" s="124" t="s">
        <v>147</v>
      </c>
      <c r="G76" s="128">
        <f>G77</f>
        <v>720.3</v>
      </c>
      <c r="H76" s="121">
        <f t="shared" si="0"/>
        <v>756.31499999999994</v>
      </c>
      <c r="I76" s="121">
        <f t="shared" si="0"/>
        <v>794.13074999999992</v>
      </c>
    </row>
    <row r="77" spans="2:9" ht="31.5" x14ac:dyDescent="0.25">
      <c r="B77" s="131" t="s">
        <v>164</v>
      </c>
      <c r="C77" s="124" t="s">
        <v>181</v>
      </c>
      <c r="D77" s="124" t="s">
        <v>187</v>
      </c>
      <c r="E77" s="127" t="s">
        <v>188</v>
      </c>
      <c r="F77" s="124" t="s">
        <v>149</v>
      </c>
      <c r="G77" s="128">
        <f>G78</f>
        <v>720.3</v>
      </c>
      <c r="H77" s="121">
        <f t="shared" si="0"/>
        <v>756.31499999999994</v>
      </c>
      <c r="I77" s="121">
        <f t="shared" si="0"/>
        <v>794.13074999999992</v>
      </c>
    </row>
    <row r="78" spans="2:9" ht="31.5" x14ac:dyDescent="0.25">
      <c r="B78" s="131" t="s">
        <v>152</v>
      </c>
      <c r="C78" s="124" t="s">
        <v>181</v>
      </c>
      <c r="D78" s="124" t="s">
        <v>187</v>
      </c>
      <c r="E78" s="127" t="s">
        <v>188</v>
      </c>
      <c r="F78" s="124" t="s">
        <v>153</v>
      </c>
      <c r="G78" s="128">
        <f>'прил 13'!H122</f>
        <v>720.3</v>
      </c>
      <c r="H78" s="121">
        <f t="shared" si="0"/>
        <v>756.31499999999994</v>
      </c>
      <c r="I78" s="121">
        <f t="shared" si="0"/>
        <v>794.13074999999992</v>
      </c>
    </row>
    <row r="79" spans="2:9" x14ac:dyDescent="0.25">
      <c r="B79" s="122" t="s">
        <v>189</v>
      </c>
      <c r="C79" s="123" t="s">
        <v>141</v>
      </c>
      <c r="D79" s="123" t="s">
        <v>190</v>
      </c>
      <c r="E79" s="123"/>
      <c r="F79" s="123"/>
      <c r="G79" s="125">
        <f>G80</f>
        <v>3395.8</v>
      </c>
      <c r="H79" s="121">
        <f t="shared" si="0"/>
        <v>3565.59</v>
      </c>
      <c r="I79" s="121">
        <f t="shared" si="0"/>
        <v>3743.8695000000002</v>
      </c>
    </row>
    <row r="80" spans="2:9" ht="31.5" x14ac:dyDescent="0.25">
      <c r="B80" s="136" t="s">
        <v>191</v>
      </c>
      <c r="C80" s="124" t="s">
        <v>141</v>
      </c>
      <c r="D80" s="124" t="s">
        <v>190</v>
      </c>
      <c r="E80" s="127" t="s">
        <v>192</v>
      </c>
      <c r="F80" s="124"/>
      <c r="G80" s="128">
        <f t="shared" ref="G80:I82" si="4">G81</f>
        <v>3395.8</v>
      </c>
      <c r="H80" s="121">
        <f t="shared" si="0"/>
        <v>3565.59</v>
      </c>
      <c r="I80" s="121">
        <f t="shared" si="0"/>
        <v>3743.8695000000002</v>
      </c>
    </row>
    <row r="81" spans="2:10" ht="31.5" x14ac:dyDescent="0.25">
      <c r="B81" s="130" t="s">
        <v>146</v>
      </c>
      <c r="C81" s="124" t="s">
        <v>141</v>
      </c>
      <c r="D81" s="124" t="s">
        <v>190</v>
      </c>
      <c r="E81" s="127" t="s">
        <v>192</v>
      </c>
      <c r="F81" s="124" t="s">
        <v>147</v>
      </c>
      <c r="G81" s="128">
        <f>G82</f>
        <v>3395.8</v>
      </c>
      <c r="H81" s="121">
        <f t="shared" si="0"/>
        <v>3565.59</v>
      </c>
      <c r="I81" s="121">
        <f t="shared" si="0"/>
        <v>3743.8695000000002</v>
      </c>
      <c r="J81" s="134"/>
    </row>
    <row r="82" spans="2:10" ht="31.5" x14ac:dyDescent="0.25">
      <c r="B82" s="131" t="s">
        <v>164</v>
      </c>
      <c r="C82" s="124" t="s">
        <v>141</v>
      </c>
      <c r="D82" s="124" t="s">
        <v>190</v>
      </c>
      <c r="E82" s="127" t="s">
        <v>192</v>
      </c>
      <c r="F82" s="124" t="s">
        <v>149</v>
      </c>
      <c r="G82" s="128">
        <f>G83</f>
        <v>3395.8</v>
      </c>
      <c r="H82" s="121">
        <f t="shared" si="0"/>
        <v>3565.59</v>
      </c>
      <c r="I82" s="121">
        <f t="shared" si="0"/>
        <v>3743.8695000000002</v>
      </c>
      <c r="J82" s="134"/>
    </row>
    <row r="83" spans="2:10" ht="31.5" x14ac:dyDescent="0.25">
      <c r="B83" s="131" t="s">
        <v>152</v>
      </c>
      <c r="C83" s="124" t="s">
        <v>141</v>
      </c>
      <c r="D83" s="124" t="s">
        <v>190</v>
      </c>
      <c r="E83" s="127" t="s">
        <v>192</v>
      </c>
      <c r="F83" s="124" t="s">
        <v>193</v>
      </c>
      <c r="G83" s="128">
        <f>'прил 13'!H129</f>
        <v>3395.8</v>
      </c>
      <c r="H83" s="121">
        <f t="shared" si="0"/>
        <v>3565.59</v>
      </c>
      <c r="I83" s="121">
        <f t="shared" si="0"/>
        <v>3743.8695000000002</v>
      </c>
      <c r="J83" s="116"/>
    </row>
    <row r="84" spans="2:10" x14ac:dyDescent="0.25">
      <c r="B84" s="133" t="s">
        <v>194</v>
      </c>
      <c r="C84" s="123" t="s">
        <v>195</v>
      </c>
      <c r="D84" s="123"/>
      <c r="E84" s="154"/>
      <c r="F84" s="123"/>
      <c r="G84" s="125">
        <f t="shared" ref="G84:I85" si="5">G85</f>
        <v>361</v>
      </c>
      <c r="H84" s="121">
        <f t="shared" ref="H84:I124" si="6">G84*105%</f>
        <v>379.05</v>
      </c>
      <c r="I84" s="121">
        <f t="shared" si="6"/>
        <v>398.00250000000005</v>
      </c>
      <c r="J84" s="116"/>
    </row>
    <row r="85" spans="2:10" x14ac:dyDescent="0.25">
      <c r="B85" s="155" t="s">
        <v>601</v>
      </c>
      <c r="C85" s="123" t="s">
        <v>195</v>
      </c>
      <c r="D85" s="123" t="s">
        <v>125</v>
      </c>
      <c r="E85" s="154"/>
      <c r="F85" s="123"/>
      <c r="G85" s="125">
        <f>G86</f>
        <v>361</v>
      </c>
      <c r="H85" s="121">
        <f t="shared" si="6"/>
        <v>379.05</v>
      </c>
      <c r="I85" s="121">
        <f t="shared" si="6"/>
        <v>398.00250000000005</v>
      </c>
      <c r="J85" s="116"/>
    </row>
    <row r="86" spans="2:10" ht="31.5" x14ac:dyDescent="0.25">
      <c r="B86" s="130" t="s">
        <v>146</v>
      </c>
      <c r="C86" s="124" t="s">
        <v>195</v>
      </c>
      <c r="D86" s="124" t="s">
        <v>125</v>
      </c>
      <c r="E86" s="127" t="s">
        <v>198</v>
      </c>
      <c r="F86" s="124" t="s">
        <v>153</v>
      </c>
      <c r="G86" s="128">
        <f>'прил 13'!H132</f>
        <v>361</v>
      </c>
      <c r="H86" s="121">
        <f t="shared" si="6"/>
        <v>379.05</v>
      </c>
      <c r="I86" s="121">
        <f t="shared" si="6"/>
        <v>398.00250000000005</v>
      </c>
      <c r="J86" s="116"/>
    </row>
    <row r="87" spans="2:10" x14ac:dyDescent="0.25">
      <c r="B87" s="156" t="s">
        <v>199</v>
      </c>
      <c r="C87" s="124" t="s">
        <v>195</v>
      </c>
      <c r="D87" s="124" t="s">
        <v>181</v>
      </c>
      <c r="E87" s="127"/>
      <c r="F87" s="124"/>
      <c r="G87" s="125">
        <f>G88+G89</f>
        <v>249.8</v>
      </c>
      <c r="H87" s="121">
        <f t="shared" si="6"/>
        <v>262.29000000000002</v>
      </c>
      <c r="I87" s="121">
        <f t="shared" si="6"/>
        <v>275.40450000000004</v>
      </c>
      <c r="J87" s="134"/>
    </row>
    <row r="88" spans="2:10" ht="31.5" x14ac:dyDescent="0.25">
      <c r="B88" s="130" t="s">
        <v>146</v>
      </c>
      <c r="C88" s="124" t="s">
        <v>195</v>
      </c>
      <c r="D88" s="124" t="s">
        <v>181</v>
      </c>
      <c r="E88" s="127" t="s">
        <v>200</v>
      </c>
      <c r="F88" s="124" t="s">
        <v>596</v>
      </c>
      <c r="G88" s="128">
        <f>'прил 13'!H138</f>
        <v>28</v>
      </c>
      <c r="H88" s="121">
        <f t="shared" si="6"/>
        <v>29.400000000000002</v>
      </c>
      <c r="I88" s="121">
        <f t="shared" si="6"/>
        <v>30.870000000000005</v>
      </c>
      <c r="J88" s="116"/>
    </row>
    <row r="89" spans="2:10" ht="31.5" x14ac:dyDescent="0.25">
      <c r="B89" s="130" t="s">
        <v>146</v>
      </c>
      <c r="C89" s="481" t="s">
        <v>195</v>
      </c>
      <c r="D89" s="481" t="s">
        <v>181</v>
      </c>
      <c r="E89" s="127" t="s">
        <v>259</v>
      </c>
      <c r="F89" s="481" t="s">
        <v>153</v>
      </c>
      <c r="G89" s="128">
        <f>'прил 13'!H141+'прил 13'!H142+'прил 13'!H143</f>
        <v>221.8</v>
      </c>
      <c r="H89" s="121">
        <f t="shared" si="6"/>
        <v>232.89000000000001</v>
      </c>
      <c r="I89" s="121">
        <f t="shared" si="6"/>
        <v>244.53450000000004</v>
      </c>
      <c r="J89" s="116"/>
    </row>
    <row r="90" spans="2:10" x14ac:dyDescent="0.25">
      <c r="B90" s="122" t="s">
        <v>602</v>
      </c>
      <c r="C90" s="123" t="s">
        <v>159</v>
      </c>
      <c r="D90" s="123" t="s">
        <v>159</v>
      </c>
      <c r="E90" s="123" t="s">
        <v>603</v>
      </c>
      <c r="F90" s="123"/>
      <c r="G90" s="125">
        <f>G91</f>
        <v>10</v>
      </c>
      <c r="H90" s="121">
        <f t="shared" si="6"/>
        <v>10.5</v>
      </c>
      <c r="I90" s="121">
        <f t="shared" si="6"/>
        <v>11.025</v>
      </c>
      <c r="J90" s="116"/>
    </row>
    <row r="91" spans="2:10" x14ac:dyDescent="0.25">
      <c r="B91" s="126" t="s">
        <v>604</v>
      </c>
      <c r="C91" s="124" t="s">
        <v>159</v>
      </c>
      <c r="D91" s="124" t="s">
        <v>159</v>
      </c>
      <c r="E91" s="127" t="s">
        <v>603</v>
      </c>
      <c r="F91" s="124" t="s">
        <v>153</v>
      </c>
      <c r="G91" s="128">
        <f>'прил 13'!H145</f>
        <v>10</v>
      </c>
      <c r="H91" s="121">
        <f t="shared" si="6"/>
        <v>10.5</v>
      </c>
      <c r="I91" s="121">
        <f t="shared" si="6"/>
        <v>11.025</v>
      </c>
      <c r="J91" s="134"/>
    </row>
    <row r="92" spans="2:10" x14ac:dyDescent="0.25">
      <c r="B92" s="122" t="s">
        <v>201</v>
      </c>
      <c r="C92" s="123" t="s">
        <v>187</v>
      </c>
      <c r="D92" s="123"/>
      <c r="E92" s="123"/>
      <c r="F92" s="123"/>
      <c r="G92" s="125">
        <f>G93</f>
        <v>399.9</v>
      </c>
      <c r="H92" s="121">
        <f t="shared" si="6"/>
        <v>419.89499999999998</v>
      </c>
      <c r="I92" s="121">
        <f t="shared" si="6"/>
        <v>440.88974999999999</v>
      </c>
      <c r="J92" s="116"/>
    </row>
    <row r="93" spans="2:10" x14ac:dyDescent="0.25">
      <c r="B93" s="122" t="s">
        <v>202</v>
      </c>
      <c r="C93" s="123" t="s">
        <v>187</v>
      </c>
      <c r="D93" s="123" t="s">
        <v>125</v>
      </c>
      <c r="E93" s="123"/>
      <c r="F93" s="123"/>
      <c r="G93" s="125">
        <f>G94</f>
        <v>399.9</v>
      </c>
      <c r="H93" s="121">
        <f t="shared" si="6"/>
        <v>419.89499999999998</v>
      </c>
      <c r="I93" s="121">
        <f t="shared" si="6"/>
        <v>440.88974999999999</v>
      </c>
      <c r="J93" s="116"/>
    </row>
    <row r="94" spans="2:10" x14ac:dyDescent="0.25">
      <c r="B94" s="131" t="s">
        <v>203</v>
      </c>
      <c r="C94" s="124" t="s">
        <v>187</v>
      </c>
      <c r="D94" s="124" t="s">
        <v>125</v>
      </c>
      <c r="E94" s="127" t="s">
        <v>204</v>
      </c>
      <c r="F94" s="124" t="s">
        <v>205</v>
      </c>
      <c r="G94" s="128">
        <f>'прил 13'!H147</f>
        <v>399.9</v>
      </c>
      <c r="H94" s="121">
        <f t="shared" si="6"/>
        <v>419.89499999999998</v>
      </c>
      <c r="I94" s="121">
        <f t="shared" si="6"/>
        <v>440.88974999999999</v>
      </c>
      <c r="J94" s="116"/>
    </row>
    <row r="95" spans="2:10" x14ac:dyDescent="0.25">
      <c r="B95" s="155" t="s">
        <v>206</v>
      </c>
      <c r="C95" s="123"/>
      <c r="D95" s="123"/>
      <c r="E95" s="154"/>
      <c r="F95" s="123"/>
      <c r="G95" s="125">
        <f>G100+G103+G106+G109+G112+G115+G118+G96</f>
        <v>1136.8</v>
      </c>
      <c r="H95" s="121">
        <f t="shared" si="6"/>
        <v>1193.6400000000001</v>
      </c>
      <c r="I95" s="121">
        <f t="shared" si="6"/>
        <v>1253.3220000000001</v>
      </c>
      <c r="J95" s="116"/>
    </row>
    <row r="96" spans="2:10" x14ac:dyDescent="0.25">
      <c r="B96" s="157" t="s">
        <v>207</v>
      </c>
      <c r="C96" s="124" t="s">
        <v>181</v>
      </c>
      <c r="D96" s="124" t="s">
        <v>187</v>
      </c>
      <c r="E96" s="127" t="s">
        <v>208</v>
      </c>
      <c r="F96" s="124"/>
      <c r="G96" s="125">
        <f>G97</f>
        <v>991.8</v>
      </c>
      <c r="H96" s="121">
        <f t="shared" si="6"/>
        <v>1041.3900000000001</v>
      </c>
      <c r="I96" s="121">
        <f t="shared" si="6"/>
        <v>1093.4595000000002</v>
      </c>
      <c r="J96" s="116"/>
    </row>
    <row r="97" spans="2:10" ht="31.5" x14ac:dyDescent="0.25">
      <c r="B97" s="130" t="s">
        <v>146</v>
      </c>
      <c r="C97" s="124" t="s">
        <v>181</v>
      </c>
      <c r="D97" s="124" t="s">
        <v>187</v>
      </c>
      <c r="E97" s="127" t="s">
        <v>208</v>
      </c>
      <c r="F97" s="124" t="s">
        <v>147</v>
      </c>
      <c r="G97" s="128">
        <f>G99+G98</f>
        <v>991.8</v>
      </c>
      <c r="H97" s="121">
        <f t="shared" si="6"/>
        <v>1041.3900000000001</v>
      </c>
      <c r="I97" s="121">
        <f t="shared" si="6"/>
        <v>1093.4595000000002</v>
      </c>
      <c r="J97" s="116"/>
    </row>
    <row r="98" spans="2:10" ht="31.5" x14ac:dyDescent="0.25">
      <c r="B98" s="130" t="s">
        <v>146</v>
      </c>
      <c r="C98" s="481" t="s">
        <v>181</v>
      </c>
      <c r="D98" s="481" t="s">
        <v>187</v>
      </c>
      <c r="E98" s="127" t="s">
        <v>208</v>
      </c>
      <c r="F98" s="481" t="s">
        <v>596</v>
      </c>
      <c r="G98" s="128">
        <f>'прил 13'!H156</f>
        <v>28</v>
      </c>
      <c r="H98" s="121">
        <f t="shared" si="6"/>
        <v>29.400000000000002</v>
      </c>
      <c r="I98" s="121">
        <f t="shared" si="6"/>
        <v>30.870000000000005</v>
      </c>
    </row>
    <row r="99" spans="2:10" ht="31.5" x14ac:dyDescent="0.25">
      <c r="B99" s="132" t="s">
        <v>152</v>
      </c>
      <c r="C99" s="124" t="s">
        <v>181</v>
      </c>
      <c r="D99" s="124" t="s">
        <v>187</v>
      </c>
      <c r="E99" s="127" t="s">
        <v>208</v>
      </c>
      <c r="F99" s="158" t="s">
        <v>153</v>
      </c>
      <c r="G99" s="128">
        <f>'прил 13'!H157+'прил 13'!H158+'прил 13'!H160+'прил 13'!H163+'прил 13'!H165+'прил 13'!H166</f>
        <v>963.8</v>
      </c>
      <c r="H99" s="121">
        <f t="shared" si="6"/>
        <v>1011.99</v>
      </c>
      <c r="I99" s="121">
        <f t="shared" si="6"/>
        <v>1062.5895</v>
      </c>
    </row>
    <row r="100" spans="2:10" ht="141.75" x14ac:dyDescent="0.25">
      <c r="B100" s="159" t="s">
        <v>209</v>
      </c>
      <c r="C100" s="124" t="s">
        <v>125</v>
      </c>
      <c r="D100" s="124" t="s">
        <v>170</v>
      </c>
      <c r="E100" s="127" t="s">
        <v>210</v>
      </c>
      <c r="F100" s="124"/>
      <c r="G100" s="125">
        <f>G101</f>
        <v>3</v>
      </c>
      <c r="H100" s="121">
        <f t="shared" si="6"/>
        <v>3.1500000000000004</v>
      </c>
      <c r="I100" s="121">
        <f t="shared" si="6"/>
        <v>3.3075000000000006</v>
      </c>
    </row>
    <row r="101" spans="2:10" ht="31.5" x14ac:dyDescent="0.25">
      <c r="B101" s="130" t="s">
        <v>146</v>
      </c>
      <c r="C101" s="124" t="s">
        <v>125</v>
      </c>
      <c r="D101" s="124" t="s">
        <v>170</v>
      </c>
      <c r="E101" s="127" t="s">
        <v>210</v>
      </c>
      <c r="F101" s="124" t="s">
        <v>147</v>
      </c>
      <c r="G101" s="128">
        <f>G102</f>
        <v>3</v>
      </c>
      <c r="H101" s="121">
        <f t="shared" si="6"/>
        <v>3.1500000000000004</v>
      </c>
      <c r="I101" s="121">
        <f t="shared" si="6"/>
        <v>3.3075000000000006</v>
      </c>
    </row>
    <row r="102" spans="2:10" ht="31.5" x14ac:dyDescent="0.25">
      <c r="B102" s="132" t="s">
        <v>152</v>
      </c>
      <c r="C102" s="124" t="s">
        <v>125</v>
      </c>
      <c r="D102" s="124" t="s">
        <v>170</v>
      </c>
      <c r="E102" s="127" t="s">
        <v>210</v>
      </c>
      <c r="F102" s="158" t="s">
        <v>153</v>
      </c>
      <c r="G102" s="128">
        <f>'прил 13'!H169</f>
        <v>3</v>
      </c>
      <c r="H102" s="121">
        <f t="shared" si="6"/>
        <v>3.1500000000000004</v>
      </c>
      <c r="I102" s="121">
        <f t="shared" si="6"/>
        <v>3.3075000000000006</v>
      </c>
    </row>
    <row r="103" spans="2:10" ht="47.25" x14ac:dyDescent="0.25">
      <c r="B103" s="160" t="s">
        <v>211</v>
      </c>
      <c r="C103" s="124" t="s">
        <v>181</v>
      </c>
      <c r="D103" s="124" t="s">
        <v>190</v>
      </c>
      <c r="E103" s="127" t="s">
        <v>212</v>
      </c>
      <c r="F103" s="124"/>
      <c r="G103" s="125">
        <f>G104</f>
        <v>75</v>
      </c>
      <c r="H103" s="121">
        <f t="shared" si="6"/>
        <v>78.75</v>
      </c>
      <c r="I103" s="121">
        <f t="shared" si="6"/>
        <v>82.6875</v>
      </c>
    </row>
    <row r="104" spans="2:10" ht="31.5" x14ac:dyDescent="0.25">
      <c r="B104" s="130" t="s">
        <v>146</v>
      </c>
      <c r="C104" s="124" t="s">
        <v>181</v>
      </c>
      <c r="D104" s="124" t="s">
        <v>190</v>
      </c>
      <c r="E104" s="127" t="s">
        <v>212</v>
      </c>
      <c r="F104" s="124" t="s">
        <v>147</v>
      </c>
      <c r="G104" s="128">
        <f>G105</f>
        <v>75</v>
      </c>
      <c r="H104" s="121">
        <f t="shared" si="6"/>
        <v>78.75</v>
      </c>
      <c r="I104" s="121">
        <f t="shared" si="6"/>
        <v>82.6875</v>
      </c>
    </row>
    <row r="105" spans="2:10" ht="31.5" x14ac:dyDescent="0.25">
      <c r="B105" s="132" t="s">
        <v>152</v>
      </c>
      <c r="C105" s="124" t="s">
        <v>181</v>
      </c>
      <c r="D105" s="124" t="s">
        <v>190</v>
      </c>
      <c r="E105" s="127" t="s">
        <v>212</v>
      </c>
      <c r="F105" s="158" t="s">
        <v>153</v>
      </c>
      <c r="G105" s="128">
        <f>'прил 13'!H171</f>
        <v>75</v>
      </c>
      <c r="H105" s="121">
        <f t="shared" si="6"/>
        <v>78.75</v>
      </c>
      <c r="I105" s="121">
        <f t="shared" si="6"/>
        <v>82.6875</v>
      </c>
    </row>
    <row r="106" spans="2:10" ht="110.25" x14ac:dyDescent="0.25">
      <c r="B106" s="160" t="s">
        <v>213</v>
      </c>
      <c r="C106" s="124" t="s">
        <v>125</v>
      </c>
      <c r="D106" s="124" t="s">
        <v>170</v>
      </c>
      <c r="E106" s="124" t="s">
        <v>214</v>
      </c>
      <c r="F106" s="124"/>
      <c r="G106" s="125">
        <f>G107</f>
        <v>16</v>
      </c>
      <c r="H106" s="121">
        <f t="shared" si="6"/>
        <v>16.8</v>
      </c>
      <c r="I106" s="121">
        <f t="shared" si="6"/>
        <v>17.64</v>
      </c>
    </row>
    <row r="107" spans="2:10" ht="31.5" x14ac:dyDescent="0.25">
      <c r="B107" s="130" t="s">
        <v>146</v>
      </c>
      <c r="C107" s="124" t="s">
        <v>125</v>
      </c>
      <c r="D107" s="124" t="s">
        <v>170</v>
      </c>
      <c r="E107" s="124" t="s">
        <v>214</v>
      </c>
      <c r="F107" s="124" t="s">
        <v>147</v>
      </c>
      <c r="G107" s="128">
        <f>G108</f>
        <v>16</v>
      </c>
      <c r="H107" s="121">
        <f t="shared" si="6"/>
        <v>16.8</v>
      </c>
      <c r="I107" s="121">
        <f t="shared" si="6"/>
        <v>17.64</v>
      </c>
    </row>
    <row r="108" spans="2:10" ht="31.5" x14ac:dyDescent="0.25">
      <c r="B108" s="132" t="s">
        <v>152</v>
      </c>
      <c r="C108" s="124" t="s">
        <v>125</v>
      </c>
      <c r="D108" s="124" t="s">
        <v>170</v>
      </c>
      <c r="E108" s="124" t="s">
        <v>214</v>
      </c>
      <c r="F108" s="158" t="s">
        <v>153</v>
      </c>
      <c r="G108" s="128">
        <f>'прил 13'!H177</f>
        <v>16</v>
      </c>
      <c r="H108" s="121">
        <f t="shared" si="6"/>
        <v>16.8</v>
      </c>
      <c r="I108" s="121">
        <f t="shared" si="6"/>
        <v>17.64</v>
      </c>
    </row>
    <row r="109" spans="2:10" ht="94.5" x14ac:dyDescent="0.25">
      <c r="B109" s="161" t="s">
        <v>215</v>
      </c>
      <c r="C109" s="124" t="s">
        <v>125</v>
      </c>
      <c r="D109" s="124" t="s">
        <v>170</v>
      </c>
      <c r="E109" s="124" t="s">
        <v>216</v>
      </c>
      <c r="F109" s="124"/>
      <c r="G109" s="125">
        <f>G110</f>
        <v>25</v>
      </c>
      <c r="H109" s="121">
        <f t="shared" si="6"/>
        <v>26.25</v>
      </c>
      <c r="I109" s="121">
        <f t="shared" si="6"/>
        <v>27.5625</v>
      </c>
    </row>
    <row r="110" spans="2:10" ht="31.5" x14ac:dyDescent="0.25">
      <c r="B110" s="130" t="s">
        <v>146</v>
      </c>
      <c r="C110" s="124" t="s">
        <v>125</v>
      </c>
      <c r="D110" s="124" t="s">
        <v>170</v>
      </c>
      <c r="E110" s="124" t="s">
        <v>216</v>
      </c>
      <c r="F110" s="124" t="s">
        <v>147</v>
      </c>
      <c r="G110" s="128">
        <f>G111</f>
        <v>25</v>
      </c>
      <c r="H110" s="121">
        <f t="shared" si="6"/>
        <v>26.25</v>
      </c>
      <c r="I110" s="121">
        <f t="shared" si="6"/>
        <v>27.5625</v>
      </c>
    </row>
    <row r="111" spans="2:10" ht="31.5" x14ac:dyDescent="0.25">
      <c r="B111" s="132" t="s">
        <v>152</v>
      </c>
      <c r="C111" s="124" t="s">
        <v>125</v>
      </c>
      <c r="D111" s="124" t="s">
        <v>170</v>
      </c>
      <c r="E111" s="124" t="s">
        <v>216</v>
      </c>
      <c r="F111" s="158" t="s">
        <v>153</v>
      </c>
      <c r="G111" s="128">
        <f>'прил 13'!H181</f>
        <v>25</v>
      </c>
      <c r="H111" s="121">
        <f t="shared" si="6"/>
        <v>26.25</v>
      </c>
      <c r="I111" s="121">
        <f t="shared" si="6"/>
        <v>27.5625</v>
      </c>
    </row>
    <row r="112" spans="2:10" ht="31.5" x14ac:dyDescent="0.25">
      <c r="B112" s="162" t="s">
        <v>217</v>
      </c>
      <c r="C112" s="124" t="s">
        <v>195</v>
      </c>
      <c r="D112" s="124" t="s">
        <v>181</v>
      </c>
      <c r="E112" s="124" t="s">
        <v>218</v>
      </c>
      <c r="F112" s="124"/>
      <c r="G112" s="125">
        <f>G113</f>
        <v>25</v>
      </c>
      <c r="H112" s="121">
        <f t="shared" si="6"/>
        <v>26.25</v>
      </c>
      <c r="I112" s="121">
        <f t="shared" si="6"/>
        <v>27.5625</v>
      </c>
    </row>
    <row r="113" spans="2:9" ht="31.5" x14ac:dyDescent="0.25">
      <c r="B113" s="130" t="s">
        <v>146</v>
      </c>
      <c r="C113" s="124" t="s">
        <v>195</v>
      </c>
      <c r="D113" s="124" t="s">
        <v>181</v>
      </c>
      <c r="E113" s="124" t="s">
        <v>218</v>
      </c>
      <c r="F113" s="124" t="s">
        <v>147</v>
      </c>
      <c r="G113" s="128">
        <f>G114</f>
        <v>25</v>
      </c>
      <c r="H113" s="121">
        <f t="shared" si="6"/>
        <v>26.25</v>
      </c>
      <c r="I113" s="121">
        <f t="shared" si="6"/>
        <v>27.5625</v>
      </c>
    </row>
    <row r="114" spans="2:9" ht="31.5" x14ac:dyDescent="0.25">
      <c r="B114" s="132" t="s">
        <v>152</v>
      </c>
      <c r="C114" s="124" t="s">
        <v>195</v>
      </c>
      <c r="D114" s="124" t="s">
        <v>181</v>
      </c>
      <c r="E114" s="124" t="s">
        <v>218</v>
      </c>
      <c r="F114" s="158" t="s">
        <v>153</v>
      </c>
      <c r="G114" s="128">
        <f>'прил 13'!H187</f>
        <v>25</v>
      </c>
      <c r="H114" s="121">
        <f t="shared" si="6"/>
        <v>26.25</v>
      </c>
      <c r="I114" s="121">
        <f t="shared" si="6"/>
        <v>27.5625</v>
      </c>
    </row>
    <row r="115" spans="2:9" ht="31.5" x14ac:dyDescent="0.25">
      <c r="B115" s="162" t="s">
        <v>219</v>
      </c>
      <c r="C115" s="124" t="s">
        <v>195</v>
      </c>
      <c r="D115" s="124" t="s">
        <v>181</v>
      </c>
      <c r="E115" s="124" t="s">
        <v>220</v>
      </c>
      <c r="F115" s="124"/>
      <c r="G115" s="125">
        <f>G116</f>
        <v>0</v>
      </c>
      <c r="H115" s="121">
        <f t="shared" si="6"/>
        <v>0</v>
      </c>
      <c r="I115" s="121">
        <f t="shared" si="6"/>
        <v>0</v>
      </c>
    </row>
    <row r="116" spans="2:9" ht="31.5" x14ac:dyDescent="0.25">
      <c r="B116" s="130" t="s">
        <v>146</v>
      </c>
      <c r="C116" s="124" t="s">
        <v>195</v>
      </c>
      <c r="D116" s="124" t="s">
        <v>181</v>
      </c>
      <c r="E116" s="124" t="s">
        <v>220</v>
      </c>
      <c r="F116" s="124" t="s">
        <v>147</v>
      </c>
      <c r="G116" s="128">
        <f>G117</f>
        <v>0</v>
      </c>
      <c r="H116" s="121">
        <f t="shared" si="6"/>
        <v>0</v>
      </c>
      <c r="I116" s="121">
        <f t="shared" si="6"/>
        <v>0</v>
      </c>
    </row>
    <row r="117" spans="2:9" ht="31.5" x14ac:dyDescent="0.25">
      <c r="B117" s="132" t="s">
        <v>152</v>
      </c>
      <c r="C117" s="124" t="s">
        <v>195</v>
      </c>
      <c r="D117" s="124" t="s">
        <v>181</v>
      </c>
      <c r="E117" s="124" t="s">
        <v>220</v>
      </c>
      <c r="F117" s="158" t="s">
        <v>153</v>
      </c>
      <c r="G117" s="128">
        <f>'прил 13'!H191</f>
        <v>0</v>
      </c>
      <c r="H117" s="121">
        <f t="shared" si="6"/>
        <v>0</v>
      </c>
      <c r="I117" s="121">
        <f t="shared" si="6"/>
        <v>0</v>
      </c>
    </row>
    <row r="118" spans="2:9" ht="47.25" x14ac:dyDescent="0.25">
      <c r="B118" s="161" t="s">
        <v>221</v>
      </c>
      <c r="C118" s="124" t="s">
        <v>125</v>
      </c>
      <c r="D118" s="124" t="s">
        <v>170</v>
      </c>
      <c r="E118" s="124" t="s">
        <v>222</v>
      </c>
      <c r="F118" s="124"/>
      <c r="G118" s="125">
        <f>G119</f>
        <v>1</v>
      </c>
      <c r="H118" s="121">
        <f t="shared" si="6"/>
        <v>1.05</v>
      </c>
      <c r="I118" s="121">
        <f t="shared" si="6"/>
        <v>1.1025</v>
      </c>
    </row>
    <row r="119" spans="2:9" ht="31.5" x14ac:dyDescent="0.25">
      <c r="B119" s="130" t="s">
        <v>146</v>
      </c>
      <c r="C119" s="124" t="s">
        <v>125</v>
      </c>
      <c r="D119" s="124" t="s">
        <v>170</v>
      </c>
      <c r="E119" s="124" t="s">
        <v>222</v>
      </c>
      <c r="F119" s="124" t="s">
        <v>147</v>
      </c>
      <c r="G119" s="128">
        <f>G120</f>
        <v>1</v>
      </c>
      <c r="H119" s="121">
        <f t="shared" si="6"/>
        <v>1.05</v>
      </c>
      <c r="I119" s="121">
        <f t="shared" si="6"/>
        <v>1.1025</v>
      </c>
    </row>
    <row r="120" spans="2:9" ht="31.5" x14ac:dyDescent="0.25">
      <c r="B120" s="132" t="s">
        <v>152</v>
      </c>
      <c r="C120" s="124" t="s">
        <v>125</v>
      </c>
      <c r="D120" s="124" t="s">
        <v>170</v>
      </c>
      <c r="E120" s="124" t="s">
        <v>222</v>
      </c>
      <c r="F120" s="158" t="s">
        <v>153</v>
      </c>
      <c r="G120" s="128">
        <f>'прил 13'!H199</f>
        <v>1</v>
      </c>
      <c r="H120" s="121">
        <f t="shared" si="6"/>
        <v>1.05</v>
      </c>
      <c r="I120" s="121">
        <f t="shared" si="6"/>
        <v>1.1025</v>
      </c>
    </row>
    <row r="121" spans="2:9" x14ac:dyDescent="0.25">
      <c r="B121" s="132" t="s">
        <v>223</v>
      </c>
      <c r="C121" s="124" t="s">
        <v>224</v>
      </c>
      <c r="D121" s="124" t="s">
        <v>181</v>
      </c>
      <c r="E121" s="124" t="s">
        <v>225</v>
      </c>
      <c r="F121" s="124"/>
      <c r="G121" s="125">
        <f>G122</f>
        <v>6</v>
      </c>
      <c r="H121" s="121">
        <f t="shared" si="6"/>
        <v>6.3000000000000007</v>
      </c>
      <c r="I121" s="121">
        <f t="shared" si="6"/>
        <v>6.6150000000000011</v>
      </c>
    </row>
    <row r="122" spans="2:9" x14ac:dyDescent="0.25">
      <c r="B122" s="132" t="s">
        <v>223</v>
      </c>
      <c r="C122" s="124" t="s">
        <v>226</v>
      </c>
      <c r="D122" s="124" t="s">
        <v>181</v>
      </c>
      <c r="E122" s="124" t="s">
        <v>225</v>
      </c>
      <c r="F122" s="124" t="s">
        <v>147</v>
      </c>
      <c r="G122" s="128">
        <f>G123</f>
        <v>6</v>
      </c>
      <c r="H122" s="121">
        <f t="shared" si="6"/>
        <v>6.3000000000000007</v>
      </c>
      <c r="I122" s="121">
        <f t="shared" si="6"/>
        <v>6.6150000000000011</v>
      </c>
    </row>
    <row r="123" spans="2:9" x14ac:dyDescent="0.25">
      <c r="B123" s="132" t="s">
        <v>223</v>
      </c>
      <c r="C123" s="124" t="s">
        <v>226</v>
      </c>
      <c r="D123" s="124" t="s">
        <v>181</v>
      </c>
      <c r="E123" s="124" t="s">
        <v>225</v>
      </c>
      <c r="F123" s="158" t="s">
        <v>153</v>
      </c>
      <c r="G123" s="128">
        <f>'прил 13'!H150</f>
        <v>6</v>
      </c>
      <c r="H123" s="121">
        <f t="shared" si="6"/>
        <v>6.3000000000000007</v>
      </c>
      <c r="I123" s="121">
        <f t="shared" si="6"/>
        <v>6.6150000000000011</v>
      </c>
    </row>
    <row r="124" spans="2:9" x14ac:dyDescent="0.25">
      <c r="B124" s="122" t="s">
        <v>227</v>
      </c>
      <c r="C124" s="124"/>
      <c r="D124" s="124"/>
      <c r="E124" s="124"/>
      <c r="F124" s="124"/>
      <c r="G124" s="125">
        <f>G19+G75+G79+G84+G90+G92+G95+G121+G87+G43+G66</f>
        <v>17391.8</v>
      </c>
      <c r="H124" s="121">
        <f t="shared" si="6"/>
        <v>18261.39</v>
      </c>
      <c r="I124" s="121">
        <f t="shared" si="6"/>
        <v>19174.459500000001</v>
      </c>
    </row>
    <row r="125" spans="2:9" x14ac:dyDescent="0.25">
      <c r="B125" s="163"/>
      <c r="C125" s="114"/>
      <c r="D125" s="114"/>
      <c r="E125" s="164"/>
      <c r="F125" s="114"/>
      <c r="G125" s="165"/>
      <c r="H125" s="114"/>
      <c r="I125" s="121"/>
    </row>
    <row r="126" spans="2:9" x14ac:dyDescent="0.25">
      <c r="B126" s="567"/>
      <c r="C126" s="567"/>
      <c r="D126" s="567"/>
      <c r="E126" s="567"/>
      <c r="F126" s="567"/>
      <c r="G126" s="164"/>
      <c r="H126" s="114"/>
      <c r="I126" s="116"/>
    </row>
    <row r="127" spans="2:9" x14ac:dyDescent="0.25">
      <c r="B127" s="114"/>
      <c r="C127" s="114"/>
      <c r="D127" s="114"/>
      <c r="E127" s="114"/>
      <c r="F127" s="114"/>
      <c r="G127" s="114"/>
      <c r="H127" s="114"/>
      <c r="I127" s="116"/>
    </row>
    <row r="128" spans="2:9" x14ac:dyDescent="0.25">
      <c r="B128" s="166"/>
      <c r="C128" s="167"/>
      <c r="D128" s="167"/>
      <c r="E128" s="167"/>
      <c r="F128" s="167"/>
      <c r="G128" s="167"/>
      <c r="H128" s="167"/>
      <c r="I128" s="116"/>
    </row>
    <row r="129" spans="2:9" x14ac:dyDescent="0.25">
      <c r="B129" s="114"/>
      <c r="C129" s="115"/>
      <c r="D129" s="115"/>
      <c r="E129" s="115"/>
      <c r="F129" s="115"/>
      <c r="G129" s="115"/>
      <c r="H129" s="115"/>
      <c r="I129" s="116"/>
    </row>
  </sheetData>
  <autoFilter ref="B43:I43"/>
  <mergeCells count="21">
    <mergeCell ref="E16:E17"/>
    <mergeCell ref="F16:F17"/>
    <mergeCell ref="B126:F126"/>
    <mergeCell ref="B15:B17"/>
    <mergeCell ref="C15:F15"/>
    <mergeCell ref="G15:G17"/>
    <mergeCell ref="H15:H17"/>
    <mergeCell ref="I15:I17"/>
    <mergeCell ref="B1:I1"/>
    <mergeCell ref="B2:I2"/>
    <mergeCell ref="B3:I3"/>
    <mergeCell ref="B4:I4"/>
    <mergeCell ref="B5:I5"/>
    <mergeCell ref="B6:I6"/>
    <mergeCell ref="B7:I7"/>
    <mergeCell ref="B8:I8"/>
    <mergeCell ref="B11:I11"/>
    <mergeCell ref="B12:I12"/>
    <mergeCell ref="B13:I13"/>
    <mergeCell ref="C16:C17"/>
    <mergeCell ref="D16:D17"/>
  </mergeCells>
  <pageMargins left="0.70866141732283472" right="0.70866141732283472" top="0.74803149606299213" bottom="0.74803149606299213" header="0.31496062992125984" footer="0.31496062992125984"/>
  <pageSetup paperSize="9" scale="56" fitToHeight="0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147"/>
  <sheetViews>
    <sheetView workbookViewId="0">
      <selection activeCell="B143" sqref="B143"/>
    </sheetView>
  </sheetViews>
  <sheetFormatPr defaultRowHeight="15.75" x14ac:dyDescent="0.25"/>
  <cols>
    <col min="1" max="1" width="4.140625" style="109" customWidth="1"/>
    <col min="2" max="2" width="61.85546875" style="109" customWidth="1"/>
    <col min="3" max="5" width="9.140625" style="109"/>
    <col min="6" max="6" width="18.85546875" style="109" customWidth="1"/>
    <col min="7" max="8" width="9.140625" style="109"/>
    <col min="9" max="9" width="14.28515625" style="109" customWidth="1"/>
    <col min="10" max="10" width="15.28515625" style="109" customWidth="1"/>
    <col min="11" max="11" width="14.42578125" style="109" customWidth="1"/>
    <col min="12" max="16384" width="9.140625" style="109"/>
  </cols>
  <sheetData>
    <row r="1" spans="2:11" x14ac:dyDescent="0.25">
      <c r="B1" s="562" t="s">
        <v>228</v>
      </c>
      <c r="C1" s="562"/>
      <c r="D1" s="562"/>
      <c r="E1" s="562"/>
      <c r="F1" s="562"/>
      <c r="G1" s="562"/>
      <c r="H1" s="562"/>
      <c r="I1" s="562"/>
      <c r="J1" s="562"/>
      <c r="K1" s="562"/>
    </row>
    <row r="2" spans="2:11" x14ac:dyDescent="0.25">
      <c r="B2" s="563" t="s">
        <v>619</v>
      </c>
      <c r="C2" s="563"/>
      <c r="D2" s="563"/>
      <c r="E2" s="563"/>
      <c r="F2" s="563"/>
      <c r="G2" s="563"/>
      <c r="H2" s="563"/>
      <c r="I2" s="563"/>
      <c r="J2" s="563"/>
      <c r="K2" s="563"/>
    </row>
    <row r="3" spans="2:11" x14ac:dyDescent="0.25">
      <c r="B3" s="563" t="s">
        <v>590</v>
      </c>
      <c r="C3" s="563"/>
      <c r="D3" s="563"/>
      <c r="E3" s="563"/>
      <c r="F3" s="563"/>
      <c r="G3" s="563"/>
      <c r="H3" s="563"/>
      <c r="I3" s="563"/>
      <c r="J3" s="563"/>
      <c r="K3" s="563"/>
    </row>
    <row r="4" spans="2:11" x14ac:dyDescent="0.25">
      <c r="B4" s="563" t="s">
        <v>13</v>
      </c>
      <c r="C4" s="563"/>
      <c r="D4" s="563"/>
      <c r="E4" s="563"/>
      <c r="F4" s="563"/>
      <c r="G4" s="563"/>
      <c r="H4" s="563"/>
      <c r="I4" s="563"/>
      <c r="J4" s="563"/>
      <c r="K4" s="563"/>
    </row>
    <row r="5" spans="2:11" x14ac:dyDescent="0.25">
      <c r="B5" s="563" t="s">
        <v>636</v>
      </c>
      <c r="C5" s="563"/>
      <c r="D5" s="563"/>
      <c r="E5" s="563"/>
      <c r="F5" s="563"/>
      <c r="G5" s="563"/>
      <c r="H5" s="563"/>
      <c r="I5" s="563"/>
      <c r="J5" s="563"/>
      <c r="K5" s="563"/>
    </row>
    <row r="6" spans="2:11" x14ac:dyDescent="0.25">
      <c r="B6" s="563" t="s">
        <v>667</v>
      </c>
      <c r="C6" s="563"/>
      <c r="D6" s="563"/>
      <c r="E6" s="563"/>
      <c r="F6" s="563"/>
      <c r="G6" s="563"/>
      <c r="H6" s="563"/>
      <c r="I6" s="563"/>
      <c r="J6" s="563"/>
      <c r="K6" s="563"/>
    </row>
    <row r="7" spans="2:11" x14ac:dyDescent="0.25">
      <c r="B7" s="563"/>
      <c r="C7" s="563"/>
      <c r="D7" s="563"/>
      <c r="E7" s="563"/>
      <c r="F7" s="563"/>
      <c r="G7" s="563"/>
      <c r="H7" s="563"/>
      <c r="I7" s="563"/>
      <c r="J7" s="563"/>
      <c r="K7" s="563"/>
    </row>
    <row r="8" spans="2:11" x14ac:dyDescent="0.25">
      <c r="B8" s="564"/>
      <c r="C8" s="564"/>
      <c r="D8" s="564"/>
      <c r="E8" s="564"/>
      <c r="F8" s="564"/>
      <c r="G8" s="564"/>
      <c r="H8" s="564"/>
      <c r="I8" s="564"/>
      <c r="J8" s="564"/>
      <c r="K8" s="564"/>
    </row>
    <row r="9" spans="2:11" x14ac:dyDescent="0.25">
      <c r="B9" s="563"/>
      <c r="C9" s="563"/>
      <c r="D9" s="563"/>
      <c r="E9" s="563"/>
      <c r="F9" s="563"/>
      <c r="G9" s="563"/>
      <c r="H9" s="563"/>
      <c r="I9" s="563"/>
      <c r="J9" s="563"/>
      <c r="K9" s="563"/>
    </row>
    <row r="10" spans="2:11" x14ac:dyDescent="0.25">
      <c r="B10" s="563"/>
      <c r="C10" s="563"/>
      <c r="D10" s="563"/>
      <c r="E10" s="563"/>
      <c r="F10" s="563"/>
      <c r="G10" s="563"/>
      <c r="H10" s="563"/>
      <c r="I10" s="563"/>
      <c r="J10" s="563"/>
      <c r="K10" s="563"/>
    </row>
    <row r="11" spans="2:11" x14ac:dyDescent="0.25">
      <c r="B11" s="168"/>
      <c r="C11" s="169"/>
      <c r="D11" s="570"/>
      <c r="E11" s="570"/>
      <c r="F11" s="570"/>
      <c r="G11" s="570"/>
      <c r="H11" s="170"/>
      <c r="I11" s="170"/>
      <c r="J11" s="170"/>
      <c r="K11" s="171"/>
    </row>
    <row r="12" spans="2:11" x14ac:dyDescent="0.25">
      <c r="B12" s="569" t="s">
        <v>116</v>
      </c>
      <c r="C12" s="569"/>
      <c r="D12" s="569"/>
      <c r="E12" s="569"/>
      <c r="F12" s="569"/>
      <c r="G12" s="569"/>
      <c r="H12" s="569"/>
      <c r="I12" s="569"/>
      <c r="J12" s="569"/>
      <c r="K12" s="171"/>
    </row>
    <row r="13" spans="2:11" x14ac:dyDescent="0.25">
      <c r="B13" s="569" t="s">
        <v>229</v>
      </c>
      <c r="C13" s="569"/>
      <c r="D13" s="569"/>
      <c r="E13" s="569"/>
      <c r="F13" s="569"/>
      <c r="G13" s="569"/>
      <c r="H13" s="569"/>
      <c r="I13" s="569"/>
      <c r="J13" s="569"/>
      <c r="K13" s="171"/>
    </row>
    <row r="14" spans="2:11" x14ac:dyDescent="0.25">
      <c r="B14" s="569" t="s">
        <v>668</v>
      </c>
      <c r="C14" s="569"/>
      <c r="D14" s="569"/>
      <c r="E14" s="569"/>
      <c r="F14" s="569"/>
      <c r="G14" s="569"/>
      <c r="H14" s="569"/>
      <c r="I14" s="569"/>
      <c r="J14" s="569"/>
      <c r="K14" s="171"/>
    </row>
    <row r="15" spans="2:11" x14ac:dyDescent="0.25">
      <c r="B15" s="172"/>
      <c r="C15" s="172"/>
      <c r="D15" s="173"/>
      <c r="E15" s="173"/>
      <c r="F15" s="173"/>
      <c r="G15" s="173"/>
      <c r="H15" s="173"/>
      <c r="I15" s="173"/>
      <c r="J15" s="173"/>
      <c r="K15" s="171"/>
    </row>
    <row r="16" spans="2:11" x14ac:dyDescent="0.25">
      <c r="B16" s="571" t="s">
        <v>118</v>
      </c>
      <c r="C16" s="572" t="s">
        <v>119</v>
      </c>
      <c r="D16" s="572"/>
      <c r="E16" s="572"/>
      <c r="F16" s="572"/>
      <c r="G16" s="572"/>
      <c r="H16" s="573" t="s">
        <v>230</v>
      </c>
      <c r="I16" s="576" t="s">
        <v>572</v>
      </c>
      <c r="J16" s="576" t="s">
        <v>579</v>
      </c>
      <c r="K16" s="576" t="s">
        <v>671</v>
      </c>
    </row>
    <row r="17" spans="2:13" x14ac:dyDescent="0.25">
      <c r="B17" s="571"/>
      <c r="C17" s="576" t="s">
        <v>231</v>
      </c>
      <c r="D17" s="572" t="s">
        <v>120</v>
      </c>
      <c r="E17" s="572" t="s">
        <v>121</v>
      </c>
      <c r="F17" s="572" t="s">
        <v>122</v>
      </c>
      <c r="G17" s="572" t="s">
        <v>123</v>
      </c>
      <c r="H17" s="574"/>
      <c r="I17" s="576"/>
      <c r="J17" s="576"/>
      <c r="K17" s="576"/>
    </row>
    <row r="18" spans="2:13" x14ac:dyDescent="0.25">
      <c r="B18" s="571"/>
      <c r="C18" s="576"/>
      <c r="D18" s="572"/>
      <c r="E18" s="572"/>
      <c r="F18" s="572"/>
      <c r="G18" s="572"/>
      <c r="H18" s="575"/>
      <c r="I18" s="576"/>
      <c r="J18" s="576"/>
      <c r="K18" s="576"/>
    </row>
    <row r="19" spans="2:13" x14ac:dyDescent="0.25">
      <c r="B19" s="174">
        <v>1</v>
      </c>
      <c r="C19" s="174">
        <v>2</v>
      </c>
      <c r="D19" s="175">
        <v>3</v>
      </c>
      <c r="E19" s="175">
        <v>4</v>
      </c>
      <c r="F19" s="175">
        <v>5</v>
      </c>
      <c r="G19" s="175">
        <v>6</v>
      </c>
      <c r="H19" s="175"/>
      <c r="I19" s="175">
        <v>7</v>
      </c>
      <c r="J19" s="175">
        <v>7</v>
      </c>
      <c r="K19" s="175">
        <v>7</v>
      </c>
    </row>
    <row r="20" spans="2:13" ht="15" customHeight="1" x14ac:dyDescent="0.25">
      <c r="B20" s="176" t="s">
        <v>232</v>
      </c>
      <c r="C20" s="177">
        <v>802</v>
      </c>
      <c r="D20" s="175"/>
      <c r="E20" s="175"/>
      <c r="F20" s="175"/>
      <c r="G20" s="175"/>
      <c r="H20" s="175"/>
      <c r="I20" s="178">
        <f>I139</f>
        <v>17391.8</v>
      </c>
      <c r="J20" s="178">
        <f>I20*105%</f>
        <v>18261.39</v>
      </c>
      <c r="K20" s="178">
        <f>J20*105%</f>
        <v>19174.459500000001</v>
      </c>
    </row>
    <row r="21" spans="2:13" ht="15" customHeight="1" x14ac:dyDescent="0.25">
      <c r="B21" s="122" t="s">
        <v>124</v>
      </c>
      <c r="C21" s="179">
        <v>802</v>
      </c>
      <c r="D21" s="123" t="s">
        <v>125</v>
      </c>
      <c r="E21" s="123"/>
      <c r="F21" s="123"/>
      <c r="G21" s="123"/>
      <c r="H21" s="123" t="s">
        <v>233</v>
      </c>
      <c r="I21" s="180">
        <f>I22+I29+I64</f>
        <v>10644.8</v>
      </c>
      <c r="J21" s="178">
        <f t="shared" ref="J21:K84" si="0">I21*105%</f>
        <v>11177.039999999999</v>
      </c>
      <c r="K21" s="178">
        <f t="shared" si="0"/>
        <v>11735.892</v>
      </c>
    </row>
    <row r="22" spans="2:13" ht="15" customHeight="1" x14ac:dyDescent="0.25">
      <c r="B22" s="122" t="s">
        <v>126</v>
      </c>
      <c r="C22" s="177">
        <v>802</v>
      </c>
      <c r="D22" s="123" t="s">
        <v>125</v>
      </c>
      <c r="E22" s="123" t="s">
        <v>127</v>
      </c>
      <c r="F22" s="124"/>
      <c r="G22" s="124"/>
      <c r="H22" s="124" t="s">
        <v>233</v>
      </c>
      <c r="I22" s="180">
        <f>I23</f>
        <v>933.2</v>
      </c>
      <c r="J22" s="178">
        <f t="shared" si="0"/>
        <v>979.86000000000013</v>
      </c>
      <c r="K22" s="178">
        <f t="shared" si="0"/>
        <v>1028.8530000000001</v>
      </c>
    </row>
    <row r="23" spans="2:13" ht="15" customHeight="1" x14ac:dyDescent="0.25">
      <c r="B23" s="181" t="s">
        <v>128</v>
      </c>
      <c r="C23" s="177">
        <v>802</v>
      </c>
      <c r="D23" s="124" t="s">
        <v>125</v>
      </c>
      <c r="E23" s="124" t="s">
        <v>127</v>
      </c>
      <c r="F23" s="124" t="s">
        <v>129</v>
      </c>
      <c r="G23" s="124"/>
      <c r="H23" s="124" t="s">
        <v>233</v>
      </c>
      <c r="I23" s="182">
        <f>I25</f>
        <v>933.2</v>
      </c>
      <c r="J23" s="178">
        <f t="shared" si="0"/>
        <v>979.86000000000013</v>
      </c>
      <c r="K23" s="178">
        <f t="shared" si="0"/>
        <v>1028.8530000000001</v>
      </c>
    </row>
    <row r="24" spans="2:13" ht="15" customHeight="1" x14ac:dyDescent="0.25">
      <c r="B24" s="183" t="s">
        <v>130</v>
      </c>
      <c r="C24" s="179">
        <v>802</v>
      </c>
      <c r="D24" s="124" t="s">
        <v>125</v>
      </c>
      <c r="E24" s="124" t="s">
        <v>127</v>
      </c>
      <c r="F24" s="124" t="s">
        <v>129</v>
      </c>
      <c r="G24" s="124" t="s">
        <v>131</v>
      </c>
      <c r="H24" s="124" t="s">
        <v>233</v>
      </c>
      <c r="I24" s="182">
        <f>I25</f>
        <v>933.2</v>
      </c>
      <c r="J24" s="178">
        <f t="shared" si="0"/>
        <v>979.86000000000013</v>
      </c>
      <c r="K24" s="178">
        <f t="shared" si="0"/>
        <v>1028.8530000000001</v>
      </c>
    </row>
    <row r="25" spans="2:13" ht="15" customHeight="1" x14ac:dyDescent="0.25">
      <c r="B25" s="131" t="s">
        <v>132</v>
      </c>
      <c r="C25" s="177">
        <v>802</v>
      </c>
      <c r="D25" s="124" t="s">
        <v>125</v>
      </c>
      <c r="E25" s="124" t="s">
        <v>127</v>
      </c>
      <c r="F25" s="124" t="s">
        <v>129</v>
      </c>
      <c r="G25" s="124" t="s">
        <v>133</v>
      </c>
      <c r="H25" s="124" t="s">
        <v>233</v>
      </c>
      <c r="I25" s="182">
        <f>I28+I27+I26</f>
        <v>933.2</v>
      </c>
      <c r="J25" s="178">
        <f t="shared" si="0"/>
        <v>979.86000000000013</v>
      </c>
      <c r="K25" s="178">
        <f t="shared" si="0"/>
        <v>1028.8530000000001</v>
      </c>
    </row>
    <row r="26" spans="2:13" ht="15" customHeight="1" x14ac:dyDescent="0.25">
      <c r="B26" s="131" t="s">
        <v>134</v>
      </c>
      <c r="C26" s="179">
        <v>802</v>
      </c>
      <c r="D26" s="124" t="s">
        <v>125</v>
      </c>
      <c r="E26" s="124" t="s">
        <v>127</v>
      </c>
      <c r="F26" s="124" t="s">
        <v>129</v>
      </c>
      <c r="G26" s="124" t="s">
        <v>135</v>
      </c>
      <c r="H26" s="124" t="s">
        <v>234</v>
      </c>
      <c r="I26" s="182">
        <f>'прил 13'!H13</f>
        <v>712.9</v>
      </c>
      <c r="J26" s="178">
        <f t="shared" si="0"/>
        <v>748.54499999999996</v>
      </c>
      <c r="K26" s="178">
        <f t="shared" si="0"/>
        <v>785.97225000000003</v>
      </c>
    </row>
    <row r="27" spans="2:13" ht="15" customHeight="1" x14ac:dyDescent="0.25">
      <c r="B27" s="184" t="s">
        <v>136</v>
      </c>
      <c r="C27" s="177">
        <v>802</v>
      </c>
      <c r="D27" s="124" t="s">
        <v>125</v>
      </c>
      <c r="E27" s="124" t="s">
        <v>127</v>
      </c>
      <c r="F27" s="124" t="s">
        <v>129</v>
      </c>
      <c r="G27" s="124" t="s">
        <v>137</v>
      </c>
      <c r="H27" s="124" t="s">
        <v>185</v>
      </c>
      <c r="I27" s="182">
        <f>'прил 13'!H16</f>
        <v>5</v>
      </c>
      <c r="J27" s="178">
        <f t="shared" si="0"/>
        <v>5.25</v>
      </c>
      <c r="K27" s="178">
        <f t="shared" si="0"/>
        <v>5.5125000000000002</v>
      </c>
    </row>
    <row r="28" spans="2:13" ht="15" customHeight="1" x14ac:dyDescent="0.25">
      <c r="B28" s="184" t="s">
        <v>138</v>
      </c>
      <c r="C28" s="179">
        <v>802</v>
      </c>
      <c r="D28" s="124" t="s">
        <v>125</v>
      </c>
      <c r="E28" s="124" t="s">
        <v>127</v>
      </c>
      <c r="F28" s="124" t="s">
        <v>129</v>
      </c>
      <c r="G28" s="124" t="s">
        <v>139</v>
      </c>
      <c r="H28" s="124" t="s">
        <v>236</v>
      </c>
      <c r="I28" s="182">
        <f>'прил 13'!H15</f>
        <v>215.3</v>
      </c>
      <c r="J28" s="178">
        <f t="shared" si="0"/>
        <v>226.06500000000003</v>
      </c>
      <c r="K28" s="178">
        <f t="shared" si="0"/>
        <v>237.36825000000005</v>
      </c>
    </row>
    <row r="29" spans="2:13" ht="15" customHeight="1" x14ac:dyDescent="0.25">
      <c r="B29" s="185" t="s">
        <v>140</v>
      </c>
      <c r="C29" s="177">
        <v>802</v>
      </c>
      <c r="D29" s="123" t="s">
        <v>125</v>
      </c>
      <c r="E29" s="123" t="s">
        <v>141</v>
      </c>
      <c r="F29" s="123"/>
      <c r="G29" s="123"/>
      <c r="H29" s="123"/>
      <c r="I29" s="180">
        <f>I30+I53</f>
        <v>3278</v>
      </c>
      <c r="J29" s="178">
        <f t="shared" si="0"/>
        <v>3441.9</v>
      </c>
      <c r="K29" s="178">
        <f t="shared" si="0"/>
        <v>3613.9950000000003</v>
      </c>
    </row>
    <row r="30" spans="2:13" ht="40.5" customHeight="1" x14ac:dyDescent="0.25">
      <c r="B30" s="186" t="s">
        <v>142</v>
      </c>
      <c r="C30" s="177">
        <v>802</v>
      </c>
      <c r="D30" s="124" t="s">
        <v>125</v>
      </c>
      <c r="E30" s="124" t="s">
        <v>141</v>
      </c>
      <c r="F30" s="124" t="s">
        <v>144</v>
      </c>
      <c r="G30" s="124"/>
      <c r="H30" s="124" t="s">
        <v>233</v>
      </c>
      <c r="I30" s="182">
        <f>I31+I37+I46+I48</f>
        <v>3276.1</v>
      </c>
      <c r="J30" s="178">
        <f t="shared" si="0"/>
        <v>3439.9050000000002</v>
      </c>
      <c r="K30" s="178">
        <f t="shared" si="0"/>
        <v>3611.9002500000001</v>
      </c>
    </row>
    <row r="31" spans="2:13" ht="74.25" customHeight="1" x14ac:dyDescent="0.25">
      <c r="B31" s="187" t="s">
        <v>130</v>
      </c>
      <c r="C31" s="179">
        <v>802</v>
      </c>
      <c r="D31" s="124" t="s">
        <v>125</v>
      </c>
      <c r="E31" s="124" t="s">
        <v>141</v>
      </c>
      <c r="F31" s="124" t="s">
        <v>144</v>
      </c>
      <c r="G31" s="124" t="s">
        <v>131</v>
      </c>
      <c r="H31" s="124" t="s">
        <v>233</v>
      </c>
      <c r="I31" s="182">
        <f>I32</f>
        <v>1544.4</v>
      </c>
      <c r="J31" s="178">
        <f t="shared" si="0"/>
        <v>1621.6200000000001</v>
      </c>
      <c r="K31" s="178">
        <f t="shared" si="0"/>
        <v>1702.7010000000002</v>
      </c>
      <c r="M31" s="188">
        <f>I33+I35+I38+I39+I41+I42+I45+I46</f>
        <v>3162.1</v>
      </c>
    </row>
    <row r="32" spans="2:13" ht="15" customHeight="1" x14ac:dyDescent="0.25">
      <c r="B32" s="187" t="s">
        <v>145</v>
      </c>
      <c r="C32" s="177">
        <v>802</v>
      </c>
      <c r="D32" s="124" t="s">
        <v>125</v>
      </c>
      <c r="E32" s="124" t="s">
        <v>141</v>
      </c>
      <c r="F32" s="124" t="s">
        <v>144</v>
      </c>
      <c r="G32" s="124" t="s">
        <v>133</v>
      </c>
      <c r="H32" s="124" t="s">
        <v>233</v>
      </c>
      <c r="I32" s="182">
        <f>I33+I34+I35</f>
        <v>1544.4</v>
      </c>
      <c r="J32" s="178">
        <f t="shared" si="0"/>
        <v>1621.6200000000001</v>
      </c>
      <c r="K32" s="178">
        <f t="shared" si="0"/>
        <v>1702.7010000000002</v>
      </c>
    </row>
    <row r="33" spans="2:11" x14ac:dyDescent="0.25">
      <c r="B33" s="131" t="s">
        <v>134</v>
      </c>
      <c r="C33" s="179">
        <v>802</v>
      </c>
      <c r="D33" s="124" t="s">
        <v>125</v>
      </c>
      <c r="E33" s="124" t="s">
        <v>141</v>
      </c>
      <c r="F33" s="124" t="s">
        <v>144</v>
      </c>
      <c r="G33" s="124" t="s">
        <v>135</v>
      </c>
      <c r="H33" s="124" t="s">
        <v>234</v>
      </c>
      <c r="I33" s="182">
        <f>'прил 13'!H22</f>
        <v>1170.8</v>
      </c>
      <c r="J33" s="178">
        <f t="shared" si="0"/>
        <v>1229.3399999999999</v>
      </c>
      <c r="K33" s="178">
        <f t="shared" si="0"/>
        <v>1290.807</v>
      </c>
    </row>
    <row r="34" spans="2:11" ht="31.5" x14ac:dyDescent="0.25">
      <c r="B34" s="184" t="s">
        <v>136</v>
      </c>
      <c r="C34" s="177">
        <v>802</v>
      </c>
      <c r="D34" s="124" t="s">
        <v>125</v>
      </c>
      <c r="E34" s="124" t="s">
        <v>141</v>
      </c>
      <c r="F34" s="124" t="s">
        <v>144</v>
      </c>
      <c r="G34" s="124" t="s">
        <v>137</v>
      </c>
      <c r="H34" s="124" t="s">
        <v>185</v>
      </c>
      <c r="I34" s="182">
        <f>'прил 13'!H30</f>
        <v>20</v>
      </c>
      <c r="J34" s="178">
        <f t="shared" si="0"/>
        <v>21</v>
      </c>
      <c r="K34" s="178">
        <f t="shared" si="0"/>
        <v>22.05</v>
      </c>
    </row>
    <row r="35" spans="2:11" ht="31.5" x14ac:dyDescent="0.25">
      <c r="B35" s="184" t="s">
        <v>138</v>
      </c>
      <c r="C35" s="179">
        <v>802</v>
      </c>
      <c r="D35" s="124" t="s">
        <v>125</v>
      </c>
      <c r="E35" s="124" t="s">
        <v>141</v>
      </c>
      <c r="F35" s="124" t="s">
        <v>144</v>
      </c>
      <c r="G35" s="124" t="s">
        <v>139</v>
      </c>
      <c r="H35" s="124" t="s">
        <v>236</v>
      </c>
      <c r="I35" s="182">
        <f>'прил 13'!H24</f>
        <v>353.6</v>
      </c>
      <c r="J35" s="178">
        <f t="shared" si="0"/>
        <v>371.28000000000003</v>
      </c>
      <c r="K35" s="178">
        <f t="shared" si="0"/>
        <v>389.84400000000005</v>
      </c>
    </row>
    <row r="36" spans="2:11" ht="31.5" x14ac:dyDescent="0.25">
      <c r="B36" s="183" t="s">
        <v>146</v>
      </c>
      <c r="C36" s="177">
        <v>802</v>
      </c>
      <c r="D36" s="124" t="s">
        <v>125</v>
      </c>
      <c r="E36" s="124" t="s">
        <v>141</v>
      </c>
      <c r="F36" s="124" t="s">
        <v>144</v>
      </c>
      <c r="G36" s="124" t="s">
        <v>147</v>
      </c>
      <c r="H36" s="124" t="s">
        <v>233</v>
      </c>
      <c r="I36" s="182">
        <f>I48+I46+I37</f>
        <v>1731.6999999999998</v>
      </c>
      <c r="J36" s="178">
        <f t="shared" si="0"/>
        <v>1818.2849999999999</v>
      </c>
      <c r="K36" s="178">
        <f t="shared" si="0"/>
        <v>1909.1992499999999</v>
      </c>
    </row>
    <row r="37" spans="2:11" ht="31.5" x14ac:dyDescent="0.25">
      <c r="B37" s="187" t="s">
        <v>148</v>
      </c>
      <c r="C37" s="179">
        <v>802</v>
      </c>
      <c r="D37" s="124" t="s">
        <v>125</v>
      </c>
      <c r="E37" s="124" t="s">
        <v>141</v>
      </c>
      <c r="F37" s="124" t="s">
        <v>144</v>
      </c>
      <c r="G37" s="124" t="s">
        <v>149</v>
      </c>
      <c r="H37" s="124" t="s">
        <v>233</v>
      </c>
      <c r="I37" s="182">
        <f>I38+I41+I42+I45+I39+I40+I43</f>
        <v>1631.6</v>
      </c>
      <c r="J37" s="178">
        <f t="shared" si="0"/>
        <v>1713.18</v>
      </c>
      <c r="K37" s="178">
        <f t="shared" si="0"/>
        <v>1798.8390000000002</v>
      </c>
    </row>
    <row r="38" spans="2:11" ht="31.5" x14ac:dyDescent="0.25">
      <c r="B38" s="184" t="s">
        <v>150</v>
      </c>
      <c r="C38" s="177">
        <v>802</v>
      </c>
      <c r="D38" s="124" t="s">
        <v>125</v>
      </c>
      <c r="E38" s="124" t="s">
        <v>141</v>
      </c>
      <c r="F38" s="124" t="s">
        <v>144</v>
      </c>
      <c r="G38" s="124" t="s">
        <v>151</v>
      </c>
      <c r="H38" s="124" t="s">
        <v>237</v>
      </c>
      <c r="I38" s="182">
        <f>'прил 13'!H25</f>
        <v>151</v>
      </c>
      <c r="J38" s="178">
        <f t="shared" si="0"/>
        <v>158.55000000000001</v>
      </c>
      <c r="K38" s="178">
        <f t="shared" si="0"/>
        <v>166.47750000000002</v>
      </c>
    </row>
    <row r="39" spans="2:11" x14ac:dyDescent="0.25">
      <c r="B39" s="184" t="s">
        <v>238</v>
      </c>
      <c r="C39" s="177">
        <v>802</v>
      </c>
      <c r="D39" s="124" t="s">
        <v>125</v>
      </c>
      <c r="E39" s="124" t="s">
        <v>141</v>
      </c>
      <c r="F39" s="124" t="s">
        <v>144</v>
      </c>
      <c r="G39" s="124" t="s">
        <v>137</v>
      </c>
      <c r="H39" s="124" t="s">
        <v>185</v>
      </c>
      <c r="I39" s="182">
        <v>0</v>
      </c>
      <c r="J39" s="178">
        <f t="shared" si="0"/>
        <v>0</v>
      </c>
      <c r="K39" s="178">
        <f t="shared" si="0"/>
        <v>0</v>
      </c>
    </row>
    <row r="40" spans="2:11" x14ac:dyDescent="0.25">
      <c r="B40" s="184" t="s">
        <v>246</v>
      </c>
      <c r="C40" s="177">
        <v>802</v>
      </c>
      <c r="D40" s="469" t="s">
        <v>125</v>
      </c>
      <c r="E40" s="469" t="s">
        <v>141</v>
      </c>
      <c r="F40" s="469" t="s">
        <v>144</v>
      </c>
      <c r="G40" s="469" t="s">
        <v>153</v>
      </c>
      <c r="H40" s="469" t="s">
        <v>247</v>
      </c>
      <c r="I40" s="182">
        <v>0</v>
      </c>
      <c r="J40" s="178">
        <f t="shared" si="0"/>
        <v>0</v>
      </c>
      <c r="K40" s="178">
        <f t="shared" si="0"/>
        <v>0</v>
      </c>
    </row>
    <row r="41" spans="2:11" ht="31.5" x14ac:dyDescent="0.25">
      <c r="B41" s="184" t="s">
        <v>150</v>
      </c>
      <c r="C41" s="179">
        <v>802</v>
      </c>
      <c r="D41" s="124" t="s">
        <v>125</v>
      </c>
      <c r="E41" s="124" t="s">
        <v>141</v>
      </c>
      <c r="F41" s="124" t="s">
        <v>144</v>
      </c>
      <c r="G41" s="124" t="s">
        <v>151</v>
      </c>
      <c r="H41" s="124" t="s">
        <v>239</v>
      </c>
      <c r="I41" s="182">
        <f>'прил 13'!H32</f>
        <v>1324.6</v>
      </c>
      <c r="J41" s="178">
        <f t="shared" si="0"/>
        <v>1390.83</v>
      </c>
      <c r="K41" s="178">
        <f t="shared" si="0"/>
        <v>1460.3715</v>
      </c>
    </row>
    <row r="42" spans="2:11" x14ac:dyDescent="0.25">
      <c r="B42" s="181" t="s">
        <v>240</v>
      </c>
      <c r="C42" s="179">
        <v>802</v>
      </c>
      <c r="D42" s="189" t="s">
        <v>125</v>
      </c>
      <c r="E42" s="189" t="s">
        <v>141</v>
      </c>
      <c r="F42" s="124" t="s">
        <v>144</v>
      </c>
      <c r="G42" s="190">
        <v>242</v>
      </c>
      <c r="H42" s="191">
        <v>226</v>
      </c>
      <c r="I42" s="182">
        <f>'прил 13'!H37</f>
        <v>92</v>
      </c>
      <c r="J42" s="178">
        <f t="shared" si="0"/>
        <v>96.600000000000009</v>
      </c>
      <c r="K42" s="178">
        <f t="shared" si="0"/>
        <v>101.43</v>
      </c>
    </row>
    <row r="43" spans="2:11" x14ac:dyDescent="0.25">
      <c r="B43" s="477" t="s">
        <v>261</v>
      </c>
      <c r="C43" s="179">
        <v>802</v>
      </c>
      <c r="D43" s="189" t="s">
        <v>125</v>
      </c>
      <c r="E43" s="189" t="s">
        <v>141</v>
      </c>
      <c r="F43" s="473" t="s">
        <v>144</v>
      </c>
      <c r="G43" s="190">
        <v>242</v>
      </c>
      <c r="H43" s="191">
        <v>310</v>
      </c>
      <c r="I43" s="182">
        <f>'прил 13'!H65</f>
        <v>30</v>
      </c>
      <c r="J43" s="178">
        <f t="shared" si="0"/>
        <v>31.5</v>
      </c>
      <c r="K43" s="178">
        <f t="shared" si="0"/>
        <v>33.075000000000003</v>
      </c>
    </row>
    <row r="44" spans="2:11" ht="31.5" x14ac:dyDescent="0.25">
      <c r="B44" s="131" t="s">
        <v>152</v>
      </c>
      <c r="C44" s="179">
        <v>802</v>
      </c>
      <c r="D44" s="189" t="s">
        <v>125</v>
      </c>
      <c r="E44" s="189" t="s">
        <v>141</v>
      </c>
      <c r="F44" s="473" t="s">
        <v>144</v>
      </c>
      <c r="G44" s="190">
        <v>244</v>
      </c>
      <c r="H44" s="191">
        <v>225</v>
      </c>
      <c r="I44" s="182">
        <f>'прил 13'!H35</f>
        <v>1308.5999999999999</v>
      </c>
      <c r="J44" s="178">
        <f t="shared" si="0"/>
        <v>1374.03</v>
      </c>
      <c r="K44" s="178">
        <f t="shared" si="0"/>
        <v>1442.7315000000001</v>
      </c>
    </row>
    <row r="45" spans="2:11" x14ac:dyDescent="0.25">
      <c r="B45" s="181" t="s">
        <v>240</v>
      </c>
      <c r="C45" s="177">
        <v>802</v>
      </c>
      <c r="D45" s="189" t="s">
        <v>125</v>
      </c>
      <c r="E45" s="189" t="s">
        <v>141</v>
      </c>
      <c r="F45" s="124" t="s">
        <v>144</v>
      </c>
      <c r="G45" s="190">
        <v>244</v>
      </c>
      <c r="H45" s="191">
        <v>226</v>
      </c>
      <c r="I45" s="192">
        <f>'прил 13'!H44</f>
        <v>34</v>
      </c>
      <c r="J45" s="178">
        <f t="shared" si="0"/>
        <v>35.700000000000003</v>
      </c>
      <c r="K45" s="178">
        <f t="shared" si="0"/>
        <v>37.485000000000007</v>
      </c>
    </row>
    <row r="46" spans="2:11" x14ac:dyDescent="0.25">
      <c r="B46" s="193" t="s">
        <v>241</v>
      </c>
      <c r="C46" s="177">
        <v>803</v>
      </c>
      <c r="D46" s="194" t="s">
        <v>125</v>
      </c>
      <c r="E46" s="194" t="s">
        <v>141</v>
      </c>
      <c r="F46" s="124" t="s">
        <v>144</v>
      </c>
      <c r="G46" s="191">
        <v>0</v>
      </c>
      <c r="H46" s="191">
        <v>300</v>
      </c>
      <c r="I46" s="195">
        <f>I47</f>
        <v>36.1</v>
      </c>
      <c r="J46" s="178">
        <f t="shared" si="0"/>
        <v>37.905000000000001</v>
      </c>
      <c r="K46" s="178">
        <f t="shared" si="0"/>
        <v>39.800250000000005</v>
      </c>
    </row>
    <row r="47" spans="2:11" x14ac:dyDescent="0.25">
      <c r="B47" s="196" t="s">
        <v>242</v>
      </c>
      <c r="C47" s="191">
        <v>802</v>
      </c>
      <c r="D47" s="194" t="s">
        <v>125</v>
      </c>
      <c r="E47" s="194" t="s">
        <v>141</v>
      </c>
      <c r="F47" s="124" t="s">
        <v>144</v>
      </c>
      <c r="G47" s="191">
        <v>244</v>
      </c>
      <c r="H47" s="191">
        <v>340</v>
      </c>
      <c r="I47" s="197">
        <f>'прил 13'!H70+'прил 13'!H71+'прил 13'!H72+'прил 13'!H73+'прил 13'!H74</f>
        <v>36.1</v>
      </c>
      <c r="J47" s="178">
        <f t="shared" si="0"/>
        <v>37.905000000000001</v>
      </c>
      <c r="K47" s="178">
        <f t="shared" si="0"/>
        <v>39.800250000000005</v>
      </c>
    </row>
    <row r="48" spans="2:11" x14ac:dyDescent="0.25">
      <c r="B48" s="198" t="s">
        <v>154</v>
      </c>
      <c r="C48" s="177">
        <v>802</v>
      </c>
      <c r="D48" s="124" t="s">
        <v>125</v>
      </c>
      <c r="E48" s="124" t="s">
        <v>141</v>
      </c>
      <c r="F48" s="124" t="s">
        <v>144</v>
      </c>
      <c r="G48" s="124" t="s">
        <v>155</v>
      </c>
      <c r="H48" s="124" t="s">
        <v>233</v>
      </c>
      <c r="I48" s="199">
        <f>I49</f>
        <v>64</v>
      </c>
      <c r="J48" s="178">
        <f t="shared" si="0"/>
        <v>67.2</v>
      </c>
      <c r="K48" s="178">
        <f t="shared" si="0"/>
        <v>70.56</v>
      </c>
    </row>
    <row r="49" spans="2:11" x14ac:dyDescent="0.25">
      <c r="B49" s="184" t="s">
        <v>197</v>
      </c>
      <c r="C49" s="179">
        <v>802</v>
      </c>
      <c r="D49" s="124" t="s">
        <v>125</v>
      </c>
      <c r="E49" s="124" t="s">
        <v>141</v>
      </c>
      <c r="F49" s="124" t="s">
        <v>144</v>
      </c>
      <c r="G49" s="124" t="s">
        <v>243</v>
      </c>
      <c r="H49" s="124" t="s">
        <v>244</v>
      </c>
      <c r="I49" s="182">
        <f>I50+I51+I52</f>
        <v>64</v>
      </c>
      <c r="J49" s="178">
        <f t="shared" si="0"/>
        <v>67.2</v>
      </c>
      <c r="K49" s="178">
        <f t="shared" si="0"/>
        <v>70.56</v>
      </c>
    </row>
    <row r="50" spans="2:11" x14ac:dyDescent="0.25">
      <c r="B50" s="184" t="s">
        <v>156</v>
      </c>
      <c r="C50" s="179">
        <v>802</v>
      </c>
      <c r="D50" s="124" t="s">
        <v>125</v>
      </c>
      <c r="E50" s="124" t="s">
        <v>141</v>
      </c>
      <c r="F50" s="124" t="s">
        <v>144</v>
      </c>
      <c r="G50" s="124" t="s">
        <v>374</v>
      </c>
      <c r="H50" s="124" t="s">
        <v>244</v>
      </c>
      <c r="I50" s="182">
        <f>'прил 13'!H58</f>
        <v>11</v>
      </c>
      <c r="J50" s="178">
        <f t="shared" si="0"/>
        <v>11.55</v>
      </c>
      <c r="K50" s="178">
        <f t="shared" si="0"/>
        <v>12.127500000000001</v>
      </c>
    </row>
    <row r="51" spans="2:11" x14ac:dyDescent="0.25">
      <c r="B51" s="122" t="s">
        <v>158</v>
      </c>
      <c r="C51" s="177">
        <v>802</v>
      </c>
      <c r="D51" s="481" t="s">
        <v>125</v>
      </c>
      <c r="E51" s="481" t="s">
        <v>141</v>
      </c>
      <c r="F51" s="481" t="s">
        <v>144</v>
      </c>
      <c r="G51" s="481" t="s">
        <v>157</v>
      </c>
      <c r="H51" s="481" t="s">
        <v>244</v>
      </c>
      <c r="I51" s="146">
        <f>'прил 13'!H62+'прил 13'!H59</f>
        <v>8</v>
      </c>
      <c r="J51" s="178">
        <f t="shared" si="0"/>
        <v>8.4</v>
      </c>
      <c r="K51" s="178">
        <f t="shared" si="0"/>
        <v>8.82</v>
      </c>
    </row>
    <row r="52" spans="2:11" x14ac:dyDescent="0.25">
      <c r="B52" s="200" t="s">
        <v>160</v>
      </c>
      <c r="C52" s="179">
        <v>802</v>
      </c>
      <c r="D52" s="124" t="s">
        <v>125</v>
      </c>
      <c r="E52" s="124" t="s">
        <v>141</v>
      </c>
      <c r="F52" s="481" t="s">
        <v>144</v>
      </c>
      <c r="G52" s="124" t="s">
        <v>179</v>
      </c>
      <c r="H52" s="124" t="s">
        <v>244</v>
      </c>
      <c r="I52" s="146">
        <f>'прил 13'!H63</f>
        <v>45</v>
      </c>
      <c r="J52" s="178">
        <f t="shared" si="0"/>
        <v>47.25</v>
      </c>
      <c r="K52" s="178">
        <f t="shared" si="0"/>
        <v>49.612500000000004</v>
      </c>
    </row>
    <row r="53" spans="2:11" x14ac:dyDescent="0.25">
      <c r="B53" s="200"/>
      <c r="C53" s="179">
        <v>802</v>
      </c>
      <c r="D53" s="487" t="s">
        <v>125</v>
      </c>
      <c r="E53" s="487" t="s">
        <v>141</v>
      </c>
      <c r="F53" s="487" t="s">
        <v>620</v>
      </c>
      <c r="G53" s="487" t="s">
        <v>153</v>
      </c>
      <c r="H53" s="487" t="s">
        <v>245</v>
      </c>
      <c r="I53" s="146">
        <v>1.9</v>
      </c>
      <c r="J53" s="178">
        <f t="shared" si="0"/>
        <v>1.9949999999999999</v>
      </c>
      <c r="K53" s="178">
        <f t="shared" si="0"/>
        <v>2.0947499999999999</v>
      </c>
    </row>
    <row r="54" spans="2:11" ht="31.5" x14ac:dyDescent="0.25">
      <c r="B54" s="131" t="s">
        <v>162</v>
      </c>
      <c r="C54" s="177">
        <v>802</v>
      </c>
      <c r="D54" s="124" t="s">
        <v>125</v>
      </c>
      <c r="E54" s="124" t="s">
        <v>159</v>
      </c>
      <c r="F54" s="124" t="s">
        <v>163</v>
      </c>
      <c r="G54" s="124"/>
      <c r="H54" s="124"/>
      <c r="I54" s="146"/>
      <c r="J54" s="178">
        <f t="shared" si="0"/>
        <v>0</v>
      </c>
      <c r="K54" s="178">
        <f t="shared" si="0"/>
        <v>0</v>
      </c>
    </row>
    <row r="55" spans="2:11" ht="31.5" x14ac:dyDescent="0.25">
      <c r="B55" s="201" t="s">
        <v>146</v>
      </c>
      <c r="C55" s="179">
        <v>802</v>
      </c>
      <c r="D55" s="124" t="s">
        <v>125</v>
      </c>
      <c r="E55" s="124" t="s">
        <v>159</v>
      </c>
      <c r="F55" s="124" t="s">
        <v>163</v>
      </c>
      <c r="G55" s="124" t="s">
        <v>147</v>
      </c>
      <c r="H55" s="124" t="s">
        <v>233</v>
      </c>
      <c r="I55" s="182">
        <f t="shared" ref="I54:K55" si="1">I56</f>
        <v>0</v>
      </c>
      <c r="J55" s="178">
        <f t="shared" si="0"/>
        <v>0</v>
      </c>
      <c r="K55" s="178">
        <f t="shared" si="0"/>
        <v>0</v>
      </c>
    </row>
    <row r="56" spans="2:11" ht="31.5" x14ac:dyDescent="0.25">
      <c r="B56" s="131" t="s">
        <v>164</v>
      </c>
      <c r="C56" s="177">
        <v>802</v>
      </c>
      <c r="D56" s="124" t="s">
        <v>125</v>
      </c>
      <c r="E56" s="124" t="s">
        <v>159</v>
      </c>
      <c r="F56" s="124" t="s">
        <v>163</v>
      </c>
      <c r="G56" s="124" t="s">
        <v>149</v>
      </c>
      <c r="H56" s="124" t="s">
        <v>233</v>
      </c>
      <c r="I56" s="182">
        <f>I58</f>
        <v>0</v>
      </c>
      <c r="J56" s="178">
        <f t="shared" si="0"/>
        <v>0</v>
      </c>
      <c r="K56" s="178">
        <f t="shared" si="0"/>
        <v>0</v>
      </c>
    </row>
    <row r="57" spans="2:11" ht="31.5" x14ac:dyDescent="0.25">
      <c r="B57" s="131" t="s">
        <v>152</v>
      </c>
      <c r="C57" s="179">
        <v>802</v>
      </c>
      <c r="D57" s="124" t="s">
        <v>125</v>
      </c>
      <c r="E57" s="124" t="s">
        <v>159</v>
      </c>
      <c r="F57" s="124" t="s">
        <v>163</v>
      </c>
      <c r="G57" s="124" t="s">
        <v>153</v>
      </c>
      <c r="H57" s="124" t="s">
        <v>245</v>
      </c>
      <c r="I57" s="146">
        <v>0</v>
      </c>
      <c r="J57" s="178">
        <f t="shared" si="0"/>
        <v>0</v>
      </c>
      <c r="K57" s="178">
        <f t="shared" si="0"/>
        <v>0</v>
      </c>
    </row>
    <row r="58" spans="2:11" ht="31.5" x14ac:dyDescent="0.25">
      <c r="B58" s="131" t="s">
        <v>152</v>
      </c>
      <c r="C58" s="179">
        <v>802</v>
      </c>
      <c r="D58" s="124" t="s">
        <v>125</v>
      </c>
      <c r="E58" s="124" t="s">
        <v>159</v>
      </c>
      <c r="F58" s="124" t="s">
        <v>163</v>
      </c>
      <c r="G58" s="124" t="s">
        <v>153</v>
      </c>
      <c r="H58" s="124" t="s">
        <v>245</v>
      </c>
      <c r="I58" s="146">
        <v>0</v>
      </c>
      <c r="J58" s="178">
        <f t="shared" si="0"/>
        <v>0</v>
      </c>
      <c r="K58" s="178">
        <f t="shared" si="0"/>
        <v>0</v>
      </c>
    </row>
    <row r="59" spans="2:11" x14ac:dyDescent="0.25">
      <c r="B59" s="122" t="s">
        <v>165</v>
      </c>
      <c r="C59" s="177">
        <v>802</v>
      </c>
      <c r="D59" s="123" t="s">
        <v>125</v>
      </c>
      <c r="E59" s="123" t="s">
        <v>166</v>
      </c>
      <c r="F59" s="123"/>
      <c r="G59" s="123"/>
      <c r="H59" s="123" t="s">
        <v>233</v>
      </c>
      <c r="I59" s="180">
        <f>I60</f>
        <v>10</v>
      </c>
      <c r="J59" s="178">
        <f t="shared" si="0"/>
        <v>10.5</v>
      </c>
      <c r="K59" s="178">
        <f t="shared" si="0"/>
        <v>11.025</v>
      </c>
    </row>
    <row r="60" spans="2:11" ht="31.5" x14ac:dyDescent="0.25">
      <c r="B60" s="131" t="s">
        <v>167</v>
      </c>
      <c r="C60" s="177">
        <v>802</v>
      </c>
      <c r="D60" s="124" t="s">
        <v>125</v>
      </c>
      <c r="E60" s="124" t="s">
        <v>166</v>
      </c>
      <c r="F60" s="124" t="s">
        <v>168</v>
      </c>
      <c r="G60" s="124"/>
      <c r="H60" s="124" t="s">
        <v>233</v>
      </c>
      <c r="I60" s="182">
        <f>I61</f>
        <v>10</v>
      </c>
      <c r="J60" s="178">
        <f t="shared" si="0"/>
        <v>10.5</v>
      </c>
      <c r="K60" s="178">
        <f t="shared" si="0"/>
        <v>11.025</v>
      </c>
    </row>
    <row r="61" spans="2:11" ht="31.5" x14ac:dyDescent="0.25">
      <c r="B61" s="183" t="s">
        <v>146</v>
      </c>
      <c r="C61" s="179">
        <v>802</v>
      </c>
      <c r="D61" s="124" t="s">
        <v>125</v>
      </c>
      <c r="E61" s="124" t="s">
        <v>166</v>
      </c>
      <c r="F61" s="124" t="s">
        <v>168</v>
      </c>
      <c r="G61" s="124" t="s">
        <v>147</v>
      </c>
      <c r="H61" s="124" t="s">
        <v>233</v>
      </c>
      <c r="I61" s="182">
        <f>I62</f>
        <v>10</v>
      </c>
      <c r="J61" s="178">
        <f t="shared" si="0"/>
        <v>10.5</v>
      </c>
      <c r="K61" s="178">
        <f t="shared" si="0"/>
        <v>11.025</v>
      </c>
    </row>
    <row r="62" spans="2:11" ht="31.5" x14ac:dyDescent="0.25">
      <c r="B62" s="131" t="s">
        <v>164</v>
      </c>
      <c r="C62" s="177">
        <v>802</v>
      </c>
      <c r="D62" s="124" t="s">
        <v>125</v>
      </c>
      <c r="E62" s="124" t="s">
        <v>166</v>
      </c>
      <c r="F62" s="124" t="s">
        <v>168</v>
      </c>
      <c r="G62" s="124" t="s">
        <v>149</v>
      </c>
      <c r="H62" s="124" t="s">
        <v>233</v>
      </c>
      <c r="I62" s="182">
        <f>I63</f>
        <v>10</v>
      </c>
      <c r="J62" s="178">
        <f t="shared" si="0"/>
        <v>10.5</v>
      </c>
      <c r="K62" s="178">
        <f t="shared" si="0"/>
        <v>11.025</v>
      </c>
    </row>
    <row r="63" spans="2:11" ht="31.5" x14ac:dyDescent="0.25">
      <c r="B63" s="131" t="s">
        <v>152</v>
      </c>
      <c r="C63" s="179">
        <v>802</v>
      </c>
      <c r="D63" s="124" t="s">
        <v>125</v>
      </c>
      <c r="E63" s="124" t="s">
        <v>166</v>
      </c>
      <c r="F63" s="124" t="s">
        <v>168</v>
      </c>
      <c r="G63" s="124" t="s">
        <v>153</v>
      </c>
      <c r="H63" s="124" t="s">
        <v>244</v>
      </c>
      <c r="I63" s="182">
        <f>'прил 13'!H89</f>
        <v>10</v>
      </c>
      <c r="J63" s="178">
        <f t="shared" si="0"/>
        <v>10.5</v>
      </c>
      <c r="K63" s="178">
        <f t="shared" si="0"/>
        <v>11.025</v>
      </c>
    </row>
    <row r="64" spans="2:11" x14ac:dyDescent="0.25">
      <c r="B64" s="122" t="s">
        <v>169</v>
      </c>
      <c r="C64" s="177">
        <v>802</v>
      </c>
      <c r="D64" s="123" t="s">
        <v>125</v>
      </c>
      <c r="E64" s="123" t="s">
        <v>170</v>
      </c>
      <c r="F64" s="123"/>
      <c r="G64" s="123"/>
      <c r="H64" s="123" t="s">
        <v>233</v>
      </c>
      <c r="I64" s="180">
        <f>I65</f>
        <v>6433.5999999999995</v>
      </c>
      <c r="J64" s="178">
        <f t="shared" si="0"/>
        <v>6755.28</v>
      </c>
      <c r="K64" s="178">
        <f t="shared" si="0"/>
        <v>7093.0439999999999</v>
      </c>
    </row>
    <row r="65" spans="2:11" ht="78.75" x14ac:dyDescent="0.25">
      <c r="B65" s="202" t="s">
        <v>130</v>
      </c>
      <c r="C65" s="179">
        <v>802</v>
      </c>
      <c r="D65" s="124" t="s">
        <v>125</v>
      </c>
      <c r="E65" s="124" t="s">
        <v>170</v>
      </c>
      <c r="F65" s="124" t="s">
        <v>171</v>
      </c>
      <c r="G65" s="124" t="s">
        <v>131</v>
      </c>
      <c r="H65" s="124" t="s">
        <v>233</v>
      </c>
      <c r="I65" s="182">
        <f>I66+I70+I75</f>
        <v>6433.5999999999995</v>
      </c>
      <c r="J65" s="178">
        <f t="shared" si="0"/>
        <v>6755.28</v>
      </c>
      <c r="K65" s="178">
        <f t="shared" si="0"/>
        <v>7093.0439999999999</v>
      </c>
    </row>
    <row r="66" spans="2:11" x14ac:dyDescent="0.25">
      <c r="B66" s="202" t="s">
        <v>172</v>
      </c>
      <c r="C66" s="177">
        <v>802</v>
      </c>
      <c r="D66" s="124" t="s">
        <v>125</v>
      </c>
      <c r="E66" s="124" t="s">
        <v>170</v>
      </c>
      <c r="F66" s="124" t="s">
        <v>171</v>
      </c>
      <c r="G66" s="124" t="s">
        <v>173</v>
      </c>
      <c r="H66" s="124" t="s">
        <v>233</v>
      </c>
      <c r="I66" s="203">
        <f>I67+I69</f>
        <v>5607.5999999999995</v>
      </c>
      <c r="J66" s="178">
        <f t="shared" si="0"/>
        <v>5887.98</v>
      </c>
      <c r="K66" s="178">
        <f t="shared" si="0"/>
        <v>6182.3789999999999</v>
      </c>
    </row>
    <row r="67" spans="2:11" x14ac:dyDescent="0.25">
      <c r="B67" s="202" t="s">
        <v>174</v>
      </c>
      <c r="C67" s="179">
        <v>802</v>
      </c>
      <c r="D67" s="124" t="s">
        <v>125</v>
      </c>
      <c r="E67" s="124" t="s">
        <v>170</v>
      </c>
      <c r="F67" s="124" t="s">
        <v>171</v>
      </c>
      <c r="G67" s="124" t="s">
        <v>175</v>
      </c>
      <c r="H67" s="124" t="s">
        <v>234</v>
      </c>
      <c r="I67" s="203">
        <f>'прил 13'!H92</f>
        <v>4306.8999999999996</v>
      </c>
      <c r="J67" s="178">
        <f t="shared" si="0"/>
        <v>4522.2449999999999</v>
      </c>
      <c r="K67" s="178">
        <f t="shared" si="0"/>
        <v>4748.35725</v>
      </c>
    </row>
    <row r="68" spans="2:11" ht="31.5" x14ac:dyDescent="0.25">
      <c r="B68" s="202" t="s">
        <v>176</v>
      </c>
      <c r="C68" s="177">
        <v>802</v>
      </c>
      <c r="D68" s="124" t="s">
        <v>125</v>
      </c>
      <c r="E68" s="124" t="s">
        <v>170</v>
      </c>
      <c r="F68" s="124" t="s">
        <v>171</v>
      </c>
      <c r="G68" s="124" t="s">
        <v>177</v>
      </c>
      <c r="H68" s="124" t="s">
        <v>235</v>
      </c>
      <c r="I68" s="203"/>
      <c r="J68" s="178">
        <f t="shared" si="0"/>
        <v>0</v>
      </c>
      <c r="K68" s="178">
        <f t="shared" si="0"/>
        <v>0</v>
      </c>
    </row>
    <row r="69" spans="2:11" ht="31.5" x14ac:dyDescent="0.25">
      <c r="B69" s="202" t="s">
        <v>138</v>
      </c>
      <c r="C69" s="179">
        <v>802</v>
      </c>
      <c r="D69" s="124" t="s">
        <v>125</v>
      </c>
      <c r="E69" s="124" t="s">
        <v>170</v>
      </c>
      <c r="F69" s="124" t="s">
        <v>171</v>
      </c>
      <c r="G69" s="124" t="s">
        <v>178</v>
      </c>
      <c r="H69" s="124" t="s">
        <v>236</v>
      </c>
      <c r="I69" s="203">
        <f>'прил 13'!H93</f>
        <v>1300.7</v>
      </c>
      <c r="J69" s="178">
        <f t="shared" si="0"/>
        <v>1365.7350000000001</v>
      </c>
      <c r="K69" s="178">
        <f t="shared" si="0"/>
        <v>1434.0217500000001</v>
      </c>
    </row>
    <row r="70" spans="2:11" ht="31.5" x14ac:dyDescent="0.25">
      <c r="B70" s="183" t="s">
        <v>146</v>
      </c>
      <c r="C70" s="177">
        <v>802</v>
      </c>
      <c r="D70" s="124" t="s">
        <v>125</v>
      </c>
      <c r="E70" s="124" t="s">
        <v>170</v>
      </c>
      <c r="F70" s="124" t="s">
        <v>171</v>
      </c>
      <c r="G70" s="124" t="s">
        <v>147</v>
      </c>
      <c r="H70" s="124" t="s">
        <v>233</v>
      </c>
      <c r="I70" s="203">
        <f>I71+I74</f>
        <v>826</v>
      </c>
      <c r="J70" s="178">
        <f t="shared" si="0"/>
        <v>867.30000000000007</v>
      </c>
      <c r="K70" s="178">
        <f t="shared" si="0"/>
        <v>910.66500000000008</v>
      </c>
    </row>
    <row r="71" spans="2:11" ht="31.5" x14ac:dyDescent="0.25">
      <c r="B71" s="131" t="s">
        <v>164</v>
      </c>
      <c r="C71" s="179">
        <v>802</v>
      </c>
      <c r="D71" s="124" t="s">
        <v>125</v>
      </c>
      <c r="E71" s="124" t="s">
        <v>170</v>
      </c>
      <c r="F71" s="124" t="s">
        <v>171</v>
      </c>
      <c r="G71" s="124" t="s">
        <v>149</v>
      </c>
      <c r="H71" s="124" t="s">
        <v>233</v>
      </c>
      <c r="I71" s="203">
        <f>I72+I73</f>
        <v>631</v>
      </c>
      <c r="J71" s="178">
        <f t="shared" si="0"/>
        <v>662.55000000000007</v>
      </c>
      <c r="K71" s="178">
        <f t="shared" si="0"/>
        <v>695.67750000000012</v>
      </c>
    </row>
    <row r="72" spans="2:11" x14ac:dyDescent="0.25">
      <c r="B72" s="131" t="s">
        <v>246</v>
      </c>
      <c r="C72" s="179">
        <v>802</v>
      </c>
      <c r="D72" s="124" t="s">
        <v>125</v>
      </c>
      <c r="E72" s="124" t="s">
        <v>170</v>
      </c>
      <c r="F72" s="124" t="s">
        <v>171</v>
      </c>
      <c r="G72" s="124" t="s">
        <v>153</v>
      </c>
      <c r="H72" s="124" t="s">
        <v>247</v>
      </c>
      <c r="I72" s="203">
        <f>'прил 13'!H96+'прил 13'!H97</f>
        <v>281</v>
      </c>
      <c r="J72" s="178">
        <f t="shared" si="0"/>
        <v>295.05</v>
      </c>
      <c r="K72" s="178">
        <f t="shared" si="0"/>
        <v>309.80250000000001</v>
      </c>
    </row>
    <row r="73" spans="2:11" x14ac:dyDescent="0.25">
      <c r="B73" s="181" t="s">
        <v>240</v>
      </c>
      <c r="C73" s="179">
        <v>802</v>
      </c>
      <c r="D73" s="124" t="s">
        <v>125</v>
      </c>
      <c r="E73" s="124" t="s">
        <v>170</v>
      </c>
      <c r="F73" s="124" t="s">
        <v>171</v>
      </c>
      <c r="G73" s="124" t="s">
        <v>153</v>
      </c>
      <c r="H73" s="124" t="s">
        <v>248</v>
      </c>
      <c r="I73" s="203">
        <f>'прил 13'!H98</f>
        <v>350</v>
      </c>
      <c r="J73" s="178">
        <f t="shared" si="0"/>
        <v>367.5</v>
      </c>
      <c r="K73" s="178">
        <f t="shared" si="0"/>
        <v>385.875</v>
      </c>
    </row>
    <row r="74" spans="2:11" x14ac:dyDescent="0.25">
      <c r="B74" s="196" t="s">
        <v>242</v>
      </c>
      <c r="C74" s="179">
        <v>802</v>
      </c>
      <c r="D74" s="124" t="s">
        <v>125</v>
      </c>
      <c r="E74" s="124" t="s">
        <v>170</v>
      </c>
      <c r="F74" s="124" t="s">
        <v>171</v>
      </c>
      <c r="G74" s="124" t="s">
        <v>153</v>
      </c>
      <c r="H74" s="124" t="s">
        <v>245</v>
      </c>
      <c r="I74" s="203">
        <f>'прил 13'!H105</f>
        <v>195</v>
      </c>
      <c r="J74" s="178">
        <f t="shared" si="0"/>
        <v>204.75</v>
      </c>
      <c r="K74" s="178">
        <f t="shared" si="0"/>
        <v>214.98750000000001</v>
      </c>
    </row>
    <row r="75" spans="2:11" x14ac:dyDescent="0.25">
      <c r="B75" s="196" t="s">
        <v>249</v>
      </c>
      <c r="C75" s="179">
        <v>802</v>
      </c>
      <c r="D75" s="124" t="s">
        <v>125</v>
      </c>
      <c r="E75" s="124" t="s">
        <v>170</v>
      </c>
      <c r="F75" s="124" t="s">
        <v>171</v>
      </c>
      <c r="G75" s="124" t="s">
        <v>179</v>
      </c>
      <c r="H75" s="124" t="s">
        <v>250</v>
      </c>
      <c r="I75" s="203">
        <f>'прил 13'!H108</f>
        <v>0</v>
      </c>
      <c r="J75" s="178">
        <f t="shared" si="0"/>
        <v>0</v>
      </c>
      <c r="K75" s="178">
        <f t="shared" si="0"/>
        <v>0</v>
      </c>
    </row>
    <row r="76" spans="2:11" x14ac:dyDescent="0.25">
      <c r="B76" s="185" t="s">
        <v>251</v>
      </c>
      <c r="C76" s="179">
        <v>802</v>
      </c>
      <c r="D76" s="204" t="s">
        <v>127</v>
      </c>
      <c r="E76" s="204"/>
      <c r="F76" s="204"/>
      <c r="G76" s="204"/>
      <c r="H76" s="204" t="s">
        <v>233</v>
      </c>
      <c r="I76" s="180">
        <f>I77</f>
        <v>457.40000000000003</v>
      </c>
      <c r="J76" s="178">
        <f t="shared" si="0"/>
        <v>480.27000000000004</v>
      </c>
      <c r="K76" s="178">
        <f t="shared" si="0"/>
        <v>504.28350000000006</v>
      </c>
    </row>
    <row r="77" spans="2:11" x14ac:dyDescent="0.25">
      <c r="B77" s="187" t="s">
        <v>180</v>
      </c>
      <c r="C77" s="177">
        <v>802</v>
      </c>
      <c r="D77" s="205" t="s">
        <v>127</v>
      </c>
      <c r="E77" s="205" t="s">
        <v>181</v>
      </c>
      <c r="F77" s="205"/>
      <c r="G77" s="204"/>
      <c r="H77" s="204"/>
      <c r="I77" s="180">
        <f>I78</f>
        <v>457.40000000000003</v>
      </c>
      <c r="J77" s="178">
        <f t="shared" si="0"/>
        <v>480.27000000000004</v>
      </c>
      <c r="K77" s="178">
        <f t="shared" si="0"/>
        <v>504.28350000000006</v>
      </c>
    </row>
    <row r="78" spans="2:11" ht="31.5" x14ac:dyDescent="0.25">
      <c r="B78" s="187" t="s">
        <v>182</v>
      </c>
      <c r="C78" s="177">
        <v>802</v>
      </c>
      <c r="D78" s="206" t="s">
        <v>127</v>
      </c>
      <c r="E78" s="206" t="s">
        <v>181</v>
      </c>
      <c r="F78" s="207" t="s">
        <v>183</v>
      </c>
      <c r="G78" s="208"/>
      <c r="H78" s="208"/>
      <c r="I78" s="182">
        <f>I79+I85+I86</f>
        <v>457.40000000000003</v>
      </c>
      <c r="J78" s="178">
        <f t="shared" si="0"/>
        <v>480.27000000000004</v>
      </c>
      <c r="K78" s="178">
        <f t="shared" si="0"/>
        <v>504.28350000000006</v>
      </c>
    </row>
    <row r="79" spans="2:11" ht="78.75" x14ac:dyDescent="0.25">
      <c r="B79" s="187" t="s">
        <v>130</v>
      </c>
      <c r="C79" s="179">
        <v>802</v>
      </c>
      <c r="D79" s="206" t="s">
        <v>127</v>
      </c>
      <c r="E79" s="206" t="s">
        <v>181</v>
      </c>
      <c r="F79" s="207" t="s">
        <v>183</v>
      </c>
      <c r="G79" s="124" t="s">
        <v>131</v>
      </c>
      <c r="H79" s="124" t="s">
        <v>233</v>
      </c>
      <c r="I79" s="182">
        <f>I80</f>
        <v>453.3</v>
      </c>
      <c r="J79" s="178">
        <f t="shared" si="0"/>
        <v>475.96500000000003</v>
      </c>
      <c r="K79" s="178">
        <f t="shared" si="0"/>
        <v>499.76325000000003</v>
      </c>
    </row>
    <row r="80" spans="2:11" ht="31.5" x14ac:dyDescent="0.25">
      <c r="B80" s="187" t="s">
        <v>145</v>
      </c>
      <c r="C80" s="177">
        <v>802</v>
      </c>
      <c r="D80" s="206" t="s">
        <v>127</v>
      </c>
      <c r="E80" s="206" t="s">
        <v>181</v>
      </c>
      <c r="F80" s="207" t="s">
        <v>183</v>
      </c>
      <c r="G80" s="124" t="s">
        <v>133</v>
      </c>
      <c r="H80" s="124" t="s">
        <v>233</v>
      </c>
      <c r="I80" s="182">
        <f>I81+I82</f>
        <v>453.3</v>
      </c>
      <c r="J80" s="178">
        <f t="shared" si="0"/>
        <v>475.96500000000003</v>
      </c>
      <c r="K80" s="178">
        <f t="shared" si="0"/>
        <v>499.76325000000003</v>
      </c>
    </row>
    <row r="81" spans="2:11" x14ac:dyDescent="0.25">
      <c r="B81" s="131" t="s">
        <v>134</v>
      </c>
      <c r="C81" s="179">
        <v>802</v>
      </c>
      <c r="D81" s="206" t="s">
        <v>127</v>
      </c>
      <c r="E81" s="206" t="s">
        <v>181</v>
      </c>
      <c r="F81" s="207" t="s">
        <v>183</v>
      </c>
      <c r="G81" s="124" t="s">
        <v>135</v>
      </c>
      <c r="H81" s="124" t="s">
        <v>234</v>
      </c>
      <c r="I81" s="182">
        <f>'прил 13'!H112</f>
        <v>348</v>
      </c>
      <c r="J81" s="178">
        <f t="shared" si="0"/>
        <v>365.40000000000003</v>
      </c>
      <c r="K81" s="178">
        <f t="shared" si="0"/>
        <v>383.67000000000007</v>
      </c>
    </row>
    <row r="82" spans="2:11" ht="31.5" x14ac:dyDescent="0.25">
      <c r="B82" s="184" t="s">
        <v>138</v>
      </c>
      <c r="C82" s="179">
        <v>802</v>
      </c>
      <c r="D82" s="206" t="s">
        <v>127</v>
      </c>
      <c r="E82" s="206" t="s">
        <v>181</v>
      </c>
      <c r="F82" s="207" t="s">
        <v>183</v>
      </c>
      <c r="G82" s="124" t="s">
        <v>139</v>
      </c>
      <c r="H82" s="124" t="s">
        <v>236</v>
      </c>
      <c r="I82" s="182">
        <f>'прил 13'!H114</f>
        <v>105.3</v>
      </c>
      <c r="J82" s="178">
        <f t="shared" si="0"/>
        <v>110.565</v>
      </c>
      <c r="K82" s="178">
        <f t="shared" si="0"/>
        <v>116.09325</v>
      </c>
    </row>
    <row r="83" spans="2:11" ht="31.5" x14ac:dyDescent="0.25">
      <c r="B83" s="183" t="s">
        <v>146</v>
      </c>
      <c r="C83" s="177">
        <v>802</v>
      </c>
      <c r="D83" s="206" t="s">
        <v>127</v>
      </c>
      <c r="E83" s="206" t="s">
        <v>181</v>
      </c>
      <c r="F83" s="207" t="s">
        <v>183</v>
      </c>
      <c r="G83" s="124" t="s">
        <v>147</v>
      </c>
      <c r="H83" s="124" t="s">
        <v>233</v>
      </c>
      <c r="I83" s="182">
        <f>I84+I86</f>
        <v>4.8999999999999995</v>
      </c>
      <c r="J83" s="178">
        <f t="shared" si="0"/>
        <v>5.1449999999999996</v>
      </c>
      <c r="K83" s="178">
        <f t="shared" si="0"/>
        <v>5.4022499999999996</v>
      </c>
    </row>
    <row r="84" spans="2:11" ht="31.5" x14ac:dyDescent="0.25">
      <c r="B84" s="187" t="s">
        <v>148</v>
      </c>
      <c r="C84" s="179">
        <v>802</v>
      </c>
      <c r="D84" s="206" t="s">
        <v>127</v>
      </c>
      <c r="E84" s="206" t="s">
        <v>181</v>
      </c>
      <c r="F84" s="207" t="s">
        <v>183</v>
      </c>
      <c r="G84" s="124" t="s">
        <v>149</v>
      </c>
      <c r="H84" s="124" t="s">
        <v>233</v>
      </c>
      <c r="I84" s="182">
        <f>I85+I86</f>
        <v>4.0999999999999996</v>
      </c>
      <c r="J84" s="178">
        <f t="shared" si="0"/>
        <v>4.3049999999999997</v>
      </c>
      <c r="K84" s="178">
        <f t="shared" si="0"/>
        <v>4.5202499999999999</v>
      </c>
    </row>
    <row r="85" spans="2:11" x14ac:dyDescent="0.25">
      <c r="B85" s="131" t="s">
        <v>238</v>
      </c>
      <c r="C85" s="177">
        <v>802</v>
      </c>
      <c r="D85" s="206" t="s">
        <v>127</v>
      </c>
      <c r="E85" s="206" t="s">
        <v>181</v>
      </c>
      <c r="F85" s="207" t="s">
        <v>252</v>
      </c>
      <c r="G85" s="124" t="s">
        <v>153</v>
      </c>
      <c r="H85" s="124" t="s">
        <v>185</v>
      </c>
      <c r="I85" s="182">
        <f>'прил 13'!H117</f>
        <v>3.3</v>
      </c>
      <c r="J85" s="178">
        <f t="shared" ref="J85:K139" si="2">I85*105%</f>
        <v>3.4649999999999999</v>
      </c>
      <c r="K85" s="178">
        <f t="shared" si="2"/>
        <v>3.6382500000000002</v>
      </c>
    </row>
    <row r="86" spans="2:11" x14ac:dyDescent="0.25">
      <c r="B86" s="196" t="s">
        <v>242</v>
      </c>
      <c r="C86" s="177">
        <v>802</v>
      </c>
      <c r="D86" s="206" t="s">
        <v>127</v>
      </c>
      <c r="E86" s="206" t="s">
        <v>181</v>
      </c>
      <c r="F86" s="207" t="s">
        <v>252</v>
      </c>
      <c r="G86" s="124" t="s">
        <v>153</v>
      </c>
      <c r="H86" s="124" t="s">
        <v>245</v>
      </c>
      <c r="I86" s="182">
        <f>'прил 13'!H120</f>
        <v>0.8</v>
      </c>
      <c r="J86" s="178">
        <f t="shared" si="2"/>
        <v>0.84000000000000008</v>
      </c>
      <c r="K86" s="178">
        <f t="shared" si="2"/>
        <v>0.88200000000000012</v>
      </c>
    </row>
    <row r="87" spans="2:11" ht="31.5" x14ac:dyDescent="0.25">
      <c r="B87" s="122" t="s">
        <v>253</v>
      </c>
      <c r="C87" s="177">
        <v>802</v>
      </c>
      <c r="D87" s="123" t="s">
        <v>181</v>
      </c>
      <c r="E87" s="123"/>
      <c r="F87" s="123"/>
      <c r="G87" s="123"/>
      <c r="H87" s="123"/>
      <c r="I87" s="180">
        <f>I88</f>
        <v>720.3</v>
      </c>
      <c r="J87" s="178">
        <f t="shared" si="2"/>
        <v>756.31499999999994</v>
      </c>
      <c r="K87" s="178">
        <f t="shared" si="2"/>
        <v>794.13074999999992</v>
      </c>
    </row>
    <row r="88" spans="2:11" ht="47.25" x14ac:dyDescent="0.25">
      <c r="B88" s="122" t="s">
        <v>186</v>
      </c>
      <c r="C88" s="177">
        <v>802</v>
      </c>
      <c r="D88" s="123" t="s">
        <v>181</v>
      </c>
      <c r="E88" s="123" t="s">
        <v>187</v>
      </c>
      <c r="F88" s="123" t="s">
        <v>188</v>
      </c>
      <c r="G88" s="123" t="s">
        <v>233</v>
      </c>
      <c r="H88" s="123" t="s">
        <v>233</v>
      </c>
      <c r="I88" s="180">
        <f>I89</f>
        <v>720.3</v>
      </c>
      <c r="J88" s="178">
        <f t="shared" si="2"/>
        <v>756.31499999999994</v>
      </c>
      <c r="K88" s="178">
        <f t="shared" si="2"/>
        <v>794.13074999999992</v>
      </c>
    </row>
    <row r="89" spans="2:11" ht="31.5" x14ac:dyDescent="0.25">
      <c r="B89" s="131" t="s">
        <v>186</v>
      </c>
      <c r="C89" s="179">
        <v>802</v>
      </c>
      <c r="D89" s="124" t="s">
        <v>181</v>
      </c>
      <c r="E89" s="124" t="s">
        <v>187</v>
      </c>
      <c r="F89" s="124" t="s">
        <v>254</v>
      </c>
      <c r="G89" s="124"/>
      <c r="H89" s="124"/>
      <c r="I89" s="182">
        <f>I90</f>
        <v>720.3</v>
      </c>
      <c r="J89" s="178">
        <f t="shared" si="2"/>
        <v>756.31499999999994</v>
      </c>
      <c r="K89" s="178">
        <f t="shared" si="2"/>
        <v>794.13074999999992</v>
      </c>
    </row>
    <row r="90" spans="2:11" ht="31.5" x14ac:dyDescent="0.25">
      <c r="B90" s="183" t="s">
        <v>146</v>
      </c>
      <c r="C90" s="179">
        <v>802</v>
      </c>
      <c r="D90" s="124" t="s">
        <v>181</v>
      </c>
      <c r="E90" s="124" t="s">
        <v>187</v>
      </c>
      <c r="F90" s="124" t="s">
        <v>188</v>
      </c>
      <c r="G90" s="124" t="s">
        <v>147</v>
      </c>
      <c r="H90" s="124" t="s">
        <v>233</v>
      </c>
      <c r="I90" s="182">
        <f>I91</f>
        <v>720.3</v>
      </c>
      <c r="J90" s="178">
        <f t="shared" si="2"/>
        <v>756.31499999999994</v>
      </c>
      <c r="K90" s="178">
        <f t="shared" si="2"/>
        <v>794.13074999999992</v>
      </c>
    </row>
    <row r="91" spans="2:11" ht="31.5" x14ac:dyDescent="0.25">
      <c r="B91" s="131" t="s">
        <v>164</v>
      </c>
      <c r="C91" s="177">
        <v>802</v>
      </c>
      <c r="D91" s="124" t="s">
        <v>181</v>
      </c>
      <c r="E91" s="124" t="s">
        <v>187</v>
      </c>
      <c r="F91" s="124" t="s">
        <v>188</v>
      </c>
      <c r="G91" s="124" t="s">
        <v>149</v>
      </c>
      <c r="H91" s="124" t="s">
        <v>233</v>
      </c>
      <c r="I91" s="182">
        <f>I92+I93+I95+I94</f>
        <v>720.3</v>
      </c>
      <c r="J91" s="178">
        <f t="shared" si="2"/>
        <v>756.31499999999994</v>
      </c>
      <c r="K91" s="178">
        <f t="shared" si="2"/>
        <v>794.13074999999992</v>
      </c>
    </row>
    <row r="92" spans="2:11" ht="31.5" x14ac:dyDescent="0.25">
      <c r="B92" s="131" t="s">
        <v>152</v>
      </c>
      <c r="C92" s="179">
        <v>802</v>
      </c>
      <c r="D92" s="124" t="s">
        <v>181</v>
      </c>
      <c r="E92" s="124" t="s">
        <v>187</v>
      </c>
      <c r="F92" s="124" t="s">
        <v>188</v>
      </c>
      <c r="G92" s="124" t="s">
        <v>153</v>
      </c>
      <c r="H92" s="124" t="s">
        <v>239</v>
      </c>
      <c r="I92" s="182"/>
      <c r="J92" s="178">
        <f t="shared" si="2"/>
        <v>0</v>
      </c>
      <c r="K92" s="178">
        <f t="shared" si="2"/>
        <v>0</v>
      </c>
    </row>
    <row r="93" spans="2:11" ht="31.5" x14ac:dyDescent="0.25">
      <c r="B93" s="131" t="s">
        <v>152</v>
      </c>
      <c r="C93" s="179">
        <v>802</v>
      </c>
      <c r="D93" s="124" t="s">
        <v>181</v>
      </c>
      <c r="E93" s="124" t="s">
        <v>187</v>
      </c>
      <c r="F93" s="124" t="s">
        <v>188</v>
      </c>
      <c r="G93" s="124" t="s">
        <v>153</v>
      </c>
      <c r="H93" s="124" t="s">
        <v>248</v>
      </c>
      <c r="I93" s="182">
        <f>'прил 13'!H123+'прил 13'!H124+'прил 13'!H125</f>
        <v>310</v>
      </c>
      <c r="J93" s="178">
        <f t="shared" si="2"/>
        <v>325.5</v>
      </c>
      <c r="K93" s="178">
        <f t="shared" si="2"/>
        <v>341.77500000000003</v>
      </c>
    </row>
    <row r="94" spans="2:11" ht="31.5" x14ac:dyDescent="0.25">
      <c r="B94" s="131" t="s">
        <v>152</v>
      </c>
      <c r="C94" s="179">
        <v>802</v>
      </c>
      <c r="D94" s="124" t="s">
        <v>181</v>
      </c>
      <c r="E94" s="124" t="s">
        <v>187</v>
      </c>
      <c r="F94" s="124" t="s">
        <v>188</v>
      </c>
      <c r="G94" s="124" t="s">
        <v>153</v>
      </c>
      <c r="H94" s="124" t="s">
        <v>255</v>
      </c>
      <c r="I94" s="182"/>
      <c r="J94" s="178">
        <f t="shared" si="2"/>
        <v>0</v>
      </c>
      <c r="K94" s="178">
        <f t="shared" si="2"/>
        <v>0</v>
      </c>
    </row>
    <row r="95" spans="2:11" ht="31.5" x14ac:dyDescent="0.25">
      <c r="B95" s="131" t="s">
        <v>152</v>
      </c>
      <c r="C95" s="179">
        <v>802</v>
      </c>
      <c r="D95" s="124" t="s">
        <v>181</v>
      </c>
      <c r="E95" s="124" t="s">
        <v>187</v>
      </c>
      <c r="F95" s="124" t="s">
        <v>188</v>
      </c>
      <c r="G95" s="124" t="s">
        <v>153</v>
      </c>
      <c r="H95" s="124" t="s">
        <v>245</v>
      </c>
      <c r="I95" s="182">
        <f>'прил 13'!H126+'прил 13'!H127</f>
        <v>410.29999999999995</v>
      </c>
      <c r="J95" s="178">
        <f t="shared" si="2"/>
        <v>430.815</v>
      </c>
      <c r="K95" s="178">
        <f t="shared" si="2"/>
        <v>452.35575</v>
      </c>
    </row>
    <row r="96" spans="2:11" x14ac:dyDescent="0.25">
      <c r="B96" s="122" t="s">
        <v>189</v>
      </c>
      <c r="C96" s="179">
        <v>802</v>
      </c>
      <c r="D96" s="123" t="s">
        <v>141</v>
      </c>
      <c r="E96" s="123" t="s">
        <v>190</v>
      </c>
      <c r="F96" s="123"/>
      <c r="G96" s="123"/>
      <c r="H96" s="123"/>
      <c r="I96" s="180">
        <f>I97</f>
        <v>3395.8</v>
      </c>
      <c r="J96" s="178">
        <f t="shared" si="2"/>
        <v>3565.59</v>
      </c>
      <c r="K96" s="178">
        <f t="shared" si="2"/>
        <v>3743.8695000000002</v>
      </c>
    </row>
    <row r="97" spans="2:11" ht="94.5" x14ac:dyDescent="0.25">
      <c r="B97" s="209" t="s">
        <v>256</v>
      </c>
      <c r="C97" s="177">
        <v>802</v>
      </c>
      <c r="D97" s="124" t="s">
        <v>257</v>
      </c>
      <c r="E97" s="124" t="s">
        <v>190</v>
      </c>
      <c r="F97" s="124" t="s">
        <v>192</v>
      </c>
      <c r="G97" s="124" t="s">
        <v>153</v>
      </c>
      <c r="H97" s="124" t="s">
        <v>239</v>
      </c>
      <c r="I97" s="182">
        <f>'прил 13'!H129</f>
        <v>3395.8</v>
      </c>
      <c r="J97" s="178">
        <f t="shared" si="2"/>
        <v>3565.59</v>
      </c>
      <c r="K97" s="178">
        <f t="shared" si="2"/>
        <v>3743.8695000000002</v>
      </c>
    </row>
    <row r="98" spans="2:11" x14ac:dyDescent="0.25">
      <c r="B98" s="185" t="s">
        <v>194</v>
      </c>
      <c r="C98" s="177">
        <v>802</v>
      </c>
      <c r="D98" s="123" t="s">
        <v>195</v>
      </c>
      <c r="E98" s="123"/>
      <c r="F98" s="123"/>
      <c r="G98" s="123"/>
      <c r="H98" s="123"/>
      <c r="I98" s="182">
        <f t="shared" ref="I98:K99" si="3">I99</f>
        <v>361</v>
      </c>
      <c r="J98" s="178">
        <f t="shared" si="2"/>
        <v>379.05</v>
      </c>
      <c r="K98" s="178">
        <f t="shared" si="2"/>
        <v>398.00250000000005</v>
      </c>
    </row>
    <row r="99" spans="2:11" x14ac:dyDescent="0.25">
      <c r="B99" s="210" t="s">
        <v>196</v>
      </c>
      <c r="C99" s="179">
        <v>802</v>
      </c>
      <c r="D99" s="123" t="s">
        <v>195</v>
      </c>
      <c r="E99" s="123" t="s">
        <v>125</v>
      </c>
      <c r="F99" s="123"/>
      <c r="G99" s="123"/>
      <c r="H99" s="123"/>
      <c r="I99" s="180">
        <f>I100</f>
        <v>361</v>
      </c>
      <c r="J99" s="178">
        <f t="shared" si="2"/>
        <v>379.05</v>
      </c>
      <c r="K99" s="178">
        <f t="shared" si="2"/>
        <v>398.00250000000005</v>
      </c>
    </row>
    <row r="100" spans="2:11" ht="31.5" x14ac:dyDescent="0.25">
      <c r="B100" s="183" t="s">
        <v>146</v>
      </c>
      <c r="C100" s="177">
        <v>802</v>
      </c>
      <c r="D100" s="124" t="s">
        <v>195</v>
      </c>
      <c r="E100" s="124" t="s">
        <v>125</v>
      </c>
      <c r="F100" s="124" t="s">
        <v>198</v>
      </c>
      <c r="G100" s="124" t="s">
        <v>153</v>
      </c>
      <c r="H100" s="124" t="s">
        <v>248</v>
      </c>
      <c r="I100" s="182">
        <f>'прил 13'!H134+'прил 13'!H136+'прил 13'!H135+'прил 13'!H133</f>
        <v>361</v>
      </c>
      <c r="J100" s="178">
        <f t="shared" si="2"/>
        <v>379.05</v>
      </c>
      <c r="K100" s="178">
        <f t="shared" si="2"/>
        <v>398.00250000000005</v>
      </c>
    </row>
    <row r="101" spans="2:11" x14ac:dyDescent="0.25">
      <c r="B101" s="211" t="s">
        <v>199</v>
      </c>
      <c r="C101" s="177">
        <v>802</v>
      </c>
      <c r="D101" s="124" t="s">
        <v>195</v>
      </c>
      <c r="E101" s="124" t="s">
        <v>181</v>
      </c>
      <c r="F101" s="124"/>
      <c r="G101" s="124"/>
      <c r="H101" s="124"/>
      <c r="I101" s="180">
        <f>I104+I102+I103+I105</f>
        <v>249.8</v>
      </c>
      <c r="J101" s="178">
        <f t="shared" si="2"/>
        <v>262.29000000000002</v>
      </c>
      <c r="K101" s="178">
        <f t="shared" si="2"/>
        <v>275.40450000000004</v>
      </c>
    </row>
    <row r="102" spans="2:11" x14ac:dyDescent="0.25">
      <c r="B102" s="184" t="s">
        <v>422</v>
      </c>
      <c r="C102" s="177">
        <v>802</v>
      </c>
      <c r="D102" s="124" t="s">
        <v>195</v>
      </c>
      <c r="E102" s="124" t="s">
        <v>181</v>
      </c>
      <c r="F102" s="124" t="s">
        <v>259</v>
      </c>
      <c r="G102" s="124" t="s">
        <v>596</v>
      </c>
      <c r="H102" s="469" t="s">
        <v>247</v>
      </c>
      <c r="I102" s="182">
        <f>'прил 13'!H138</f>
        <v>28</v>
      </c>
      <c r="J102" s="178">
        <f t="shared" si="2"/>
        <v>29.400000000000002</v>
      </c>
      <c r="K102" s="178">
        <f t="shared" si="2"/>
        <v>30.870000000000005</v>
      </c>
    </row>
    <row r="103" spans="2:11" x14ac:dyDescent="0.25">
      <c r="B103" s="184" t="s">
        <v>260</v>
      </c>
      <c r="C103" s="177">
        <v>802</v>
      </c>
      <c r="D103" s="124" t="s">
        <v>195</v>
      </c>
      <c r="E103" s="124" t="s">
        <v>181</v>
      </c>
      <c r="F103" s="124" t="s">
        <v>259</v>
      </c>
      <c r="G103" s="124" t="s">
        <v>153</v>
      </c>
      <c r="H103" s="473" t="s">
        <v>239</v>
      </c>
      <c r="I103" s="182">
        <f>'прил 13'!H143</f>
        <v>46.5</v>
      </c>
      <c r="J103" s="178">
        <f t="shared" si="2"/>
        <v>48.825000000000003</v>
      </c>
      <c r="K103" s="178">
        <f t="shared" si="2"/>
        <v>51.266250000000007</v>
      </c>
    </row>
    <row r="104" spans="2:11" ht="30" x14ac:dyDescent="0.25">
      <c r="B104" s="478" t="s">
        <v>427</v>
      </c>
      <c r="C104" s="177">
        <v>802</v>
      </c>
      <c r="D104" s="124" t="s">
        <v>195</v>
      </c>
      <c r="E104" s="124" t="s">
        <v>181</v>
      </c>
      <c r="F104" s="473" t="s">
        <v>259</v>
      </c>
      <c r="G104" s="124" t="s">
        <v>153</v>
      </c>
      <c r="H104" s="469" t="s">
        <v>239</v>
      </c>
      <c r="I104" s="182">
        <f>'прил 13'!H141</f>
        <v>65.099999999999994</v>
      </c>
      <c r="J104" s="178">
        <f t="shared" si="2"/>
        <v>68.355000000000004</v>
      </c>
      <c r="K104" s="178">
        <f t="shared" si="2"/>
        <v>71.772750000000002</v>
      </c>
    </row>
    <row r="105" spans="2:11" ht="30" x14ac:dyDescent="0.25">
      <c r="B105" s="478" t="s">
        <v>575</v>
      </c>
      <c r="C105" s="177">
        <v>802</v>
      </c>
      <c r="D105" s="473" t="s">
        <v>195</v>
      </c>
      <c r="E105" s="473" t="s">
        <v>181</v>
      </c>
      <c r="F105" s="473" t="s">
        <v>259</v>
      </c>
      <c r="G105" s="473" t="s">
        <v>153</v>
      </c>
      <c r="H105" s="473" t="s">
        <v>248</v>
      </c>
      <c r="I105" s="182">
        <f>'прил 13'!H142</f>
        <v>110.2</v>
      </c>
      <c r="J105" s="178">
        <f t="shared" si="2"/>
        <v>115.71000000000001</v>
      </c>
      <c r="K105" s="178">
        <f t="shared" si="2"/>
        <v>121.49550000000001</v>
      </c>
    </row>
    <row r="106" spans="2:11" x14ac:dyDescent="0.25">
      <c r="B106" s="353" t="s">
        <v>428</v>
      </c>
      <c r="C106" s="177">
        <v>802</v>
      </c>
      <c r="D106" s="488" t="s">
        <v>159</v>
      </c>
      <c r="E106" s="488" t="s">
        <v>159</v>
      </c>
      <c r="F106" s="488" t="s">
        <v>430</v>
      </c>
      <c r="G106" s="488" t="s">
        <v>153</v>
      </c>
      <c r="H106" s="488" t="s">
        <v>233</v>
      </c>
      <c r="I106" s="182">
        <f>I107</f>
        <v>10</v>
      </c>
      <c r="J106" s="178">
        <f t="shared" si="2"/>
        <v>10.5</v>
      </c>
      <c r="K106" s="178">
        <f t="shared" si="2"/>
        <v>11.025</v>
      </c>
    </row>
    <row r="107" spans="2:11" x14ac:dyDescent="0.25">
      <c r="B107" s="293" t="s">
        <v>429</v>
      </c>
      <c r="C107" s="177">
        <v>802</v>
      </c>
      <c r="D107" s="488" t="s">
        <v>159</v>
      </c>
      <c r="E107" s="488" t="s">
        <v>159</v>
      </c>
      <c r="F107" s="488" t="s">
        <v>430</v>
      </c>
      <c r="G107" s="488" t="s">
        <v>153</v>
      </c>
      <c r="H107" s="488" t="s">
        <v>605</v>
      </c>
      <c r="I107" s="182">
        <v>10</v>
      </c>
      <c r="J107" s="178">
        <f t="shared" si="2"/>
        <v>10.5</v>
      </c>
      <c r="K107" s="178">
        <f t="shared" si="2"/>
        <v>11.025</v>
      </c>
    </row>
    <row r="108" spans="2:11" x14ac:dyDescent="0.25">
      <c r="B108" s="122" t="s">
        <v>201</v>
      </c>
      <c r="C108" s="177">
        <v>802</v>
      </c>
      <c r="D108" s="123" t="s">
        <v>187</v>
      </c>
      <c r="E108" s="123"/>
      <c r="F108" s="123"/>
      <c r="G108" s="123"/>
      <c r="H108" s="123"/>
      <c r="I108" s="180">
        <f t="shared" ref="I108" si="4">I109</f>
        <v>399.9</v>
      </c>
      <c r="J108" s="178">
        <f t="shared" si="2"/>
        <v>419.89499999999998</v>
      </c>
      <c r="K108" s="178">
        <f t="shared" si="2"/>
        <v>440.88974999999999</v>
      </c>
    </row>
    <row r="109" spans="2:11" x14ac:dyDescent="0.25">
      <c r="B109" s="122" t="s">
        <v>202</v>
      </c>
      <c r="C109" s="179">
        <v>802</v>
      </c>
      <c r="D109" s="123" t="s">
        <v>187</v>
      </c>
      <c r="E109" s="123" t="s">
        <v>125</v>
      </c>
      <c r="F109" s="123"/>
      <c r="G109" s="123"/>
      <c r="H109" s="123" t="s">
        <v>233</v>
      </c>
      <c r="I109" s="182">
        <f>I110</f>
        <v>399.9</v>
      </c>
      <c r="J109" s="178">
        <f t="shared" si="2"/>
        <v>419.89499999999998</v>
      </c>
      <c r="K109" s="178">
        <f t="shared" si="2"/>
        <v>440.88974999999999</v>
      </c>
    </row>
    <row r="110" spans="2:11" x14ac:dyDescent="0.25">
      <c r="B110" s="131" t="s">
        <v>203</v>
      </c>
      <c r="C110" s="179">
        <v>802</v>
      </c>
      <c r="D110" s="124" t="s">
        <v>187</v>
      </c>
      <c r="E110" s="124" t="s">
        <v>125</v>
      </c>
      <c r="F110" s="124" t="s">
        <v>204</v>
      </c>
      <c r="G110" s="124"/>
      <c r="H110" s="124" t="s">
        <v>233</v>
      </c>
      <c r="I110" s="182">
        <f>'прил 13'!H147</f>
        <v>399.9</v>
      </c>
      <c r="J110" s="178">
        <f t="shared" si="2"/>
        <v>419.89499999999998</v>
      </c>
      <c r="K110" s="178">
        <f t="shared" si="2"/>
        <v>440.88974999999999</v>
      </c>
    </row>
    <row r="111" spans="2:11" x14ac:dyDescent="0.25">
      <c r="B111" s="210" t="s">
        <v>206</v>
      </c>
      <c r="C111" s="177">
        <v>802</v>
      </c>
      <c r="D111" s="123"/>
      <c r="E111" s="123"/>
      <c r="F111" s="123"/>
      <c r="G111" s="123"/>
      <c r="H111" s="123" t="s">
        <v>233</v>
      </c>
      <c r="I111" s="180">
        <f>I114+I118+I121+I124+I127+I133+I136+I130</f>
        <v>1136.8</v>
      </c>
      <c r="J111" s="178">
        <f t="shared" si="2"/>
        <v>1193.6400000000001</v>
      </c>
      <c r="K111" s="178">
        <f t="shared" si="2"/>
        <v>1253.3220000000001</v>
      </c>
    </row>
    <row r="112" spans="2:11" x14ac:dyDescent="0.25">
      <c r="B112" s="213" t="s">
        <v>262</v>
      </c>
      <c r="C112" s="179">
        <v>802</v>
      </c>
      <c r="D112" s="124" t="s">
        <v>226</v>
      </c>
      <c r="E112" s="124" t="s">
        <v>181</v>
      </c>
      <c r="F112" s="124" t="s">
        <v>608</v>
      </c>
      <c r="G112" s="124" t="s">
        <v>263</v>
      </c>
      <c r="H112" s="124" t="s">
        <v>233</v>
      </c>
      <c r="I112" s="180">
        <f>'прил 13'!H152</f>
        <v>6</v>
      </c>
      <c r="J112" s="178">
        <f t="shared" si="2"/>
        <v>6.3000000000000007</v>
      </c>
      <c r="K112" s="178">
        <f t="shared" si="2"/>
        <v>6.6150000000000011</v>
      </c>
    </row>
    <row r="113" spans="2:11" x14ac:dyDescent="0.25">
      <c r="B113" s="213" t="s">
        <v>262</v>
      </c>
      <c r="C113" s="177">
        <v>802</v>
      </c>
      <c r="D113" s="123" t="s">
        <v>226</v>
      </c>
      <c r="E113" s="123" t="s">
        <v>181</v>
      </c>
      <c r="F113" s="123" t="s">
        <v>609</v>
      </c>
      <c r="G113" s="124" t="s">
        <v>443</v>
      </c>
      <c r="H113" s="124" t="s">
        <v>444</v>
      </c>
      <c r="I113" s="180">
        <f>'прил 13'!H152</f>
        <v>6</v>
      </c>
      <c r="J113" s="178">
        <f t="shared" si="2"/>
        <v>6.3000000000000007</v>
      </c>
      <c r="K113" s="178">
        <f t="shared" si="2"/>
        <v>6.6150000000000011</v>
      </c>
    </row>
    <row r="114" spans="2:11" x14ac:dyDescent="0.25">
      <c r="B114" s="214" t="s">
        <v>207</v>
      </c>
      <c r="C114" s="179">
        <v>802</v>
      </c>
      <c r="D114" s="124" t="s">
        <v>181</v>
      </c>
      <c r="E114" s="124" t="s">
        <v>187</v>
      </c>
      <c r="F114" s="124" t="s">
        <v>208</v>
      </c>
      <c r="G114" s="215" t="s">
        <v>147</v>
      </c>
      <c r="H114" s="215"/>
      <c r="I114" s="182">
        <f>I116+I115+I117</f>
        <v>991.8</v>
      </c>
      <c r="J114" s="178">
        <f t="shared" si="2"/>
        <v>1041.3900000000001</v>
      </c>
      <c r="K114" s="178">
        <f t="shared" si="2"/>
        <v>1093.4595000000002</v>
      </c>
    </row>
    <row r="115" spans="2:11" ht="31.5" x14ac:dyDescent="0.25">
      <c r="B115" s="183" t="s">
        <v>146</v>
      </c>
      <c r="C115" s="179">
        <v>802</v>
      </c>
      <c r="D115" s="124" t="s">
        <v>181</v>
      </c>
      <c r="E115" s="124" t="s">
        <v>187</v>
      </c>
      <c r="F115" s="124" t="s">
        <v>208</v>
      </c>
      <c r="G115" s="215" t="s">
        <v>153</v>
      </c>
      <c r="H115" s="215" t="s">
        <v>239</v>
      </c>
      <c r="I115" s="182">
        <f>'прил 13'!H157+'прил 13'!H158+'прил 13'!H160+'прил 13'!H163+'прил 13'!H165</f>
        <v>913.8</v>
      </c>
      <c r="J115" s="178">
        <f t="shared" si="2"/>
        <v>959.49</v>
      </c>
      <c r="K115" s="178">
        <f t="shared" si="2"/>
        <v>1007.4645</v>
      </c>
    </row>
    <row r="116" spans="2:11" x14ac:dyDescent="0.25">
      <c r="B116" s="181" t="s">
        <v>246</v>
      </c>
      <c r="C116" s="179">
        <v>802</v>
      </c>
      <c r="D116" s="124" t="s">
        <v>181</v>
      </c>
      <c r="E116" s="124" t="s">
        <v>187</v>
      </c>
      <c r="F116" s="124" t="s">
        <v>208</v>
      </c>
      <c r="G116" s="215" t="s">
        <v>153</v>
      </c>
      <c r="H116" s="215" t="s">
        <v>247</v>
      </c>
      <c r="I116" s="182">
        <f>'прил 13'!H166</f>
        <v>50</v>
      </c>
      <c r="J116" s="178">
        <f t="shared" si="2"/>
        <v>52.5</v>
      </c>
      <c r="K116" s="178">
        <f t="shared" si="2"/>
        <v>55.125</v>
      </c>
    </row>
    <row r="117" spans="2:11" x14ac:dyDescent="0.25">
      <c r="B117" s="181" t="s">
        <v>246</v>
      </c>
      <c r="C117" s="179">
        <v>802</v>
      </c>
      <c r="D117" s="124" t="s">
        <v>181</v>
      </c>
      <c r="E117" s="124" t="s">
        <v>187</v>
      </c>
      <c r="F117" s="124" t="s">
        <v>208</v>
      </c>
      <c r="G117" s="215" t="s">
        <v>596</v>
      </c>
      <c r="H117" s="215" t="s">
        <v>247</v>
      </c>
      <c r="I117" s="182">
        <f>'прил 13'!H156</f>
        <v>28</v>
      </c>
      <c r="J117" s="178">
        <f t="shared" si="2"/>
        <v>29.400000000000002</v>
      </c>
      <c r="K117" s="178">
        <f t="shared" si="2"/>
        <v>30.870000000000005</v>
      </c>
    </row>
    <row r="118" spans="2:11" ht="141.75" x14ac:dyDescent="0.25">
      <c r="B118" s="159" t="s">
        <v>209</v>
      </c>
      <c r="C118" s="179">
        <v>802</v>
      </c>
      <c r="D118" s="123" t="s">
        <v>125</v>
      </c>
      <c r="E118" s="123" t="s">
        <v>170</v>
      </c>
      <c r="F118" s="123" t="s">
        <v>210</v>
      </c>
      <c r="G118" s="123"/>
      <c r="H118" s="123"/>
      <c r="I118" s="180">
        <f>I120</f>
        <v>3</v>
      </c>
      <c r="J118" s="178">
        <f t="shared" si="2"/>
        <v>3.1500000000000004</v>
      </c>
      <c r="K118" s="178">
        <f t="shared" si="2"/>
        <v>3.3075000000000006</v>
      </c>
    </row>
    <row r="119" spans="2:11" ht="31.5" x14ac:dyDescent="0.25">
      <c r="B119" s="183" t="s">
        <v>146</v>
      </c>
      <c r="C119" s="177">
        <v>802</v>
      </c>
      <c r="D119" s="124" t="s">
        <v>125</v>
      </c>
      <c r="E119" s="124" t="s">
        <v>170</v>
      </c>
      <c r="F119" s="124" t="s">
        <v>210</v>
      </c>
      <c r="G119" s="124" t="s">
        <v>147</v>
      </c>
      <c r="H119" s="124"/>
      <c r="I119" s="182">
        <f>I120</f>
        <v>3</v>
      </c>
      <c r="J119" s="178">
        <f t="shared" si="2"/>
        <v>3.1500000000000004</v>
      </c>
      <c r="K119" s="178">
        <f t="shared" si="2"/>
        <v>3.3075000000000006</v>
      </c>
    </row>
    <row r="120" spans="2:11" ht="31.5" x14ac:dyDescent="0.25">
      <c r="B120" s="184" t="s">
        <v>152</v>
      </c>
      <c r="C120" s="179">
        <v>802</v>
      </c>
      <c r="D120" s="124" t="s">
        <v>125</v>
      </c>
      <c r="E120" s="124" t="s">
        <v>170</v>
      </c>
      <c r="F120" s="124" t="s">
        <v>210</v>
      </c>
      <c r="G120" s="215" t="s">
        <v>153</v>
      </c>
      <c r="H120" s="215" t="s">
        <v>245</v>
      </c>
      <c r="I120" s="182">
        <f>'прил 13'!H169</f>
        <v>3</v>
      </c>
      <c r="J120" s="178">
        <f t="shared" si="2"/>
        <v>3.1500000000000004</v>
      </c>
      <c r="K120" s="178">
        <f t="shared" si="2"/>
        <v>3.3075000000000006</v>
      </c>
    </row>
    <row r="121" spans="2:11" ht="47.25" x14ac:dyDescent="0.25">
      <c r="B121" s="216" t="s">
        <v>211</v>
      </c>
      <c r="C121" s="177">
        <v>802</v>
      </c>
      <c r="D121" s="123" t="s">
        <v>181</v>
      </c>
      <c r="E121" s="123" t="s">
        <v>190</v>
      </c>
      <c r="F121" s="123" t="s">
        <v>212</v>
      </c>
      <c r="G121" s="123"/>
      <c r="H121" s="123"/>
      <c r="I121" s="180">
        <f>I123</f>
        <v>75</v>
      </c>
      <c r="J121" s="178">
        <f t="shared" si="2"/>
        <v>78.75</v>
      </c>
      <c r="K121" s="178">
        <f t="shared" si="2"/>
        <v>82.6875</v>
      </c>
    </row>
    <row r="122" spans="2:11" ht="31.5" x14ac:dyDescent="0.25">
      <c r="B122" s="183" t="s">
        <v>146</v>
      </c>
      <c r="C122" s="179">
        <v>802</v>
      </c>
      <c r="D122" s="124" t="s">
        <v>181</v>
      </c>
      <c r="E122" s="124" t="s">
        <v>190</v>
      </c>
      <c r="F122" s="124" t="s">
        <v>212</v>
      </c>
      <c r="G122" s="124" t="s">
        <v>147</v>
      </c>
      <c r="H122" s="124"/>
      <c r="I122" s="182">
        <f>I123</f>
        <v>75</v>
      </c>
      <c r="J122" s="178">
        <f t="shared" si="2"/>
        <v>78.75</v>
      </c>
      <c r="K122" s="178">
        <f t="shared" si="2"/>
        <v>82.6875</v>
      </c>
    </row>
    <row r="123" spans="2:11" ht="31.5" x14ac:dyDescent="0.25">
      <c r="B123" s="184" t="s">
        <v>152</v>
      </c>
      <c r="C123" s="177">
        <v>802</v>
      </c>
      <c r="D123" s="124" t="s">
        <v>181</v>
      </c>
      <c r="E123" s="124" t="s">
        <v>190</v>
      </c>
      <c r="F123" s="124" t="s">
        <v>212</v>
      </c>
      <c r="G123" s="215" t="s">
        <v>153</v>
      </c>
      <c r="H123" s="215" t="s">
        <v>245</v>
      </c>
      <c r="I123" s="182">
        <f>'прил 13'!H171</f>
        <v>75</v>
      </c>
      <c r="J123" s="178">
        <f t="shared" si="2"/>
        <v>78.75</v>
      </c>
      <c r="K123" s="178">
        <f t="shared" si="2"/>
        <v>82.6875</v>
      </c>
    </row>
    <row r="124" spans="2:11" ht="110.25" x14ac:dyDescent="0.25">
      <c r="B124" s="216" t="s">
        <v>213</v>
      </c>
      <c r="C124" s="177">
        <v>802</v>
      </c>
      <c r="D124" s="123" t="s">
        <v>125</v>
      </c>
      <c r="E124" s="123" t="s">
        <v>170</v>
      </c>
      <c r="F124" s="123" t="s">
        <v>214</v>
      </c>
      <c r="G124" s="123"/>
      <c r="H124" s="123" t="s">
        <v>233</v>
      </c>
      <c r="I124" s="180">
        <f>I126</f>
        <v>16</v>
      </c>
      <c r="J124" s="178">
        <f t="shared" si="2"/>
        <v>16.8</v>
      </c>
      <c r="K124" s="178">
        <f t="shared" si="2"/>
        <v>17.64</v>
      </c>
    </row>
    <row r="125" spans="2:11" ht="31.5" x14ac:dyDescent="0.25">
      <c r="B125" s="183" t="s">
        <v>146</v>
      </c>
      <c r="C125" s="179">
        <v>802</v>
      </c>
      <c r="D125" s="124" t="s">
        <v>125</v>
      </c>
      <c r="E125" s="124" t="s">
        <v>170</v>
      </c>
      <c r="F125" s="124" t="s">
        <v>214</v>
      </c>
      <c r="G125" s="124" t="s">
        <v>147</v>
      </c>
      <c r="H125" s="124" t="s">
        <v>233</v>
      </c>
      <c r="I125" s="182">
        <f>I126</f>
        <v>16</v>
      </c>
      <c r="J125" s="178">
        <f t="shared" si="2"/>
        <v>16.8</v>
      </c>
      <c r="K125" s="178">
        <f t="shared" si="2"/>
        <v>17.64</v>
      </c>
    </row>
    <row r="126" spans="2:11" ht="31.5" x14ac:dyDescent="0.25">
      <c r="B126" s="184" t="s">
        <v>152</v>
      </c>
      <c r="C126" s="177">
        <v>802</v>
      </c>
      <c r="D126" s="124" t="s">
        <v>125</v>
      </c>
      <c r="E126" s="124" t="s">
        <v>170</v>
      </c>
      <c r="F126" s="124" t="s">
        <v>214</v>
      </c>
      <c r="G126" s="215" t="s">
        <v>153</v>
      </c>
      <c r="H126" s="215" t="s">
        <v>245</v>
      </c>
      <c r="I126" s="182">
        <f>'прил 13'!H178+'прил 13'!H179</f>
        <v>16</v>
      </c>
      <c r="J126" s="178">
        <f t="shared" si="2"/>
        <v>16.8</v>
      </c>
      <c r="K126" s="178">
        <f t="shared" si="2"/>
        <v>17.64</v>
      </c>
    </row>
    <row r="127" spans="2:11" ht="94.5" x14ac:dyDescent="0.25">
      <c r="B127" s="212" t="s">
        <v>215</v>
      </c>
      <c r="C127" s="179">
        <v>802</v>
      </c>
      <c r="D127" s="123" t="s">
        <v>125</v>
      </c>
      <c r="E127" s="123" t="s">
        <v>170</v>
      </c>
      <c r="F127" s="123" t="s">
        <v>216</v>
      </c>
      <c r="G127" s="123"/>
      <c r="H127" s="123" t="s">
        <v>233</v>
      </c>
      <c r="I127" s="180">
        <f>I128</f>
        <v>25</v>
      </c>
      <c r="J127" s="178">
        <f t="shared" si="2"/>
        <v>26.25</v>
      </c>
      <c r="K127" s="178">
        <f t="shared" si="2"/>
        <v>27.5625</v>
      </c>
    </row>
    <row r="128" spans="2:11" ht="31.5" x14ac:dyDescent="0.25">
      <c r="B128" s="183" t="s">
        <v>146</v>
      </c>
      <c r="C128" s="177">
        <v>802</v>
      </c>
      <c r="D128" s="124" t="s">
        <v>125</v>
      </c>
      <c r="E128" s="124" t="s">
        <v>170</v>
      </c>
      <c r="F128" s="124" t="s">
        <v>216</v>
      </c>
      <c r="G128" s="124" t="s">
        <v>147</v>
      </c>
      <c r="H128" s="124" t="s">
        <v>233</v>
      </c>
      <c r="I128" s="182">
        <f>I129</f>
        <v>25</v>
      </c>
      <c r="J128" s="178">
        <f t="shared" si="2"/>
        <v>26.25</v>
      </c>
      <c r="K128" s="178">
        <f t="shared" si="2"/>
        <v>27.5625</v>
      </c>
    </row>
    <row r="129" spans="2:11" ht="31.5" x14ac:dyDescent="0.25">
      <c r="B129" s="184" t="s">
        <v>152</v>
      </c>
      <c r="C129" s="179">
        <v>802</v>
      </c>
      <c r="D129" s="124" t="s">
        <v>125</v>
      </c>
      <c r="E129" s="124" t="s">
        <v>170</v>
      </c>
      <c r="F129" s="124" t="s">
        <v>216</v>
      </c>
      <c r="G129" s="215" t="s">
        <v>153</v>
      </c>
      <c r="H129" s="215" t="s">
        <v>248</v>
      </c>
      <c r="I129" s="182">
        <f>'прил 13'!H182+'прил 13'!H183+'прил 13'!H184</f>
        <v>25</v>
      </c>
      <c r="J129" s="178">
        <f t="shared" si="2"/>
        <v>26.25</v>
      </c>
      <c r="K129" s="178">
        <f t="shared" si="2"/>
        <v>27.5625</v>
      </c>
    </row>
    <row r="130" spans="2:11" x14ac:dyDescent="0.25">
      <c r="B130" s="184" t="s">
        <v>610</v>
      </c>
      <c r="C130" s="179">
        <v>802</v>
      </c>
      <c r="D130" s="482" t="s">
        <v>195</v>
      </c>
      <c r="E130" s="482" t="s">
        <v>181</v>
      </c>
      <c r="F130" s="123" t="s">
        <v>218</v>
      </c>
      <c r="G130" s="482" t="s">
        <v>153</v>
      </c>
      <c r="H130" s="215" t="s">
        <v>233</v>
      </c>
      <c r="I130" s="182">
        <f>I131+I132</f>
        <v>25</v>
      </c>
      <c r="J130" s="178">
        <f t="shared" si="2"/>
        <v>26.25</v>
      </c>
      <c r="K130" s="178">
        <f t="shared" si="2"/>
        <v>27.5625</v>
      </c>
    </row>
    <row r="131" spans="2:11" ht="31.5" x14ac:dyDescent="0.25">
      <c r="B131" s="183" t="s">
        <v>146</v>
      </c>
      <c r="C131" s="179">
        <v>802</v>
      </c>
      <c r="D131" s="482" t="s">
        <v>195</v>
      </c>
      <c r="E131" s="482" t="s">
        <v>181</v>
      </c>
      <c r="F131" s="123" t="s">
        <v>218</v>
      </c>
      <c r="G131" s="482" t="s">
        <v>153</v>
      </c>
      <c r="H131" s="215" t="s">
        <v>239</v>
      </c>
      <c r="I131" s="182">
        <f>'прил 13'!H188</f>
        <v>15</v>
      </c>
      <c r="J131" s="178">
        <f t="shared" si="2"/>
        <v>15.75</v>
      </c>
      <c r="K131" s="178">
        <f t="shared" si="2"/>
        <v>16.537500000000001</v>
      </c>
    </row>
    <row r="132" spans="2:11" ht="31.5" x14ac:dyDescent="0.25">
      <c r="B132" s="183" t="s">
        <v>146</v>
      </c>
      <c r="C132" s="179">
        <v>802</v>
      </c>
      <c r="D132" s="482" t="s">
        <v>195</v>
      </c>
      <c r="E132" s="482" t="s">
        <v>181</v>
      </c>
      <c r="F132" s="123" t="s">
        <v>218</v>
      </c>
      <c r="G132" s="482" t="s">
        <v>153</v>
      </c>
      <c r="H132" s="215" t="s">
        <v>245</v>
      </c>
      <c r="I132" s="182">
        <f>'прил 13'!H189</f>
        <v>10</v>
      </c>
      <c r="J132" s="178">
        <f t="shared" si="2"/>
        <v>10.5</v>
      </c>
      <c r="K132" s="178">
        <f t="shared" si="2"/>
        <v>11.025</v>
      </c>
    </row>
    <row r="133" spans="2:11" ht="31.5" x14ac:dyDescent="0.25">
      <c r="B133" s="217" t="s">
        <v>219</v>
      </c>
      <c r="C133" s="179">
        <v>802</v>
      </c>
      <c r="D133" s="123" t="s">
        <v>195</v>
      </c>
      <c r="E133" s="123" t="s">
        <v>181</v>
      </c>
      <c r="F133" s="123" t="s">
        <v>220</v>
      </c>
      <c r="G133" s="123"/>
      <c r="H133" s="123" t="s">
        <v>233</v>
      </c>
      <c r="I133" s="180">
        <f>I134+I135</f>
        <v>0</v>
      </c>
      <c r="J133" s="178">
        <f t="shared" si="2"/>
        <v>0</v>
      </c>
      <c r="K133" s="178">
        <f t="shared" si="2"/>
        <v>0</v>
      </c>
    </row>
    <row r="134" spans="2:11" ht="31.5" x14ac:dyDescent="0.25">
      <c r="B134" s="183" t="s">
        <v>146</v>
      </c>
      <c r="C134" s="177">
        <v>802</v>
      </c>
      <c r="D134" s="124" t="s">
        <v>195</v>
      </c>
      <c r="E134" s="124" t="s">
        <v>181</v>
      </c>
      <c r="F134" s="124" t="s">
        <v>220</v>
      </c>
      <c r="G134" s="124" t="s">
        <v>153</v>
      </c>
      <c r="H134" s="124" t="s">
        <v>248</v>
      </c>
      <c r="I134" s="182">
        <f>I135</f>
        <v>0</v>
      </c>
      <c r="J134" s="178">
        <f t="shared" si="2"/>
        <v>0</v>
      </c>
      <c r="K134" s="178">
        <f t="shared" si="2"/>
        <v>0</v>
      </c>
    </row>
    <row r="135" spans="2:11" ht="31.5" x14ac:dyDescent="0.25">
      <c r="B135" s="184" t="s">
        <v>152</v>
      </c>
      <c r="C135" s="179">
        <v>802</v>
      </c>
      <c r="D135" s="124" t="s">
        <v>195</v>
      </c>
      <c r="E135" s="124" t="s">
        <v>181</v>
      </c>
      <c r="F135" s="124" t="s">
        <v>220</v>
      </c>
      <c r="G135" s="215" t="s">
        <v>153</v>
      </c>
      <c r="H135" s="215" t="s">
        <v>245</v>
      </c>
      <c r="I135" s="182">
        <f>'прил 13'!H196</f>
        <v>0</v>
      </c>
      <c r="J135" s="178">
        <f t="shared" si="2"/>
        <v>0</v>
      </c>
      <c r="K135" s="178">
        <f t="shared" si="2"/>
        <v>0</v>
      </c>
    </row>
    <row r="136" spans="2:11" ht="47.25" x14ac:dyDescent="0.25">
      <c r="B136" s="212" t="s">
        <v>264</v>
      </c>
      <c r="C136" s="177">
        <v>802</v>
      </c>
      <c r="D136" s="123" t="s">
        <v>125</v>
      </c>
      <c r="E136" s="123" t="s">
        <v>170</v>
      </c>
      <c r="F136" s="123" t="s">
        <v>222</v>
      </c>
      <c r="G136" s="123"/>
      <c r="H136" s="123" t="s">
        <v>233</v>
      </c>
      <c r="I136" s="180">
        <f>I137</f>
        <v>1</v>
      </c>
      <c r="J136" s="178">
        <f t="shared" si="2"/>
        <v>1.05</v>
      </c>
      <c r="K136" s="178">
        <f t="shared" si="2"/>
        <v>1.1025</v>
      </c>
    </row>
    <row r="137" spans="2:11" ht="31.5" x14ac:dyDescent="0.25">
      <c r="B137" s="183" t="s">
        <v>146</v>
      </c>
      <c r="C137" s="179">
        <v>802</v>
      </c>
      <c r="D137" s="124" t="s">
        <v>125</v>
      </c>
      <c r="E137" s="124" t="s">
        <v>170</v>
      </c>
      <c r="F137" s="124" t="s">
        <v>222</v>
      </c>
      <c r="G137" s="124" t="s">
        <v>147</v>
      </c>
      <c r="H137" s="124" t="s">
        <v>233</v>
      </c>
      <c r="I137" s="182">
        <f>I138</f>
        <v>1</v>
      </c>
      <c r="J137" s="178">
        <f t="shared" si="2"/>
        <v>1.05</v>
      </c>
      <c r="K137" s="178">
        <f t="shared" si="2"/>
        <v>1.1025</v>
      </c>
    </row>
    <row r="138" spans="2:11" ht="31.5" x14ac:dyDescent="0.25">
      <c r="B138" s="184" t="s">
        <v>152</v>
      </c>
      <c r="C138" s="177">
        <v>802</v>
      </c>
      <c r="D138" s="124" t="s">
        <v>125</v>
      </c>
      <c r="E138" s="124" t="s">
        <v>170</v>
      </c>
      <c r="F138" s="124" t="s">
        <v>222</v>
      </c>
      <c r="G138" s="215" t="s">
        <v>153</v>
      </c>
      <c r="H138" s="215" t="s">
        <v>245</v>
      </c>
      <c r="I138" s="182">
        <f>'прил 13'!H200</f>
        <v>1</v>
      </c>
      <c r="J138" s="178">
        <f t="shared" si="2"/>
        <v>1.05</v>
      </c>
      <c r="K138" s="178">
        <f t="shared" si="2"/>
        <v>1.1025</v>
      </c>
    </row>
    <row r="139" spans="2:11" x14ac:dyDescent="0.25">
      <c r="B139" s="122" t="s">
        <v>227</v>
      </c>
      <c r="C139" s="177">
        <v>802</v>
      </c>
      <c r="D139" s="124"/>
      <c r="E139" s="124"/>
      <c r="F139" s="124"/>
      <c r="G139" s="124"/>
      <c r="H139" s="124"/>
      <c r="I139" s="180">
        <f>I22+I29+I64+I76+I88+I96+I98+I108+I111+I59+I101+I112+I106</f>
        <v>17391.8</v>
      </c>
      <c r="J139" s="178">
        <f t="shared" si="2"/>
        <v>18261.39</v>
      </c>
      <c r="K139" s="178">
        <f t="shared" si="2"/>
        <v>19174.459500000001</v>
      </c>
    </row>
    <row r="140" spans="2:11" x14ac:dyDescent="0.25">
      <c r="B140" s="169"/>
      <c r="C140" s="169"/>
      <c r="D140" s="172"/>
      <c r="E140" s="172"/>
      <c r="F140" s="218"/>
      <c r="G140" s="172"/>
      <c r="H140" s="172"/>
      <c r="I140" s="172"/>
      <c r="J140" s="172"/>
      <c r="K140" s="219"/>
    </row>
    <row r="141" spans="2:11" x14ac:dyDescent="0.25">
      <c r="B141" s="567"/>
      <c r="C141" s="567"/>
      <c r="D141" s="567"/>
      <c r="E141" s="567"/>
      <c r="F141" s="567"/>
      <c r="G141" s="567"/>
      <c r="H141" s="172"/>
      <c r="I141" s="172"/>
      <c r="J141" s="172"/>
      <c r="K141" s="219"/>
    </row>
    <row r="142" spans="2:11" x14ac:dyDescent="0.25">
      <c r="B142" s="172"/>
      <c r="C142" s="172"/>
      <c r="D142" s="172"/>
      <c r="E142" s="172"/>
      <c r="F142" s="172"/>
      <c r="G142" s="172"/>
      <c r="H142" s="172"/>
      <c r="I142" s="172"/>
      <c r="J142" s="172"/>
      <c r="K142" s="219"/>
    </row>
    <row r="143" spans="2:11" x14ac:dyDescent="0.25">
      <c r="B143" s="220"/>
      <c r="C143" s="172"/>
      <c r="D143" s="221"/>
      <c r="E143" s="221"/>
      <c r="F143" s="221"/>
      <c r="G143" s="221"/>
      <c r="H143" s="221"/>
      <c r="I143" s="221"/>
      <c r="J143" s="221"/>
      <c r="K143" s="219"/>
    </row>
    <row r="144" spans="2:11" x14ac:dyDescent="0.25">
      <c r="B144" s="172"/>
      <c r="C144" s="172"/>
      <c r="D144" s="173"/>
      <c r="E144" s="173"/>
      <c r="F144" s="173"/>
      <c r="G144" s="173"/>
      <c r="H144" s="173"/>
      <c r="I144" s="173"/>
      <c r="J144" s="173"/>
      <c r="K144" s="219"/>
    </row>
    <row r="145" spans="9:11" x14ac:dyDescent="0.25">
      <c r="I145" s="222"/>
      <c r="J145" s="222"/>
      <c r="K145" s="222"/>
    </row>
    <row r="146" spans="9:11" x14ac:dyDescent="0.25">
      <c r="I146" s="222"/>
      <c r="J146" s="222"/>
      <c r="K146" s="222"/>
    </row>
    <row r="147" spans="9:11" x14ac:dyDescent="0.25">
      <c r="I147" s="222"/>
      <c r="J147" s="222"/>
      <c r="K147" s="222"/>
    </row>
  </sheetData>
  <mergeCells count="26">
    <mergeCell ref="B141:G141"/>
    <mergeCell ref="K16:K18"/>
    <mergeCell ref="C17:C18"/>
    <mergeCell ref="D17:D18"/>
    <mergeCell ref="E17:E18"/>
    <mergeCell ref="F17:F18"/>
    <mergeCell ref="G17:G18"/>
    <mergeCell ref="B13:J13"/>
    <mergeCell ref="B14:J14"/>
    <mergeCell ref="B16:B18"/>
    <mergeCell ref="C16:G16"/>
    <mergeCell ref="H16:H18"/>
    <mergeCell ref="I16:I18"/>
    <mergeCell ref="J16:J18"/>
    <mergeCell ref="B12:J12"/>
    <mergeCell ref="B1:K1"/>
    <mergeCell ref="B2:K2"/>
    <mergeCell ref="B3:K3"/>
    <mergeCell ref="B4:K4"/>
    <mergeCell ref="B5:K5"/>
    <mergeCell ref="B6:K6"/>
    <mergeCell ref="B7:K7"/>
    <mergeCell ref="B8:K8"/>
    <mergeCell ref="B9:K9"/>
    <mergeCell ref="B10:K10"/>
    <mergeCell ref="D11:G11"/>
  </mergeCells>
  <pageMargins left="0.70866141732283472" right="0.70866141732283472" top="0.74803149606299213" bottom="0.74803149606299213" header="0.31496062992125984" footer="0.31496062992125984"/>
  <pageSetup paperSize="9" scale="45" fitToHeight="0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7"/>
  <sheetViews>
    <sheetView topLeftCell="B1" workbookViewId="0">
      <selection activeCell="L81" sqref="L81"/>
    </sheetView>
  </sheetViews>
  <sheetFormatPr defaultColWidth="16.28515625" defaultRowHeight="15.75" x14ac:dyDescent="0.25"/>
  <cols>
    <col min="1" max="16384" width="16.28515625" style="33"/>
  </cols>
  <sheetData>
    <row r="1" spans="1:13" x14ac:dyDescent="0.25">
      <c r="B1" s="562" t="s">
        <v>265</v>
      </c>
      <c r="C1" s="562"/>
      <c r="D1" s="562"/>
      <c r="E1" s="562"/>
      <c r="F1" s="562"/>
      <c r="G1" s="562"/>
      <c r="H1" s="562"/>
      <c r="I1" s="562"/>
      <c r="J1" s="562"/>
    </row>
    <row r="2" spans="1:13" x14ac:dyDescent="0.25">
      <c r="B2" s="563" t="s">
        <v>615</v>
      </c>
      <c r="C2" s="563"/>
      <c r="D2" s="563"/>
      <c r="E2" s="563"/>
      <c r="F2" s="563"/>
      <c r="G2" s="563"/>
      <c r="H2" s="563"/>
      <c r="I2" s="563"/>
      <c r="J2" s="563"/>
    </row>
    <row r="3" spans="1:13" x14ac:dyDescent="0.25">
      <c r="B3" s="563" t="s">
        <v>590</v>
      </c>
      <c r="C3" s="563"/>
      <c r="D3" s="563"/>
      <c r="E3" s="563"/>
      <c r="F3" s="563"/>
      <c r="G3" s="563"/>
      <c r="H3" s="563"/>
      <c r="I3" s="563"/>
      <c r="J3" s="563"/>
    </row>
    <row r="4" spans="1:13" x14ac:dyDescent="0.25">
      <c r="B4" s="563" t="s">
        <v>13</v>
      </c>
      <c r="C4" s="563"/>
      <c r="D4" s="563"/>
      <c r="E4" s="563"/>
      <c r="F4" s="563"/>
      <c r="G4" s="563"/>
      <c r="H4" s="563"/>
      <c r="I4" s="563"/>
      <c r="J4" s="563"/>
    </row>
    <row r="5" spans="1:13" x14ac:dyDescent="0.25">
      <c r="B5" s="563" t="s">
        <v>669</v>
      </c>
      <c r="C5" s="563"/>
      <c r="D5" s="563"/>
      <c r="E5" s="563"/>
      <c r="F5" s="563"/>
      <c r="G5" s="563"/>
      <c r="H5" s="563"/>
      <c r="I5" s="563"/>
      <c r="J5" s="563"/>
    </row>
    <row r="6" spans="1:13" x14ac:dyDescent="0.25">
      <c r="B6" s="563" t="s">
        <v>637</v>
      </c>
      <c r="C6" s="563"/>
      <c r="D6" s="563"/>
      <c r="E6" s="563"/>
      <c r="F6" s="563"/>
      <c r="G6" s="563"/>
      <c r="H6" s="563"/>
      <c r="I6" s="563"/>
      <c r="J6" s="563"/>
    </row>
    <row r="7" spans="1:13" x14ac:dyDescent="0.25">
      <c r="B7" s="577"/>
      <c r="C7" s="577"/>
      <c r="D7" s="577"/>
      <c r="E7" s="577"/>
      <c r="F7" s="577"/>
      <c r="G7" s="577"/>
      <c r="H7" s="577"/>
      <c r="I7" s="577"/>
      <c r="J7" s="577"/>
    </row>
    <row r="8" spans="1:13" x14ac:dyDescent="0.25">
      <c r="B8" s="578"/>
      <c r="C8" s="578"/>
      <c r="D8" s="578"/>
      <c r="E8" s="578"/>
      <c r="F8" s="578"/>
      <c r="G8" s="578"/>
      <c r="H8" s="578"/>
      <c r="I8" s="578"/>
      <c r="J8" s="578"/>
    </row>
    <row r="9" spans="1:13" x14ac:dyDescent="0.25">
      <c r="B9" s="578"/>
      <c r="C9" s="578"/>
      <c r="D9" s="578"/>
      <c r="E9" s="578"/>
      <c r="F9" s="578"/>
      <c r="G9" s="578"/>
      <c r="H9" s="578"/>
      <c r="I9" s="578"/>
      <c r="J9" s="578"/>
    </row>
    <row r="10" spans="1:13" x14ac:dyDescent="0.25">
      <c r="B10" s="579" t="s">
        <v>266</v>
      </c>
      <c r="C10" s="579"/>
      <c r="D10" s="579"/>
      <c r="E10" s="579"/>
      <c r="F10" s="579"/>
      <c r="G10" s="579"/>
      <c r="H10" s="579"/>
      <c r="I10" s="579"/>
      <c r="J10" s="579"/>
    </row>
    <row r="11" spans="1:13" x14ac:dyDescent="0.25">
      <c r="B11" s="579" t="s">
        <v>670</v>
      </c>
      <c r="C11" s="579"/>
      <c r="D11" s="579"/>
      <c r="E11" s="579"/>
      <c r="F11" s="579"/>
      <c r="G11" s="579"/>
      <c r="H11" s="579"/>
      <c r="I11" s="579"/>
      <c r="J11" s="579"/>
    </row>
    <row r="12" spans="1:13" x14ac:dyDescent="0.25">
      <c r="B12" s="223"/>
      <c r="C12" s="223"/>
      <c r="D12" s="223"/>
      <c r="E12" s="223"/>
      <c r="F12" s="223"/>
      <c r="G12" s="223"/>
      <c r="H12" s="224"/>
      <c r="I12" s="224"/>
      <c r="J12" s="224"/>
    </row>
    <row r="13" spans="1:13" x14ac:dyDescent="0.25">
      <c r="B13" s="580" t="s">
        <v>267</v>
      </c>
      <c r="C13" s="581"/>
      <c r="D13" s="581"/>
      <c r="E13" s="581"/>
      <c r="F13" s="582"/>
      <c r="G13" s="225" t="s">
        <v>268</v>
      </c>
      <c r="H13" s="583" t="s">
        <v>572</v>
      </c>
      <c r="I13" s="583" t="s">
        <v>579</v>
      </c>
      <c r="J13" s="583" t="s">
        <v>671</v>
      </c>
    </row>
    <row r="14" spans="1:13" x14ac:dyDescent="0.25">
      <c r="B14" s="585" t="s">
        <v>269</v>
      </c>
      <c r="C14" s="586"/>
      <c r="D14" s="586"/>
      <c r="E14" s="586"/>
      <c r="F14" s="587"/>
      <c r="G14" s="226"/>
      <c r="H14" s="584"/>
      <c r="I14" s="584"/>
      <c r="J14" s="584"/>
    </row>
    <row r="15" spans="1:13" x14ac:dyDescent="0.25">
      <c r="B15" s="588" t="s">
        <v>270</v>
      </c>
      <c r="C15" s="589"/>
      <c r="D15" s="589"/>
      <c r="E15" s="589"/>
      <c r="F15" s="590"/>
      <c r="G15" s="227">
        <v>210</v>
      </c>
      <c r="H15" s="228">
        <f>H16+H17+H18</f>
        <v>8513.5</v>
      </c>
      <c r="I15" s="228">
        <f>H15*105%</f>
        <v>8939.1750000000011</v>
      </c>
      <c r="J15" s="228">
        <f>I15*105%</f>
        <v>9386.1337500000009</v>
      </c>
    </row>
    <row r="16" spans="1:13" x14ac:dyDescent="0.25">
      <c r="A16" s="223"/>
      <c r="B16" s="591" t="s">
        <v>271</v>
      </c>
      <c r="C16" s="592"/>
      <c r="D16" s="592"/>
      <c r="E16" s="592"/>
      <c r="F16" s="593"/>
      <c r="G16" s="229">
        <v>211</v>
      </c>
      <c r="H16" s="230">
        <f>'прил 13'!H13+'прил 13'!H22+'прил 13'!H92+'прил 13'!H112</f>
        <v>6538.5999999999995</v>
      </c>
      <c r="I16" s="228">
        <f t="shared" ref="I16:J79" si="0">H16*105%</f>
        <v>6865.53</v>
      </c>
      <c r="J16" s="228">
        <f t="shared" si="0"/>
        <v>7208.8064999999997</v>
      </c>
      <c r="K16" s="223"/>
      <c r="L16" s="223"/>
      <c r="M16" s="223"/>
    </row>
    <row r="17" spans="1:13" x14ac:dyDescent="0.25">
      <c r="A17" s="223"/>
      <c r="B17" s="591" t="s">
        <v>272</v>
      </c>
      <c r="C17" s="592"/>
      <c r="D17" s="592"/>
      <c r="E17" s="592"/>
      <c r="F17" s="593"/>
      <c r="G17" s="229">
        <v>212</v>
      </c>
      <c r="H17" s="230"/>
      <c r="I17" s="228">
        <f t="shared" si="0"/>
        <v>0</v>
      </c>
      <c r="J17" s="228">
        <f t="shared" si="0"/>
        <v>0</v>
      </c>
      <c r="K17" s="223"/>
      <c r="L17" s="223"/>
      <c r="M17" s="223"/>
    </row>
    <row r="18" spans="1:13" x14ac:dyDescent="0.25">
      <c r="A18" s="223"/>
      <c r="B18" s="591" t="s">
        <v>273</v>
      </c>
      <c r="C18" s="592"/>
      <c r="D18" s="592"/>
      <c r="E18" s="592"/>
      <c r="F18" s="593"/>
      <c r="G18" s="229">
        <v>213</v>
      </c>
      <c r="H18" s="230">
        <f>'прил 13'!H15+'прил 13'!H24+'прил 13'!H93+'прил 13'!H114</f>
        <v>1974.9</v>
      </c>
      <c r="I18" s="228">
        <f t="shared" si="0"/>
        <v>2073.645</v>
      </c>
      <c r="J18" s="228">
        <f t="shared" si="0"/>
        <v>2177.3272500000003</v>
      </c>
      <c r="K18" s="223"/>
      <c r="L18" s="223"/>
      <c r="M18" s="223"/>
    </row>
    <row r="19" spans="1:13" x14ac:dyDescent="0.25">
      <c r="A19" s="223"/>
      <c r="B19" s="594" t="s">
        <v>274</v>
      </c>
      <c r="C19" s="595"/>
      <c r="D19" s="595"/>
      <c r="E19" s="595"/>
      <c r="F19" s="596"/>
      <c r="G19" s="231">
        <v>220</v>
      </c>
      <c r="H19" s="232">
        <f>H20+H22+H25+H30+H41</f>
        <v>7601.3000000000011</v>
      </c>
      <c r="I19" s="228">
        <f t="shared" si="0"/>
        <v>7981.3650000000016</v>
      </c>
      <c r="J19" s="228">
        <f t="shared" si="0"/>
        <v>8380.4332500000019</v>
      </c>
      <c r="K19" s="223"/>
      <c r="L19" s="223"/>
      <c r="M19" s="223"/>
    </row>
    <row r="20" spans="1:13" x14ac:dyDescent="0.25">
      <c r="A20" s="223"/>
      <c r="B20" s="588" t="s">
        <v>275</v>
      </c>
      <c r="C20" s="589"/>
      <c r="D20" s="589"/>
      <c r="E20" s="589"/>
      <c r="F20" s="590"/>
      <c r="G20" s="227">
        <v>221</v>
      </c>
      <c r="H20" s="233">
        <f>'прил 13'!H25</f>
        <v>151</v>
      </c>
      <c r="I20" s="228">
        <f t="shared" si="0"/>
        <v>158.55000000000001</v>
      </c>
      <c r="J20" s="228">
        <f t="shared" si="0"/>
        <v>166.47750000000002</v>
      </c>
      <c r="K20" s="223"/>
      <c r="L20" s="223"/>
      <c r="M20" s="223"/>
    </row>
    <row r="21" spans="1:13" x14ac:dyDescent="0.25">
      <c r="A21" s="223"/>
      <c r="B21" s="597" t="s">
        <v>276</v>
      </c>
      <c r="C21" s="598"/>
      <c r="D21" s="598"/>
      <c r="E21" s="598"/>
      <c r="F21" s="599"/>
      <c r="G21" s="234">
        <v>221</v>
      </c>
      <c r="H21" s="235"/>
      <c r="I21" s="228">
        <f t="shared" si="0"/>
        <v>0</v>
      </c>
      <c r="J21" s="228">
        <f t="shared" si="0"/>
        <v>0</v>
      </c>
      <c r="K21" s="223"/>
      <c r="L21" s="223"/>
      <c r="M21" s="223"/>
    </row>
    <row r="22" spans="1:13" x14ac:dyDescent="0.25">
      <c r="A22" s="223"/>
      <c r="B22" s="588" t="s">
        <v>238</v>
      </c>
      <c r="C22" s="589"/>
      <c r="D22" s="589"/>
      <c r="E22" s="589"/>
      <c r="F22" s="590"/>
      <c r="G22" s="227">
        <v>222</v>
      </c>
      <c r="H22" s="233">
        <f>H23</f>
        <v>28.3</v>
      </c>
      <c r="I22" s="228">
        <f t="shared" si="0"/>
        <v>29.715000000000003</v>
      </c>
      <c r="J22" s="228">
        <f t="shared" si="0"/>
        <v>31.200750000000006</v>
      </c>
      <c r="K22" s="223"/>
      <c r="L22" s="223"/>
      <c r="M22" s="223"/>
    </row>
    <row r="23" spans="1:13" x14ac:dyDescent="0.25">
      <c r="A23" s="223"/>
      <c r="B23" s="236" t="s">
        <v>277</v>
      </c>
      <c r="C23" s="237"/>
      <c r="D23" s="237"/>
      <c r="E23" s="237"/>
      <c r="F23" s="238"/>
      <c r="G23" s="229">
        <v>222</v>
      </c>
      <c r="H23" s="230">
        <f>'прил 13'!H117+'прил 13'!H30+'прил 13'!H16</f>
        <v>28.3</v>
      </c>
      <c r="I23" s="228">
        <f t="shared" si="0"/>
        <v>29.715000000000003</v>
      </c>
      <c r="J23" s="228">
        <f t="shared" si="0"/>
        <v>31.200750000000006</v>
      </c>
      <c r="K23" s="223"/>
      <c r="L23" s="223"/>
      <c r="M23" s="223"/>
    </row>
    <row r="24" spans="1:13" x14ac:dyDescent="0.25">
      <c r="A24" s="223"/>
      <c r="B24" s="236" t="s">
        <v>278</v>
      </c>
      <c r="C24" s="237"/>
      <c r="D24" s="237"/>
      <c r="E24" s="237"/>
      <c r="F24" s="238"/>
      <c r="G24" s="229">
        <v>222</v>
      </c>
      <c r="H24" s="239"/>
      <c r="I24" s="228">
        <f t="shared" si="0"/>
        <v>0</v>
      </c>
      <c r="J24" s="228">
        <f t="shared" si="0"/>
        <v>0</v>
      </c>
      <c r="K24" s="223"/>
      <c r="L24" s="223"/>
      <c r="M24" s="223"/>
    </row>
    <row r="25" spans="1:13" x14ac:dyDescent="0.25">
      <c r="A25" s="240"/>
      <c r="B25" s="588" t="s">
        <v>246</v>
      </c>
      <c r="C25" s="589"/>
      <c r="D25" s="589"/>
      <c r="E25" s="589"/>
      <c r="F25" s="590"/>
      <c r="G25" s="227">
        <v>223</v>
      </c>
      <c r="H25" s="233">
        <f>H26+H27+H28</f>
        <v>387</v>
      </c>
      <c r="I25" s="228">
        <f t="shared" si="0"/>
        <v>406.35</v>
      </c>
      <c r="J25" s="228">
        <f t="shared" si="0"/>
        <v>426.66750000000002</v>
      </c>
      <c r="K25" s="223"/>
      <c r="L25" s="223"/>
      <c r="M25" s="223"/>
    </row>
    <row r="26" spans="1:13" x14ac:dyDescent="0.25">
      <c r="A26" s="241"/>
      <c r="B26" s="236" t="s">
        <v>279</v>
      </c>
      <c r="C26" s="237"/>
      <c r="D26" s="237"/>
      <c r="E26" s="237"/>
      <c r="F26" s="238"/>
      <c r="G26" s="229">
        <v>223</v>
      </c>
      <c r="H26" s="230">
        <f>'прил 13'!H96+'прил 13'!H138+'прил 13'!H156</f>
        <v>267</v>
      </c>
      <c r="I26" s="228">
        <f t="shared" si="0"/>
        <v>280.35000000000002</v>
      </c>
      <c r="J26" s="228">
        <f t="shared" si="0"/>
        <v>294.36750000000006</v>
      </c>
      <c r="K26" s="223"/>
      <c r="L26" s="223"/>
      <c r="M26" s="223"/>
    </row>
    <row r="27" spans="1:13" x14ac:dyDescent="0.25">
      <c r="A27" s="241"/>
      <c r="B27" s="236" t="s">
        <v>280</v>
      </c>
      <c r="C27" s="237"/>
      <c r="D27" s="237"/>
      <c r="E27" s="237"/>
      <c r="F27" s="238"/>
      <c r="G27" s="229">
        <v>223</v>
      </c>
      <c r="H27" s="230">
        <v>111</v>
      </c>
      <c r="I27" s="228">
        <f t="shared" si="0"/>
        <v>116.55000000000001</v>
      </c>
      <c r="J27" s="228">
        <f t="shared" si="0"/>
        <v>122.37750000000001</v>
      </c>
      <c r="K27" s="223"/>
      <c r="L27" s="223"/>
      <c r="M27" s="223"/>
    </row>
    <row r="28" spans="1:13" x14ac:dyDescent="0.25">
      <c r="A28" s="241"/>
      <c r="B28" s="471" t="s">
        <v>569</v>
      </c>
      <c r="C28" s="237"/>
      <c r="D28" s="237"/>
      <c r="E28" s="237"/>
      <c r="F28" s="238"/>
      <c r="G28" s="229">
        <v>223</v>
      </c>
      <c r="H28" s="230">
        <v>9</v>
      </c>
      <c r="I28" s="228">
        <f t="shared" si="0"/>
        <v>9.4500000000000011</v>
      </c>
      <c r="J28" s="228">
        <f t="shared" si="0"/>
        <v>9.9225000000000012</v>
      </c>
      <c r="K28" s="223"/>
      <c r="L28" s="223"/>
      <c r="M28" s="223"/>
    </row>
    <row r="29" spans="1:13" x14ac:dyDescent="0.25">
      <c r="A29" s="241"/>
      <c r="B29" s="242" t="s">
        <v>281</v>
      </c>
      <c r="C29" s="243"/>
      <c r="D29" s="243"/>
      <c r="E29" s="243"/>
      <c r="F29" s="244"/>
      <c r="G29" s="234">
        <v>224</v>
      </c>
      <c r="H29" s="235">
        <v>0</v>
      </c>
      <c r="I29" s="228">
        <f t="shared" si="0"/>
        <v>0</v>
      </c>
      <c r="J29" s="228">
        <f t="shared" si="0"/>
        <v>0</v>
      </c>
      <c r="K29" s="223"/>
      <c r="L29" s="223"/>
      <c r="M29" s="223"/>
    </row>
    <row r="30" spans="1:13" x14ac:dyDescent="0.25">
      <c r="A30" s="223"/>
      <c r="B30" s="588" t="s">
        <v>282</v>
      </c>
      <c r="C30" s="589"/>
      <c r="D30" s="589"/>
      <c r="E30" s="589"/>
      <c r="F30" s="590"/>
      <c r="G30" s="227">
        <v>225</v>
      </c>
      <c r="H30" s="233">
        <f>H31+H33+H34+H35+H36+H37+H38+H39+H40</f>
        <v>6075.8000000000011</v>
      </c>
      <c r="I30" s="228">
        <f t="shared" si="0"/>
        <v>6379.5900000000011</v>
      </c>
      <c r="J30" s="228">
        <f t="shared" si="0"/>
        <v>6698.5695000000014</v>
      </c>
      <c r="K30" s="241"/>
      <c r="L30" s="223"/>
      <c r="M30" s="223"/>
    </row>
    <row r="31" spans="1:13" x14ac:dyDescent="0.25">
      <c r="A31" s="223"/>
      <c r="B31" s="236" t="s">
        <v>283</v>
      </c>
      <c r="C31" s="243"/>
      <c r="D31" s="243"/>
      <c r="E31" s="243"/>
      <c r="F31" s="244"/>
      <c r="G31" s="229">
        <v>225</v>
      </c>
      <c r="H31" s="230">
        <f>'прил 13'!H33</f>
        <v>16</v>
      </c>
      <c r="I31" s="228">
        <f t="shared" si="0"/>
        <v>16.8</v>
      </c>
      <c r="J31" s="228">
        <f t="shared" si="0"/>
        <v>17.64</v>
      </c>
      <c r="K31" s="245"/>
      <c r="L31" s="246"/>
      <c r="M31" s="246"/>
    </row>
    <row r="32" spans="1:13" x14ac:dyDescent="0.25">
      <c r="B32" s="236" t="s">
        <v>284</v>
      </c>
      <c r="C32" s="243"/>
      <c r="D32" s="243"/>
      <c r="E32" s="243"/>
      <c r="F32" s="244"/>
      <c r="G32" s="229">
        <v>225</v>
      </c>
      <c r="H32" s="230"/>
      <c r="I32" s="228">
        <f t="shared" si="0"/>
        <v>0</v>
      </c>
      <c r="J32" s="228">
        <f t="shared" si="0"/>
        <v>0</v>
      </c>
      <c r="K32" s="241"/>
    </row>
    <row r="33" spans="2:11" x14ac:dyDescent="0.25">
      <c r="B33" s="236" t="s">
        <v>285</v>
      </c>
      <c r="C33" s="243"/>
      <c r="D33" s="243"/>
      <c r="E33" s="243"/>
      <c r="F33" s="244"/>
      <c r="G33" s="229">
        <v>225</v>
      </c>
      <c r="H33" s="230"/>
      <c r="I33" s="228">
        <f t="shared" si="0"/>
        <v>0</v>
      </c>
      <c r="J33" s="228">
        <f t="shared" si="0"/>
        <v>0</v>
      </c>
      <c r="K33" s="223"/>
    </row>
    <row r="34" spans="2:11" x14ac:dyDescent="0.25">
      <c r="B34" s="236" t="s">
        <v>286</v>
      </c>
      <c r="C34" s="243"/>
      <c r="D34" s="243"/>
      <c r="E34" s="243"/>
      <c r="F34" s="244"/>
      <c r="G34" s="229">
        <v>225</v>
      </c>
      <c r="H34" s="230">
        <f>'прил 13'!H133+'прил 13'!H135+'прил 13'!H136+'прил 13'!H157+'прил 13'!H176+'прил 13'!H182+'прил 13'!H183+'прил 13'!H188</f>
        <v>1243.8</v>
      </c>
      <c r="I34" s="228">
        <f t="shared" si="0"/>
        <v>1305.99</v>
      </c>
      <c r="J34" s="228">
        <f t="shared" si="0"/>
        <v>1371.2895000000001</v>
      </c>
      <c r="K34" s="223"/>
    </row>
    <row r="35" spans="2:11" x14ac:dyDescent="0.25">
      <c r="B35" s="236" t="s">
        <v>287</v>
      </c>
      <c r="C35" s="243"/>
      <c r="D35" s="243"/>
      <c r="E35" s="243"/>
      <c r="F35" s="244"/>
      <c r="G35" s="229">
        <v>225</v>
      </c>
      <c r="H35" s="247">
        <f>'прил 13'!H129</f>
        <v>3395.8</v>
      </c>
      <c r="I35" s="228">
        <f t="shared" si="0"/>
        <v>3565.59</v>
      </c>
      <c r="J35" s="228">
        <f t="shared" si="0"/>
        <v>3743.8695000000002</v>
      </c>
      <c r="K35" s="223"/>
    </row>
    <row r="36" spans="2:11" ht="18" customHeight="1" x14ac:dyDescent="0.25">
      <c r="B36" s="615" t="s">
        <v>571</v>
      </c>
      <c r="C36" s="616"/>
      <c r="D36" s="616"/>
      <c r="E36" s="616"/>
      <c r="F36" s="617"/>
      <c r="G36" s="229">
        <v>225</v>
      </c>
      <c r="H36" s="247">
        <f>'прил 13'!H141</f>
        <v>65.099999999999994</v>
      </c>
      <c r="I36" s="228">
        <f t="shared" si="0"/>
        <v>68.355000000000004</v>
      </c>
      <c r="J36" s="228">
        <f t="shared" si="0"/>
        <v>71.772750000000002</v>
      </c>
      <c r="K36" s="223"/>
    </row>
    <row r="37" spans="2:11" x14ac:dyDescent="0.25">
      <c r="B37" s="474" t="s">
        <v>578</v>
      </c>
      <c r="C37" s="243"/>
      <c r="D37" s="243"/>
      <c r="E37" s="243"/>
      <c r="F37" s="244"/>
      <c r="G37" s="229">
        <v>225</v>
      </c>
      <c r="H37" s="247">
        <f>'прил 13'!H35</f>
        <v>1308.5999999999999</v>
      </c>
      <c r="I37" s="228">
        <f t="shared" si="0"/>
        <v>1374.03</v>
      </c>
      <c r="J37" s="228">
        <f t="shared" si="0"/>
        <v>1442.7315000000001</v>
      </c>
      <c r="K37" s="223"/>
    </row>
    <row r="38" spans="2:11" x14ac:dyDescent="0.25">
      <c r="B38" s="600" t="s">
        <v>588</v>
      </c>
      <c r="C38" s="601"/>
      <c r="D38" s="601"/>
      <c r="E38" s="601"/>
      <c r="F38" s="602"/>
      <c r="G38" s="229">
        <v>225</v>
      </c>
      <c r="H38" s="247">
        <f>'прил 13'!H143</f>
        <v>46.5</v>
      </c>
      <c r="I38" s="228">
        <f t="shared" si="0"/>
        <v>48.825000000000003</v>
      </c>
      <c r="J38" s="228">
        <f t="shared" si="0"/>
        <v>51.266250000000007</v>
      </c>
      <c r="K38" s="223"/>
    </row>
    <row r="39" spans="2:11" x14ac:dyDescent="0.25">
      <c r="B39" s="236" t="s">
        <v>288</v>
      </c>
      <c r="C39" s="243"/>
      <c r="D39" s="243"/>
      <c r="E39" s="243"/>
      <c r="F39" s="244"/>
      <c r="G39" s="229">
        <v>225</v>
      </c>
      <c r="H39" s="247"/>
      <c r="I39" s="228">
        <f t="shared" si="0"/>
        <v>0</v>
      </c>
      <c r="J39" s="228">
        <f t="shared" si="0"/>
        <v>0</v>
      </c>
      <c r="K39" s="223"/>
    </row>
    <row r="40" spans="2:11" x14ac:dyDescent="0.25">
      <c r="B40" s="236" t="s">
        <v>289</v>
      </c>
      <c r="C40" s="243"/>
      <c r="D40" s="243"/>
      <c r="E40" s="243"/>
      <c r="F40" s="244"/>
      <c r="G40" s="229">
        <v>225</v>
      </c>
      <c r="H40" s="247"/>
      <c r="I40" s="228">
        <f t="shared" si="0"/>
        <v>0</v>
      </c>
      <c r="J40" s="228">
        <f t="shared" si="0"/>
        <v>0</v>
      </c>
      <c r="K40" s="223"/>
    </row>
    <row r="41" spans="2:11" x14ac:dyDescent="0.25">
      <c r="B41" s="588" t="s">
        <v>290</v>
      </c>
      <c r="C41" s="589"/>
      <c r="D41" s="589"/>
      <c r="E41" s="589"/>
      <c r="F41" s="590"/>
      <c r="G41" s="227">
        <v>226</v>
      </c>
      <c r="H41" s="233">
        <f>H42+H43+H44+H45+H46+H47+H48+H49+H50+H51+H52+H53+H57+H56+H55+H54</f>
        <v>959.2</v>
      </c>
      <c r="I41" s="228">
        <f t="shared" si="0"/>
        <v>1007.1600000000001</v>
      </c>
      <c r="J41" s="228">
        <f t="shared" si="0"/>
        <v>1057.518</v>
      </c>
      <c r="K41" s="223"/>
    </row>
    <row r="42" spans="2:11" x14ac:dyDescent="0.25">
      <c r="B42" s="248" t="s">
        <v>291</v>
      </c>
      <c r="C42" s="249"/>
      <c r="D42" s="249"/>
      <c r="E42" s="249"/>
      <c r="F42" s="250"/>
      <c r="G42" s="251">
        <v>226</v>
      </c>
      <c r="H42" s="252">
        <f>'прил 13'!H37</f>
        <v>92</v>
      </c>
      <c r="I42" s="228">
        <f t="shared" si="0"/>
        <v>96.600000000000009</v>
      </c>
      <c r="J42" s="228">
        <f t="shared" si="0"/>
        <v>101.43</v>
      </c>
      <c r="K42" s="223"/>
    </row>
    <row r="43" spans="2:11" x14ac:dyDescent="0.25">
      <c r="B43" s="248" t="s">
        <v>292</v>
      </c>
      <c r="C43" s="249"/>
      <c r="D43" s="249"/>
      <c r="E43" s="249"/>
      <c r="F43" s="250"/>
      <c r="G43" s="251">
        <v>226</v>
      </c>
      <c r="H43" s="252">
        <f>'прил 13'!H46</f>
        <v>10</v>
      </c>
      <c r="I43" s="228">
        <f t="shared" si="0"/>
        <v>10.5</v>
      </c>
      <c r="J43" s="228">
        <f t="shared" si="0"/>
        <v>11.025</v>
      </c>
      <c r="K43" s="223"/>
    </row>
    <row r="44" spans="2:11" x14ac:dyDescent="0.25">
      <c r="B44" s="475" t="s">
        <v>577</v>
      </c>
      <c r="C44" s="249"/>
      <c r="D44" s="249"/>
      <c r="E44" s="249"/>
      <c r="F44" s="250"/>
      <c r="G44" s="251">
        <v>226</v>
      </c>
      <c r="H44" s="252">
        <f>'прил 13'!H50+'прил 13'!H99</f>
        <v>50</v>
      </c>
      <c r="I44" s="228">
        <f t="shared" si="0"/>
        <v>52.5</v>
      </c>
      <c r="J44" s="228">
        <f t="shared" si="0"/>
        <v>55.125</v>
      </c>
      <c r="K44" s="223"/>
    </row>
    <row r="45" spans="2:11" x14ac:dyDescent="0.25">
      <c r="B45" s="248" t="s">
        <v>293</v>
      </c>
      <c r="C45" s="249"/>
      <c r="D45" s="249"/>
      <c r="E45" s="249"/>
      <c r="F45" s="250"/>
      <c r="G45" s="251">
        <v>226</v>
      </c>
      <c r="H45" s="252">
        <f>'прил 13'!H100+'прил 13'!H125+'прил 13'!H142</f>
        <v>210.2</v>
      </c>
      <c r="I45" s="228">
        <f t="shared" si="0"/>
        <v>220.71</v>
      </c>
      <c r="J45" s="228">
        <f t="shared" si="0"/>
        <v>231.74550000000002</v>
      </c>
      <c r="K45" s="223"/>
    </row>
    <row r="46" spans="2:11" x14ac:dyDescent="0.25">
      <c r="B46" s="248" t="s">
        <v>258</v>
      </c>
      <c r="C46" s="249"/>
      <c r="D46" s="249"/>
      <c r="E46" s="249"/>
      <c r="F46" s="250"/>
      <c r="G46" s="251">
        <v>226</v>
      </c>
      <c r="H46" s="252"/>
      <c r="I46" s="228">
        <f t="shared" si="0"/>
        <v>0</v>
      </c>
      <c r="J46" s="228">
        <f t="shared" si="0"/>
        <v>0</v>
      </c>
      <c r="K46" s="223"/>
    </row>
    <row r="47" spans="2:11" x14ac:dyDescent="0.25">
      <c r="B47" s="248" t="s">
        <v>294</v>
      </c>
      <c r="C47" s="249"/>
      <c r="D47" s="249"/>
      <c r="E47" s="249"/>
      <c r="F47" s="250"/>
      <c r="G47" s="251">
        <v>226</v>
      </c>
      <c r="H47" s="252"/>
      <c r="I47" s="228">
        <f t="shared" si="0"/>
        <v>0</v>
      </c>
      <c r="J47" s="228">
        <f t="shared" si="0"/>
        <v>0</v>
      </c>
    </row>
    <row r="48" spans="2:11" x14ac:dyDescent="0.25">
      <c r="B48" s="600" t="s">
        <v>612</v>
      </c>
      <c r="C48" s="601"/>
      <c r="D48" s="601"/>
      <c r="E48" s="601"/>
      <c r="F48" s="602"/>
      <c r="G48" s="251">
        <v>226</v>
      </c>
      <c r="H48" s="252">
        <f>'прил 13'!H194</f>
        <v>0</v>
      </c>
      <c r="I48" s="228">
        <f t="shared" si="0"/>
        <v>0</v>
      </c>
      <c r="J48" s="228">
        <f t="shared" si="0"/>
        <v>0</v>
      </c>
    </row>
    <row r="49" spans="2:10" x14ac:dyDescent="0.25">
      <c r="B49" s="600" t="s">
        <v>611</v>
      </c>
      <c r="C49" s="601"/>
      <c r="D49" s="601"/>
      <c r="E49" s="601"/>
      <c r="F49" s="250"/>
      <c r="G49" s="251">
        <v>226</v>
      </c>
      <c r="H49" s="252">
        <f>'прил 13'!H54</f>
        <v>10</v>
      </c>
      <c r="I49" s="228">
        <f t="shared" si="0"/>
        <v>10.5</v>
      </c>
      <c r="J49" s="228">
        <f t="shared" si="0"/>
        <v>11.025</v>
      </c>
    </row>
    <row r="50" spans="2:10" x14ac:dyDescent="0.25">
      <c r="B50" s="248" t="s">
        <v>295</v>
      </c>
      <c r="C50" s="249"/>
      <c r="D50" s="249"/>
      <c r="E50" s="249"/>
      <c r="F50" s="250"/>
      <c r="G50" s="251">
        <v>226</v>
      </c>
      <c r="H50" s="252">
        <f>'прил 13'!H124+'прил 13'!H123</f>
        <v>310</v>
      </c>
      <c r="I50" s="228">
        <f t="shared" si="0"/>
        <v>325.5</v>
      </c>
      <c r="J50" s="228">
        <f t="shared" si="0"/>
        <v>341.77500000000003</v>
      </c>
    </row>
    <row r="51" spans="2:10" x14ac:dyDescent="0.25">
      <c r="B51" s="470" t="s">
        <v>656</v>
      </c>
      <c r="C51" s="249"/>
      <c r="D51" s="249"/>
      <c r="E51" s="249"/>
      <c r="F51" s="250"/>
      <c r="G51" s="251">
        <v>226</v>
      </c>
      <c r="H51" s="252">
        <f>'прил 13'!H102+'прил 13'!H103</f>
        <v>200</v>
      </c>
      <c r="I51" s="228">
        <f t="shared" si="0"/>
        <v>210</v>
      </c>
      <c r="J51" s="228">
        <f t="shared" si="0"/>
        <v>220.5</v>
      </c>
    </row>
    <row r="52" spans="2:10" x14ac:dyDescent="0.25">
      <c r="B52" s="248" t="s">
        <v>296</v>
      </c>
      <c r="C52" s="249"/>
      <c r="D52" s="249"/>
      <c r="E52" s="249"/>
      <c r="F52" s="250"/>
      <c r="G52" s="251">
        <v>226</v>
      </c>
      <c r="H52" s="252">
        <f>'прил 13'!H48</f>
        <v>14</v>
      </c>
      <c r="I52" s="228">
        <f t="shared" si="0"/>
        <v>14.700000000000001</v>
      </c>
      <c r="J52" s="228">
        <f t="shared" si="0"/>
        <v>15.435000000000002</v>
      </c>
    </row>
    <row r="53" spans="2:10" x14ac:dyDescent="0.25">
      <c r="B53" s="472" t="s">
        <v>574</v>
      </c>
      <c r="C53" s="249"/>
      <c r="D53" s="249"/>
      <c r="E53" s="249"/>
      <c r="F53" s="250"/>
      <c r="G53" s="251">
        <v>226</v>
      </c>
      <c r="H53" s="252">
        <f>'прил 13'!H104</f>
        <v>0</v>
      </c>
      <c r="I53" s="228">
        <f t="shared" si="0"/>
        <v>0</v>
      </c>
      <c r="J53" s="228">
        <f t="shared" si="0"/>
        <v>0</v>
      </c>
    </row>
    <row r="54" spans="2:10" x14ac:dyDescent="0.25">
      <c r="B54" s="248" t="s">
        <v>297</v>
      </c>
      <c r="C54" s="249"/>
      <c r="D54" s="249"/>
      <c r="E54" s="249"/>
      <c r="F54" s="250"/>
      <c r="G54" s="251">
        <v>226</v>
      </c>
      <c r="H54" s="252"/>
      <c r="I54" s="228">
        <f t="shared" si="0"/>
        <v>0</v>
      </c>
      <c r="J54" s="228">
        <f t="shared" si="0"/>
        <v>0</v>
      </c>
    </row>
    <row r="55" spans="2:10" x14ac:dyDescent="0.25">
      <c r="B55" s="248" t="s">
        <v>657</v>
      </c>
      <c r="C55" s="249"/>
      <c r="D55" s="249"/>
      <c r="E55" s="249"/>
      <c r="F55" s="250"/>
      <c r="G55" s="251">
        <v>226</v>
      </c>
      <c r="H55" s="252">
        <f>'прил 13'!H134</f>
        <v>30</v>
      </c>
      <c r="I55" s="228">
        <f t="shared" si="0"/>
        <v>31.5</v>
      </c>
      <c r="J55" s="228">
        <f t="shared" si="0"/>
        <v>33.075000000000003</v>
      </c>
    </row>
    <row r="56" spans="2:10" x14ac:dyDescent="0.25">
      <c r="B56" s="248" t="s">
        <v>298</v>
      </c>
      <c r="C56" s="249"/>
      <c r="D56" s="249"/>
      <c r="E56" s="249"/>
      <c r="F56" s="250"/>
      <c r="G56" s="251">
        <v>226</v>
      </c>
      <c r="H56" s="252"/>
      <c r="I56" s="228">
        <f t="shared" si="0"/>
        <v>0</v>
      </c>
      <c r="J56" s="228">
        <f t="shared" si="0"/>
        <v>0</v>
      </c>
    </row>
    <row r="57" spans="2:10" x14ac:dyDescent="0.25">
      <c r="B57" s="248" t="s">
        <v>299</v>
      </c>
      <c r="C57" s="249"/>
      <c r="D57" s="249"/>
      <c r="E57" s="249"/>
      <c r="F57" s="250"/>
      <c r="G57" s="251">
        <v>226</v>
      </c>
      <c r="H57" s="252">
        <f>'прил 13'!H184+'прил 13'!H158+'прил 13'!H160</f>
        <v>33</v>
      </c>
      <c r="I57" s="228">
        <f t="shared" si="0"/>
        <v>34.65</v>
      </c>
      <c r="J57" s="228">
        <f t="shared" si="0"/>
        <v>36.3825</v>
      </c>
    </row>
    <row r="58" spans="2:10" x14ac:dyDescent="0.25">
      <c r="B58" s="248" t="s">
        <v>300</v>
      </c>
      <c r="C58" s="249"/>
      <c r="D58" s="249"/>
      <c r="E58" s="249"/>
      <c r="F58" s="250"/>
      <c r="G58" s="251">
        <v>226</v>
      </c>
      <c r="H58" s="252"/>
      <c r="I58" s="228">
        <f t="shared" si="0"/>
        <v>0</v>
      </c>
      <c r="J58" s="228">
        <f t="shared" si="0"/>
        <v>0</v>
      </c>
    </row>
    <row r="59" spans="2:10" x14ac:dyDescent="0.25">
      <c r="B59" s="621" t="s">
        <v>301</v>
      </c>
      <c r="C59" s="622"/>
      <c r="D59" s="622"/>
      <c r="E59" s="622"/>
      <c r="F59" s="623"/>
      <c r="G59" s="254">
        <v>240</v>
      </c>
      <c r="H59" s="255">
        <v>0</v>
      </c>
      <c r="I59" s="228">
        <f t="shared" si="0"/>
        <v>0</v>
      </c>
      <c r="J59" s="228">
        <f t="shared" si="0"/>
        <v>0</v>
      </c>
    </row>
    <row r="60" spans="2:10" x14ac:dyDescent="0.25">
      <c r="B60" s="624" t="s">
        <v>302</v>
      </c>
      <c r="C60" s="625"/>
      <c r="D60" s="625"/>
      <c r="E60" s="625"/>
      <c r="F60" s="626"/>
      <c r="G60" s="256"/>
      <c r="H60" s="257"/>
      <c r="I60" s="228">
        <f t="shared" si="0"/>
        <v>0</v>
      </c>
      <c r="J60" s="228">
        <f t="shared" si="0"/>
        <v>0</v>
      </c>
    </row>
    <row r="61" spans="2:10" x14ac:dyDescent="0.25">
      <c r="B61" s="627" t="s">
        <v>303</v>
      </c>
      <c r="C61" s="628"/>
      <c r="D61" s="628"/>
      <c r="E61" s="628"/>
      <c r="F61" s="629"/>
      <c r="G61" s="258">
        <v>241</v>
      </c>
      <c r="H61" s="259">
        <v>0</v>
      </c>
      <c r="I61" s="228">
        <f t="shared" si="0"/>
        <v>0</v>
      </c>
      <c r="J61" s="228">
        <f t="shared" si="0"/>
        <v>0</v>
      </c>
    </row>
    <row r="62" spans="2:10" x14ac:dyDescent="0.25">
      <c r="B62" s="618" t="s">
        <v>304</v>
      </c>
      <c r="C62" s="630"/>
      <c r="D62" s="630"/>
      <c r="E62" s="630"/>
      <c r="F62" s="631"/>
      <c r="G62" s="612">
        <v>242</v>
      </c>
      <c r="H62" s="253"/>
      <c r="I62" s="228">
        <f t="shared" si="0"/>
        <v>0</v>
      </c>
      <c r="J62" s="228">
        <f t="shared" si="0"/>
        <v>0</v>
      </c>
    </row>
    <row r="63" spans="2:10" x14ac:dyDescent="0.25">
      <c r="B63" s="603" t="s">
        <v>305</v>
      </c>
      <c r="C63" s="604"/>
      <c r="D63" s="604"/>
      <c r="E63" s="604"/>
      <c r="F63" s="605"/>
      <c r="G63" s="613"/>
      <c r="H63" s="259"/>
      <c r="I63" s="228">
        <f t="shared" si="0"/>
        <v>0</v>
      </c>
      <c r="J63" s="228">
        <f t="shared" si="0"/>
        <v>0</v>
      </c>
    </row>
    <row r="64" spans="2:10" x14ac:dyDescent="0.25">
      <c r="B64" s="606" t="s">
        <v>306</v>
      </c>
      <c r="C64" s="607"/>
      <c r="D64" s="607"/>
      <c r="E64" s="607"/>
      <c r="F64" s="608"/>
      <c r="G64" s="614"/>
      <c r="H64" s="257"/>
      <c r="I64" s="228">
        <f t="shared" si="0"/>
        <v>0</v>
      </c>
      <c r="J64" s="228">
        <f t="shared" si="0"/>
        <v>0</v>
      </c>
    </row>
    <row r="65" spans="2:10" x14ac:dyDescent="0.25">
      <c r="B65" s="597" t="s">
        <v>307</v>
      </c>
      <c r="C65" s="598"/>
      <c r="D65" s="598"/>
      <c r="E65" s="598"/>
      <c r="F65" s="599"/>
      <c r="G65" s="234">
        <v>250</v>
      </c>
      <c r="H65" s="260">
        <f>H66</f>
        <v>6</v>
      </c>
      <c r="I65" s="228">
        <f t="shared" si="0"/>
        <v>6.3000000000000007</v>
      </c>
      <c r="J65" s="228">
        <f t="shared" si="0"/>
        <v>6.6150000000000011</v>
      </c>
    </row>
    <row r="66" spans="2:10" x14ac:dyDescent="0.25">
      <c r="B66" s="618" t="s">
        <v>570</v>
      </c>
      <c r="C66" s="619"/>
      <c r="D66" s="619"/>
      <c r="E66" s="619"/>
      <c r="F66" s="620"/>
      <c r="G66" s="225">
        <v>251</v>
      </c>
      <c r="H66" s="261">
        <f>'прил 13'!H152</f>
        <v>6</v>
      </c>
      <c r="I66" s="228">
        <f t="shared" si="0"/>
        <v>6.3000000000000007</v>
      </c>
      <c r="J66" s="228">
        <f t="shared" si="0"/>
        <v>6.6150000000000011</v>
      </c>
    </row>
    <row r="67" spans="2:10" x14ac:dyDescent="0.25">
      <c r="B67" s="597" t="s">
        <v>308</v>
      </c>
      <c r="C67" s="598"/>
      <c r="D67" s="598"/>
      <c r="E67" s="598"/>
      <c r="F67" s="599"/>
      <c r="G67" s="234">
        <v>260</v>
      </c>
      <c r="H67" s="260">
        <f>H68</f>
        <v>399.9</v>
      </c>
      <c r="I67" s="228">
        <f t="shared" si="0"/>
        <v>419.89499999999998</v>
      </c>
      <c r="J67" s="228">
        <f t="shared" si="0"/>
        <v>440.88974999999999</v>
      </c>
    </row>
    <row r="68" spans="2:10" x14ac:dyDescent="0.25">
      <c r="B68" s="591" t="s">
        <v>309</v>
      </c>
      <c r="C68" s="592"/>
      <c r="D68" s="592"/>
      <c r="E68" s="592"/>
      <c r="F68" s="593"/>
      <c r="G68" s="229">
        <v>260</v>
      </c>
      <c r="H68" s="260">
        <f>'прил 13'!H147</f>
        <v>399.9</v>
      </c>
      <c r="I68" s="228">
        <f t="shared" si="0"/>
        <v>419.89499999999998</v>
      </c>
      <c r="J68" s="228">
        <f t="shared" si="0"/>
        <v>440.88974999999999</v>
      </c>
    </row>
    <row r="69" spans="2:10" x14ac:dyDescent="0.25">
      <c r="B69" s="609" t="s">
        <v>310</v>
      </c>
      <c r="C69" s="610"/>
      <c r="D69" s="610"/>
      <c r="E69" s="610"/>
      <c r="F69" s="611"/>
      <c r="G69" s="229">
        <v>260</v>
      </c>
      <c r="H69" s="262"/>
      <c r="I69" s="228">
        <f t="shared" si="0"/>
        <v>0</v>
      </c>
      <c r="J69" s="228">
        <f t="shared" si="0"/>
        <v>0</v>
      </c>
    </row>
    <row r="70" spans="2:10" x14ac:dyDescent="0.25">
      <c r="B70" s="597" t="s">
        <v>311</v>
      </c>
      <c r="C70" s="598"/>
      <c r="D70" s="598"/>
      <c r="E70" s="598"/>
      <c r="F70" s="599"/>
      <c r="G70" s="234">
        <v>290</v>
      </c>
      <c r="H70" s="260">
        <f>'прил 13'!H56+'прил 13'!H88</f>
        <v>74</v>
      </c>
      <c r="I70" s="228">
        <f t="shared" si="0"/>
        <v>77.7</v>
      </c>
      <c r="J70" s="228">
        <f t="shared" si="0"/>
        <v>81.585000000000008</v>
      </c>
    </row>
    <row r="71" spans="2:10" x14ac:dyDescent="0.25">
      <c r="B71" s="597" t="s">
        <v>312</v>
      </c>
      <c r="C71" s="598"/>
      <c r="D71" s="598"/>
      <c r="E71" s="598"/>
      <c r="F71" s="599"/>
      <c r="G71" s="256">
        <v>300</v>
      </c>
      <c r="H71" s="263">
        <f>H72+H79</f>
        <v>797.1</v>
      </c>
      <c r="I71" s="228">
        <f t="shared" si="0"/>
        <v>836.95500000000004</v>
      </c>
      <c r="J71" s="228">
        <f t="shared" si="0"/>
        <v>878.80275000000006</v>
      </c>
    </row>
    <row r="72" spans="2:10" x14ac:dyDescent="0.25">
      <c r="B72" s="597" t="s">
        <v>261</v>
      </c>
      <c r="C72" s="598"/>
      <c r="D72" s="598"/>
      <c r="E72" s="598"/>
      <c r="F72" s="599"/>
      <c r="G72" s="256">
        <v>310</v>
      </c>
      <c r="H72" s="263">
        <f>H73</f>
        <v>50</v>
      </c>
      <c r="I72" s="228">
        <f t="shared" si="0"/>
        <v>52.5</v>
      </c>
      <c r="J72" s="228">
        <f t="shared" si="0"/>
        <v>55.125</v>
      </c>
    </row>
    <row r="73" spans="2:10" x14ac:dyDescent="0.25">
      <c r="B73" s="609" t="s">
        <v>313</v>
      </c>
      <c r="C73" s="610"/>
      <c r="D73" s="610"/>
      <c r="E73" s="610"/>
      <c r="F73" s="611"/>
      <c r="G73" s="226">
        <v>310</v>
      </c>
      <c r="H73" s="257">
        <f>'прил 13'!H64+'прил 13'!H163</f>
        <v>50</v>
      </c>
      <c r="I73" s="228">
        <f t="shared" si="0"/>
        <v>52.5</v>
      </c>
      <c r="J73" s="228">
        <f t="shared" si="0"/>
        <v>55.125</v>
      </c>
    </row>
    <row r="74" spans="2:10" x14ac:dyDescent="0.25">
      <c r="B74" s="609" t="s">
        <v>314</v>
      </c>
      <c r="C74" s="610"/>
      <c r="D74" s="610"/>
      <c r="E74" s="610"/>
      <c r="F74" s="611"/>
      <c r="G74" s="226">
        <v>310</v>
      </c>
      <c r="H74" s="257"/>
      <c r="I74" s="228">
        <f t="shared" si="0"/>
        <v>0</v>
      </c>
      <c r="J74" s="228">
        <f t="shared" si="0"/>
        <v>0</v>
      </c>
    </row>
    <row r="75" spans="2:10" x14ac:dyDescent="0.25">
      <c r="B75" s="609" t="s">
        <v>315</v>
      </c>
      <c r="C75" s="610"/>
      <c r="D75" s="610"/>
      <c r="E75" s="610"/>
      <c r="F75" s="611"/>
      <c r="G75" s="226">
        <v>310</v>
      </c>
      <c r="H75" s="257"/>
      <c r="I75" s="228">
        <f t="shared" si="0"/>
        <v>0</v>
      </c>
      <c r="J75" s="228">
        <f t="shared" si="0"/>
        <v>0</v>
      </c>
    </row>
    <row r="76" spans="2:10" x14ac:dyDescent="0.25">
      <c r="B76" s="609" t="s">
        <v>316</v>
      </c>
      <c r="C76" s="610"/>
      <c r="D76" s="610"/>
      <c r="E76" s="610"/>
      <c r="F76" s="611"/>
      <c r="G76" s="226">
        <v>310</v>
      </c>
      <c r="H76" s="257"/>
      <c r="I76" s="228">
        <f t="shared" si="0"/>
        <v>0</v>
      </c>
      <c r="J76" s="228">
        <f t="shared" si="0"/>
        <v>0</v>
      </c>
    </row>
    <row r="77" spans="2:10" x14ac:dyDescent="0.25">
      <c r="B77" s="609" t="s">
        <v>317</v>
      </c>
      <c r="C77" s="610"/>
      <c r="D77" s="610"/>
      <c r="E77" s="610"/>
      <c r="F77" s="611"/>
      <c r="G77" s="226">
        <v>310</v>
      </c>
      <c r="H77" s="257"/>
      <c r="I77" s="228">
        <f t="shared" si="0"/>
        <v>0</v>
      </c>
      <c r="J77" s="228">
        <f t="shared" si="0"/>
        <v>0</v>
      </c>
    </row>
    <row r="78" spans="2:10" x14ac:dyDescent="0.25">
      <c r="B78" s="609" t="s">
        <v>318</v>
      </c>
      <c r="C78" s="610"/>
      <c r="D78" s="610"/>
      <c r="E78" s="610"/>
      <c r="F78" s="611"/>
      <c r="G78" s="226">
        <v>310</v>
      </c>
      <c r="H78" s="257"/>
      <c r="I78" s="228">
        <f t="shared" si="0"/>
        <v>0</v>
      </c>
      <c r="J78" s="228">
        <f t="shared" si="0"/>
        <v>0</v>
      </c>
    </row>
    <row r="79" spans="2:10" x14ac:dyDescent="0.25">
      <c r="B79" s="597" t="s">
        <v>242</v>
      </c>
      <c r="C79" s="598"/>
      <c r="D79" s="598"/>
      <c r="E79" s="598"/>
      <c r="F79" s="599"/>
      <c r="G79" s="256">
        <v>340</v>
      </c>
      <c r="H79" s="263">
        <f>H80+H81+H83+H82</f>
        <v>747.1</v>
      </c>
      <c r="I79" s="228">
        <f t="shared" si="0"/>
        <v>784.45500000000004</v>
      </c>
      <c r="J79" s="228">
        <f t="shared" si="0"/>
        <v>823.67775000000006</v>
      </c>
    </row>
    <row r="80" spans="2:10" x14ac:dyDescent="0.25">
      <c r="B80" s="609" t="s">
        <v>319</v>
      </c>
      <c r="C80" s="610"/>
      <c r="D80" s="610"/>
      <c r="E80" s="610"/>
      <c r="F80" s="611"/>
      <c r="G80" s="226">
        <v>340</v>
      </c>
      <c r="H80" s="257">
        <f>'прил 13'!H106+'прил 13'!H126+'прил 13'!H165+'прил 13'!H172+'прил 13'!H189+'прил 13'!H196</f>
        <v>304.60000000000002</v>
      </c>
      <c r="I80" s="228">
        <f t="shared" ref="I80:J85" si="1">H80*105%</f>
        <v>319.83000000000004</v>
      </c>
      <c r="J80" s="228">
        <f t="shared" si="1"/>
        <v>335.82150000000007</v>
      </c>
    </row>
    <row r="81" spans="2:10" x14ac:dyDescent="0.25">
      <c r="B81" s="609" t="s">
        <v>320</v>
      </c>
      <c r="C81" s="610"/>
      <c r="D81" s="610"/>
      <c r="E81" s="610"/>
      <c r="F81" s="611"/>
      <c r="G81" s="226">
        <v>340</v>
      </c>
      <c r="H81" s="257">
        <f>'прил 13'!H70+'прил 13'!H74+'прил 13'!H75+'прил 13'!H107+'прил 13'!H120+'прил 13'!H169+'прил 13'!H175+'прил 13'!H178+'прил 13'!H189+'прил 13'!H200</f>
        <v>113.8</v>
      </c>
      <c r="I81" s="228">
        <f t="shared" si="1"/>
        <v>119.49000000000001</v>
      </c>
      <c r="J81" s="228">
        <f t="shared" si="1"/>
        <v>125.46450000000002</v>
      </c>
    </row>
    <row r="82" spans="2:10" x14ac:dyDescent="0.25">
      <c r="B82" s="609" t="s">
        <v>321</v>
      </c>
      <c r="C82" s="610"/>
      <c r="D82" s="610"/>
      <c r="E82" s="610"/>
      <c r="F82" s="611"/>
      <c r="G82" s="226">
        <v>340</v>
      </c>
      <c r="H82" s="257">
        <f>'прил 13'!H127</f>
        <v>318.7</v>
      </c>
      <c r="I82" s="228">
        <f t="shared" si="1"/>
        <v>334.63499999999999</v>
      </c>
      <c r="J82" s="228">
        <f t="shared" si="1"/>
        <v>351.36675000000002</v>
      </c>
    </row>
    <row r="83" spans="2:10" x14ac:dyDescent="0.25">
      <c r="B83" s="609" t="s">
        <v>322</v>
      </c>
      <c r="C83" s="610"/>
      <c r="D83" s="610"/>
      <c r="E83" s="610"/>
      <c r="F83" s="611"/>
      <c r="G83" s="226">
        <v>340</v>
      </c>
      <c r="H83" s="257">
        <f>'прил 13'!H179</f>
        <v>10</v>
      </c>
      <c r="I83" s="228">
        <f t="shared" si="1"/>
        <v>10.5</v>
      </c>
      <c r="J83" s="228">
        <f t="shared" si="1"/>
        <v>11.025</v>
      </c>
    </row>
    <row r="84" spans="2:10" x14ac:dyDescent="0.25">
      <c r="B84" s="632" t="s">
        <v>323</v>
      </c>
      <c r="C84" s="633"/>
      <c r="D84" s="633"/>
      <c r="E84" s="633"/>
      <c r="F84" s="634"/>
      <c r="G84" s="226">
        <v>340</v>
      </c>
      <c r="H84" s="257"/>
      <c r="I84" s="228">
        <f t="shared" si="1"/>
        <v>0</v>
      </c>
      <c r="J84" s="228">
        <f t="shared" si="1"/>
        <v>0</v>
      </c>
    </row>
    <row r="85" spans="2:10" x14ac:dyDescent="0.25">
      <c r="B85" s="597" t="s">
        <v>324</v>
      </c>
      <c r="C85" s="598"/>
      <c r="D85" s="598"/>
      <c r="E85" s="598"/>
      <c r="F85" s="599"/>
      <c r="G85" s="226"/>
      <c r="H85" s="263">
        <f>H15+H19+H59+H65+H67+H70+H71</f>
        <v>17391.8</v>
      </c>
      <c r="I85" s="228">
        <f t="shared" si="1"/>
        <v>18261.39</v>
      </c>
      <c r="J85" s="228">
        <f t="shared" si="1"/>
        <v>19174.459500000001</v>
      </c>
    </row>
    <row r="86" spans="2:10" x14ac:dyDescent="0.25">
      <c r="B86" s="223"/>
      <c r="C86" s="223"/>
      <c r="D86" s="223"/>
      <c r="E86" s="223"/>
      <c r="F86" s="223"/>
      <c r="G86" s="223"/>
      <c r="H86" s="264"/>
      <c r="I86" s="264"/>
      <c r="J86" s="264"/>
    </row>
    <row r="87" spans="2:10" x14ac:dyDescent="0.25">
      <c r="B87" s="223"/>
      <c r="C87" s="223"/>
      <c r="D87" s="223"/>
      <c r="E87" s="223"/>
      <c r="F87" s="223"/>
      <c r="G87" s="223"/>
      <c r="H87" s="246"/>
      <c r="I87" s="246"/>
      <c r="J87" s="246"/>
    </row>
  </sheetData>
  <mergeCells count="58">
    <mergeCell ref="B84:F84"/>
    <mergeCell ref="B85:F85"/>
    <mergeCell ref="B77:F77"/>
    <mergeCell ref="B78:F78"/>
    <mergeCell ref="B79:F79"/>
    <mergeCell ref="B80:F80"/>
    <mergeCell ref="B81:F81"/>
    <mergeCell ref="B82:F82"/>
    <mergeCell ref="B73:F73"/>
    <mergeCell ref="B74:F74"/>
    <mergeCell ref="G62:G64"/>
    <mergeCell ref="B36:F36"/>
    <mergeCell ref="B83:F83"/>
    <mergeCell ref="B76:F76"/>
    <mergeCell ref="B66:F66"/>
    <mergeCell ref="B67:F67"/>
    <mergeCell ref="B68:F68"/>
    <mergeCell ref="B69:F69"/>
    <mergeCell ref="B75:F75"/>
    <mergeCell ref="B65:F65"/>
    <mergeCell ref="B59:F59"/>
    <mergeCell ref="B60:F60"/>
    <mergeCell ref="B61:F61"/>
    <mergeCell ref="B62:F62"/>
    <mergeCell ref="B20:F20"/>
    <mergeCell ref="B71:F71"/>
    <mergeCell ref="B72:F72"/>
    <mergeCell ref="B21:F21"/>
    <mergeCell ref="B22:F22"/>
    <mergeCell ref="B25:F25"/>
    <mergeCell ref="B30:F30"/>
    <mergeCell ref="B41:F41"/>
    <mergeCell ref="B38:F38"/>
    <mergeCell ref="B63:F63"/>
    <mergeCell ref="B64:F64"/>
    <mergeCell ref="B70:F70"/>
    <mergeCell ref="B49:E49"/>
    <mergeCell ref="B48:F48"/>
    <mergeCell ref="B15:F15"/>
    <mergeCell ref="B16:F16"/>
    <mergeCell ref="B17:F17"/>
    <mergeCell ref="B18:F18"/>
    <mergeCell ref="B19:F19"/>
    <mergeCell ref="B6:J6"/>
    <mergeCell ref="B1:J1"/>
    <mergeCell ref="B2:J2"/>
    <mergeCell ref="B3:J3"/>
    <mergeCell ref="B4:J4"/>
    <mergeCell ref="B5:J5"/>
    <mergeCell ref="B7:J7"/>
    <mergeCell ref="B8:J9"/>
    <mergeCell ref="B10:J10"/>
    <mergeCell ref="B11:J11"/>
    <mergeCell ref="B13:F13"/>
    <mergeCell ref="H13:H14"/>
    <mergeCell ref="I13:I14"/>
    <mergeCell ref="J13:J14"/>
    <mergeCell ref="B14:F14"/>
  </mergeCells>
  <pageMargins left="0.70866141732283472" right="0.70866141732283472" top="0.74803149606299213" bottom="0.74803149606299213" header="0.31496062992125984" footer="0.31496062992125984"/>
  <pageSetup paperSize="9" scale="53" fitToHeight="0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2"/>
  <sheetViews>
    <sheetView workbookViewId="0">
      <selection activeCell="C188" sqref="C188"/>
    </sheetView>
  </sheetViews>
  <sheetFormatPr defaultRowHeight="12" customHeight="1" x14ac:dyDescent="0.25"/>
  <cols>
    <col min="1" max="1" width="62.5703125" customWidth="1"/>
    <col min="2" max="2" width="9" customWidth="1"/>
    <col min="3" max="3" width="6.42578125" customWidth="1"/>
    <col min="4" max="4" width="5.7109375" customWidth="1"/>
    <col min="5" max="5" width="15.7109375" customWidth="1"/>
    <col min="6" max="6" width="6.28515625" customWidth="1"/>
    <col min="7" max="7" width="7.140625" customWidth="1"/>
    <col min="8" max="18" width="15.7109375" customWidth="1"/>
  </cols>
  <sheetData>
    <row r="1" spans="1:14" ht="15" x14ac:dyDescent="0.25">
      <c r="A1" s="635" t="s">
        <v>325</v>
      </c>
      <c r="B1" s="635"/>
      <c r="C1" s="635"/>
      <c r="D1" s="635"/>
      <c r="E1" s="635"/>
      <c r="F1" s="635"/>
      <c r="G1" s="635"/>
      <c r="H1" s="635"/>
      <c r="I1" s="635"/>
      <c r="J1" s="265"/>
      <c r="K1" s="266"/>
      <c r="L1" s="266"/>
    </row>
    <row r="2" spans="1:14" ht="15" x14ac:dyDescent="0.25">
      <c r="A2" s="636" t="s">
        <v>628</v>
      </c>
      <c r="B2" s="636"/>
      <c r="C2" s="636"/>
      <c r="D2" s="636"/>
      <c r="E2" s="636"/>
      <c r="F2" s="636"/>
      <c r="G2" s="636"/>
      <c r="H2" s="636"/>
      <c r="I2" s="636"/>
      <c r="J2" s="636"/>
      <c r="K2" s="266"/>
      <c r="L2" s="266"/>
    </row>
    <row r="3" spans="1:14" ht="15" x14ac:dyDescent="0.25">
      <c r="A3" s="637" t="s">
        <v>629</v>
      </c>
      <c r="B3" s="637"/>
      <c r="C3" s="637"/>
      <c r="D3" s="637"/>
      <c r="E3" s="637"/>
      <c r="F3" s="637"/>
      <c r="G3" s="637"/>
      <c r="H3" s="637"/>
      <c r="I3" s="637"/>
      <c r="J3" s="637"/>
      <c r="K3" s="266"/>
      <c r="L3" s="266"/>
    </row>
    <row r="4" spans="1:14" ht="15" x14ac:dyDescent="0.25">
      <c r="A4" s="637" t="s">
        <v>326</v>
      </c>
      <c r="B4" s="637"/>
      <c r="C4" s="637"/>
      <c r="D4" s="637"/>
      <c r="E4" s="637"/>
      <c r="F4" s="637"/>
      <c r="G4" s="637"/>
      <c r="H4" s="637"/>
      <c r="I4" s="637"/>
      <c r="J4" s="637"/>
      <c r="K4" s="266"/>
      <c r="L4" s="266"/>
    </row>
    <row r="5" spans="1:14" ht="15" x14ac:dyDescent="0.25">
      <c r="A5" s="267"/>
      <c r="B5" s="267"/>
      <c r="C5" s="268"/>
      <c r="D5" s="268"/>
      <c r="E5" s="268"/>
      <c r="F5" s="268"/>
      <c r="G5" s="268"/>
      <c r="H5" s="269"/>
      <c r="I5" s="269"/>
      <c r="J5" s="269" t="s">
        <v>327</v>
      </c>
      <c r="K5" s="266"/>
      <c r="L5" s="266"/>
    </row>
    <row r="6" spans="1:14" ht="15" x14ac:dyDescent="0.25">
      <c r="A6" s="267"/>
      <c r="B6" s="267"/>
      <c r="C6" s="268"/>
      <c r="D6" s="268"/>
      <c r="E6" s="268"/>
      <c r="F6" s="268"/>
      <c r="G6" s="268"/>
      <c r="H6" s="269"/>
      <c r="I6" s="269"/>
      <c r="J6" s="269"/>
      <c r="K6" s="266"/>
      <c r="L6" s="266"/>
    </row>
    <row r="7" spans="1:14" ht="45" x14ac:dyDescent="0.25">
      <c r="A7" s="270" t="s">
        <v>267</v>
      </c>
      <c r="B7" s="270"/>
      <c r="C7" s="270" t="s">
        <v>328</v>
      </c>
      <c r="D7" s="270" t="s">
        <v>121</v>
      </c>
      <c r="E7" s="270" t="s">
        <v>122</v>
      </c>
      <c r="F7" s="270"/>
      <c r="G7" s="271" t="s">
        <v>329</v>
      </c>
      <c r="H7" s="272" t="s">
        <v>630</v>
      </c>
      <c r="I7" s="273" t="s">
        <v>631</v>
      </c>
      <c r="J7" s="273" t="s">
        <v>632</v>
      </c>
      <c r="K7" s="274"/>
      <c r="L7" s="274"/>
    </row>
    <row r="8" spans="1:14" ht="15" x14ac:dyDescent="0.25">
      <c r="A8" s="275" t="s">
        <v>232</v>
      </c>
      <c r="B8" s="276"/>
      <c r="C8" s="277"/>
      <c r="D8" s="277"/>
      <c r="E8" s="277"/>
      <c r="F8" s="277"/>
      <c r="G8" s="276"/>
      <c r="H8" s="278">
        <f>H9+H110+H121+H131+H146+H150+H154+H128+H137+H144</f>
        <v>17391.799999999996</v>
      </c>
      <c r="I8" s="278">
        <f>H8*105%</f>
        <v>18261.389999999996</v>
      </c>
      <c r="J8" s="278">
        <f>I8*105%</f>
        <v>19174.459499999997</v>
      </c>
      <c r="K8" s="274"/>
      <c r="L8" s="274"/>
    </row>
    <row r="9" spans="1:14" ht="15" x14ac:dyDescent="0.25">
      <c r="A9" s="279" t="s">
        <v>330</v>
      </c>
      <c r="B9" s="280">
        <v>802</v>
      </c>
      <c r="C9" s="281" t="s">
        <v>125</v>
      </c>
      <c r="D9" s="281" t="s">
        <v>254</v>
      </c>
      <c r="E9" s="281" t="s">
        <v>331</v>
      </c>
      <c r="F9" s="281" t="s">
        <v>233</v>
      </c>
      <c r="G9" s="281" t="s">
        <v>233</v>
      </c>
      <c r="H9" s="282">
        <f>H10+H18+H88+H90+H76</f>
        <v>10654.8</v>
      </c>
      <c r="I9" s="278">
        <f t="shared" ref="I9:J72" si="0">H9*105%</f>
        <v>11187.539999999999</v>
      </c>
      <c r="J9" s="278">
        <f t="shared" si="0"/>
        <v>11746.916999999999</v>
      </c>
      <c r="K9" s="274"/>
      <c r="L9" s="274"/>
    </row>
    <row r="10" spans="1:14" ht="45" x14ac:dyDescent="0.25">
      <c r="A10" s="283" t="s">
        <v>332</v>
      </c>
      <c r="B10" s="280">
        <v>802</v>
      </c>
      <c r="C10" s="281" t="s">
        <v>125</v>
      </c>
      <c r="D10" s="281" t="s">
        <v>127</v>
      </c>
      <c r="E10" s="281" t="s">
        <v>331</v>
      </c>
      <c r="F10" s="281" t="s">
        <v>233</v>
      </c>
      <c r="G10" s="281" t="s">
        <v>233</v>
      </c>
      <c r="H10" s="282">
        <f>H11</f>
        <v>933.2</v>
      </c>
      <c r="I10" s="278">
        <f t="shared" si="0"/>
        <v>979.86000000000013</v>
      </c>
      <c r="J10" s="278">
        <f t="shared" si="0"/>
        <v>1028.8530000000001</v>
      </c>
      <c r="K10" s="274"/>
      <c r="L10" s="274"/>
    </row>
    <row r="11" spans="1:14" ht="15" x14ac:dyDescent="0.25">
      <c r="A11" s="284" t="s">
        <v>333</v>
      </c>
      <c r="B11" s="280">
        <v>802</v>
      </c>
      <c r="C11" s="281" t="s">
        <v>125</v>
      </c>
      <c r="D11" s="281" t="s">
        <v>127</v>
      </c>
      <c r="E11" s="281" t="s">
        <v>334</v>
      </c>
      <c r="F11" s="281" t="s">
        <v>233</v>
      </c>
      <c r="G11" s="281" t="s">
        <v>233</v>
      </c>
      <c r="H11" s="282">
        <f>H12</f>
        <v>933.2</v>
      </c>
      <c r="I11" s="278">
        <f t="shared" si="0"/>
        <v>979.86000000000013</v>
      </c>
      <c r="J11" s="278">
        <f t="shared" si="0"/>
        <v>1028.8530000000001</v>
      </c>
      <c r="K11" s="274"/>
      <c r="L11" s="274"/>
    </row>
    <row r="12" spans="1:14" ht="43.5" x14ac:dyDescent="0.25">
      <c r="A12" s="285" t="s">
        <v>335</v>
      </c>
      <c r="B12" s="280">
        <v>802</v>
      </c>
      <c r="C12" s="281" t="s">
        <v>125</v>
      </c>
      <c r="D12" s="281" t="s">
        <v>127</v>
      </c>
      <c r="E12" s="281" t="s">
        <v>334</v>
      </c>
      <c r="F12" s="281" t="s">
        <v>233</v>
      </c>
      <c r="G12" s="281" t="s">
        <v>336</v>
      </c>
      <c r="H12" s="282">
        <f>H13+H14+H15+H16</f>
        <v>933.2</v>
      </c>
      <c r="I12" s="278">
        <f t="shared" si="0"/>
        <v>979.86000000000013</v>
      </c>
      <c r="J12" s="278">
        <f t="shared" si="0"/>
        <v>1028.8530000000001</v>
      </c>
      <c r="N12" s="286"/>
    </row>
    <row r="13" spans="1:14" ht="15" x14ac:dyDescent="0.25">
      <c r="A13" s="287" t="s">
        <v>271</v>
      </c>
      <c r="B13" s="288">
        <v>802</v>
      </c>
      <c r="C13" s="289" t="s">
        <v>125</v>
      </c>
      <c r="D13" s="289" t="s">
        <v>127</v>
      </c>
      <c r="E13" s="289" t="s">
        <v>334</v>
      </c>
      <c r="F13" s="289" t="s">
        <v>135</v>
      </c>
      <c r="G13" s="289" t="s">
        <v>234</v>
      </c>
      <c r="H13" s="290">
        <v>712.9</v>
      </c>
      <c r="I13" s="278">
        <f t="shared" si="0"/>
        <v>748.54499999999996</v>
      </c>
      <c r="J13" s="278">
        <f t="shared" si="0"/>
        <v>785.97225000000003</v>
      </c>
      <c r="N13" s="286"/>
    </row>
    <row r="14" spans="1:14" ht="15" x14ac:dyDescent="0.25">
      <c r="A14" s="287" t="s">
        <v>337</v>
      </c>
      <c r="B14" s="288">
        <v>802</v>
      </c>
      <c r="C14" s="289" t="s">
        <v>125</v>
      </c>
      <c r="D14" s="289" t="s">
        <v>127</v>
      </c>
      <c r="E14" s="289" t="s">
        <v>334</v>
      </c>
      <c r="F14" s="289" t="s">
        <v>137</v>
      </c>
      <c r="G14" s="289" t="s">
        <v>235</v>
      </c>
      <c r="H14" s="290"/>
      <c r="I14" s="278">
        <f t="shared" si="0"/>
        <v>0</v>
      </c>
      <c r="J14" s="278">
        <f t="shared" si="0"/>
        <v>0</v>
      </c>
      <c r="N14" s="286"/>
    </row>
    <row r="15" spans="1:14" ht="15" x14ac:dyDescent="0.25">
      <c r="A15" s="287" t="s">
        <v>338</v>
      </c>
      <c r="B15" s="288">
        <v>802</v>
      </c>
      <c r="C15" s="289" t="s">
        <v>125</v>
      </c>
      <c r="D15" s="289" t="s">
        <v>127</v>
      </c>
      <c r="E15" s="289" t="s">
        <v>334</v>
      </c>
      <c r="F15" s="289" t="s">
        <v>139</v>
      </c>
      <c r="G15" s="289" t="s">
        <v>236</v>
      </c>
      <c r="H15" s="290">
        <v>215.3</v>
      </c>
      <c r="I15" s="278">
        <f t="shared" si="0"/>
        <v>226.06500000000003</v>
      </c>
      <c r="J15" s="278">
        <f t="shared" si="0"/>
        <v>237.36825000000005</v>
      </c>
    </row>
    <row r="16" spans="1:14" ht="15" x14ac:dyDescent="0.25">
      <c r="A16" s="287" t="s">
        <v>339</v>
      </c>
      <c r="B16" s="288">
        <v>802</v>
      </c>
      <c r="C16" s="289" t="s">
        <v>125</v>
      </c>
      <c r="D16" s="289" t="s">
        <v>127</v>
      </c>
      <c r="E16" s="289" t="s">
        <v>334</v>
      </c>
      <c r="F16" s="289" t="s">
        <v>137</v>
      </c>
      <c r="G16" s="289" t="s">
        <v>185</v>
      </c>
      <c r="H16" s="290">
        <v>5</v>
      </c>
      <c r="I16" s="278">
        <f t="shared" si="0"/>
        <v>5.25</v>
      </c>
      <c r="J16" s="278">
        <f t="shared" si="0"/>
        <v>5.5125000000000002</v>
      </c>
    </row>
    <row r="17" spans="1:13" ht="15" x14ac:dyDescent="0.25">
      <c r="A17" s="287"/>
      <c r="B17" s="288" t="s">
        <v>340</v>
      </c>
      <c r="C17" s="289" t="s">
        <v>125</v>
      </c>
      <c r="D17" s="289" t="s">
        <v>127</v>
      </c>
      <c r="E17" s="289" t="s">
        <v>334</v>
      </c>
      <c r="F17" s="289" t="s">
        <v>157</v>
      </c>
      <c r="G17" s="289" t="s">
        <v>244</v>
      </c>
      <c r="H17" s="290"/>
      <c r="I17" s="278">
        <f t="shared" si="0"/>
        <v>0</v>
      </c>
      <c r="J17" s="278">
        <f t="shared" si="0"/>
        <v>0</v>
      </c>
    </row>
    <row r="18" spans="1:13" ht="60" x14ac:dyDescent="0.25">
      <c r="A18" s="284" t="s">
        <v>341</v>
      </c>
      <c r="B18" s="280">
        <v>802</v>
      </c>
      <c r="C18" s="281" t="s">
        <v>125</v>
      </c>
      <c r="D18" s="281" t="s">
        <v>141</v>
      </c>
      <c r="E18" s="281" t="s">
        <v>331</v>
      </c>
      <c r="F18" s="281" t="s">
        <v>233</v>
      </c>
      <c r="G18" s="281" t="s">
        <v>233</v>
      </c>
      <c r="H18" s="282">
        <f>H19</f>
        <v>3278</v>
      </c>
      <c r="I18" s="278">
        <f t="shared" si="0"/>
        <v>3441.9</v>
      </c>
      <c r="J18" s="278">
        <f t="shared" si="0"/>
        <v>3613.9950000000003</v>
      </c>
    </row>
    <row r="19" spans="1:13" ht="15" x14ac:dyDescent="0.25">
      <c r="A19" s="284" t="s">
        <v>342</v>
      </c>
      <c r="B19" s="280">
        <v>802</v>
      </c>
      <c r="C19" s="281" t="s">
        <v>125</v>
      </c>
      <c r="D19" s="281" t="s">
        <v>141</v>
      </c>
      <c r="E19" s="281" t="s">
        <v>343</v>
      </c>
      <c r="F19" s="281" t="s">
        <v>233</v>
      </c>
      <c r="G19" s="281" t="s">
        <v>233</v>
      </c>
      <c r="H19" s="282">
        <f>H20</f>
        <v>3278</v>
      </c>
      <c r="I19" s="278">
        <f t="shared" si="0"/>
        <v>3441.9</v>
      </c>
      <c r="J19" s="278">
        <f t="shared" si="0"/>
        <v>3613.9950000000003</v>
      </c>
    </row>
    <row r="20" spans="1:13" ht="15" x14ac:dyDescent="0.25">
      <c r="A20" s="285" t="s">
        <v>344</v>
      </c>
      <c r="B20" s="280">
        <v>802</v>
      </c>
      <c r="C20" s="281" t="s">
        <v>125</v>
      </c>
      <c r="D20" s="281" t="s">
        <v>141</v>
      </c>
      <c r="E20" s="281" t="s">
        <v>343</v>
      </c>
      <c r="F20" s="281" t="s">
        <v>233</v>
      </c>
      <c r="G20" s="281" t="s">
        <v>147</v>
      </c>
      <c r="H20" s="282">
        <f>H21+H25+H32+H36+H56+H64+H68+H29+H75</f>
        <v>3278</v>
      </c>
      <c r="I20" s="278">
        <f t="shared" si="0"/>
        <v>3441.9</v>
      </c>
      <c r="J20" s="278">
        <f t="shared" si="0"/>
        <v>3613.9950000000003</v>
      </c>
    </row>
    <row r="21" spans="1:13" ht="43.5" x14ac:dyDescent="0.25">
      <c r="A21" s="285" t="s">
        <v>335</v>
      </c>
      <c r="B21" s="280">
        <v>802</v>
      </c>
      <c r="C21" s="281" t="s">
        <v>125</v>
      </c>
      <c r="D21" s="281" t="s">
        <v>141</v>
      </c>
      <c r="E21" s="281" t="s">
        <v>343</v>
      </c>
      <c r="F21" s="281" t="s">
        <v>233</v>
      </c>
      <c r="G21" s="281" t="s">
        <v>336</v>
      </c>
      <c r="H21" s="282">
        <f>H22+H23+H24</f>
        <v>1524.4</v>
      </c>
      <c r="I21" s="278">
        <f t="shared" si="0"/>
        <v>1600.6200000000001</v>
      </c>
      <c r="J21" s="278">
        <f t="shared" si="0"/>
        <v>1680.6510000000003</v>
      </c>
      <c r="L21" s="286"/>
    </row>
    <row r="22" spans="1:13" ht="15" x14ac:dyDescent="0.25">
      <c r="A22" s="292" t="s">
        <v>271</v>
      </c>
      <c r="B22" s="288">
        <v>802</v>
      </c>
      <c r="C22" s="289" t="s">
        <v>125</v>
      </c>
      <c r="D22" s="289" t="s">
        <v>141</v>
      </c>
      <c r="E22" s="289" t="s">
        <v>343</v>
      </c>
      <c r="F22" s="289" t="s">
        <v>135</v>
      </c>
      <c r="G22" s="289" t="s">
        <v>234</v>
      </c>
      <c r="H22" s="290">
        <v>1170.8</v>
      </c>
      <c r="I22" s="278">
        <f t="shared" si="0"/>
        <v>1229.3399999999999</v>
      </c>
      <c r="J22" s="278">
        <f t="shared" si="0"/>
        <v>1290.807</v>
      </c>
      <c r="K22" t="s">
        <v>581</v>
      </c>
      <c r="L22" s="286"/>
    </row>
    <row r="23" spans="1:13" ht="15" x14ac:dyDescent="0.25">
      <c r="A23" s="293" t="s">
        <v>272</v>
      </c>
      <c r="B23" s="288">
        <v>802</v>
      </c>
      <c r="C23" s="289" t="s">
        <v>125</v>
      </c>
      <c r="D23" s="289" t="s">
        <v>141</v>
      </c>
      <c r="E23" s="289" t="s">
        <v>343</v>
      </c>
      <c r="F23" s="289" t="s">
        <v>137</v>
      </c>
      <c r="G23" s="289" t="s">
        <v>235</v>
      </c>
      <c r="H23" s="290">
        <v>0</v>
      </c>
      <c r="I23" s="278">
        <f t="shared" si="0"/>
        <v>0</v>
      </c>
      <c r="J23" s="278">
        <f t="shared" si="0"/>
        <v>0</v>
      </c>
      <c r="L23" s="286"/>
      <c r="M23" s="286"/>
    </row>
    <row r="24" spans="1:13" ht="15" x14ac:dyDescent="0.25">
      <c r="A24" s="294" t="s">
        <v>338</v>
      </c>
      <c r="B24" s="288">
        <v>802</v>
      </c>
      <c r="C24" s="289" t="s">
        <v>125</v>
      </c>
      <c r="D24" s="289" t="s">
        <v>141</v>
      </c>
      <c r="E24" s="289" t="s">
        <v>343</v>
      </c>
      <c r="F24" s="289" t="s">
        <v>139</v>
      </c>
      <c r="G24" s="289" t="s">
        <v>236</v>
      </c>
      <c r="H24" s="290">
        <v>353.6</v>
      </c>
      <c r="I24" s="278">
        <f t="shared" si="0"/>
        <v>371.28000000000003</v>
      </c>
      <c r="J24" s="278">
        <f t="shared" si="0"/>
        <v>389.84400000000005</v>
      </c>
    </row>
    <row r="25" spans="1:13" ht="15" x14ac:dyDescent="0.25">
      <c r="A25" s="295" t="s">
        <v>275</v>
      </c>
      <c r="B25" s="296">
        <v>802</v>
      </c>
      <c r="C25" s="297" t="s">
        <v>125</v>
      </c>
      <c r="D25" s="297" t="s">
        <v>141</v>
      </c>
      <c r="E25" s="297" t="s">
        <v>343</v>
      </c>
      <c r="F25" s="297" t="s">
        <v>151</v>
      </c>
      <c r="G25" s="297" t="s">
        <v>237</v>
      </c>
      <c r="H25" s="298">
        <f>H26+H27+H28</f>
        <v>151</v>
      </c>
      <c r="I25" s="278">
        <f t="shared" si="0"/>
        <v>158.55000000000001</v>
      </c>
      <c r="J25" s="278">
        <f t="shared" si="0"/>
        <v>166.47750000000002</v>
      </c>
    </row>
    <row r="26" spans="1:13" ht="15" x14ac:dyDescent="0.25">
      <c r="A26" s="299" t="s">
        <v>345</v>
      </c>
      <c r="B26" s="300">
        <v>802</v>
      </c>
      <c r="C26" s="301" t="s">
        <v>125</v>
      </c>
      <c r="D26" s="301" t="s">
        <v>141</v>
      </c>
      <c r="E26" s="301" t="s">
        <v>343</v>
      </c>
      <c r="F26" s="301" t="s">
        <v>151</v>
      </c>
      <c r="G26" s="301" t="s">
        <v>237</v>
      </c>
      <c r="H26" s="290">
        <v>131</v>
      </c>
      <c r="I26" s="278">
        <f t="shared" si="0"/>
        <v>137.55000000000001</v>
      </c>
      <c r="J26" s="278">
        <f t="shared" si="0"/>
        <v>144.42750000000001</v>
      </c>
      <c r="L26" s="286"/>
    </row>
    <row r="27" spans="1:13" ht="15" x14ac:dyDescent="0.25">
      <c r="A27" s="299" t="s">
        <v>346</v>
      </c>
      <c r="B27" s="300">
        <v>802</v>
      </c>
      <c r="C27" s="301" t="s">
        <v>125</v>
      </c>
      <c r="D27" s="301" t="s">
        <v>141</v>
      </c>
      <c r="E27" s="301" t="s">
        <v>343</v>
      </c>
      <c r="F27" s="301" t="s">
        <v>151</v>
      </c>
      <c r="G27" s="301" t="s">
        <v>237</v>
      </c>
      <c r="H27" s="290">
        <v>20</v>
      </c>
      <c r="I27" s="278">
        <f t="shared" si="0"/>
        <v>21</v>
      </c>
      <c r="J27" s="278">
        <f t="shared" si="0"/>
        <v>22.05</v>
      </c>
      <c r="L27" s="286"/>
    </row>
    <row r="28" spans="1:13" ht="15" x14ac:dyDescent="0.25">
      <c r="A28" s="299" t="s">
        <v>347</v>
      </c>
      <c r="B28" s="300">
        <v>802</v>
      </c>
      <c r="C28" s="301" t="s">
        <v>125</v>
      </c>
      <c r="D28" s="301" t="s">
        <v>141</v>
      </c>
      <c r="E28" s="301" t="s">
        <v>343</v>
      </c>
      <c r="F28" s="301" t="s">
        <v>153</v>
      </c>
      <c r="G28" s="301" t="s">
        <v>237</v>
      </c>
      <c r="H28" s="290"/>
      <c r="I28" s="278">
        <f t="shared" si="0"/>
        <v>0</v>
      </c>
      <c r="J28" s="278">
        <f t="shared" si="0"/>
        <v>0</v>
      </c>
      <c r="L28" s="286"/>
    </row>
    <row r="29" spans="1:13" ht="15" x14ac:dyDescent="0.25">
      <c r="A29" s="302" t="s">
        <v>348</v>
      </c>
      <c r="B29" s="303">
        <v>802</v>
      </c>
      <c r="C29" s="304" t="s">
        <v>125</v>
      </c>
      <c r="D29" s="304" t="s">
        <v>141</v>
      </c>
      <c r="E29" s="304" t="s">
        <v>343</v>
      </c>
      <c r="F29" s="304" t="s">
        <v>137</v>
      </c>
      <c r="G29" s="304" t="s">
        <v>233</v>
      </c>
      <c r="H29" s="305">
        <f>H30</f>
        <v>20</v>
      </c>
      <c r="I29" s="278">
        <f t="shared" si="0"/>
        <v>21</v>
      </c>
      <c r="J29" s="278">
        <f t="shared" si="0"/>
        <v>22.05</v>
      </c>
    </row>
    <row r="30" spans="1:13" ht="15" x14ac:dyDescent="0.25">
      <c r="A30" s="306" t="s">
        <v>349</v>
      </c>
      <c r="B30" s="307" t="s">
        <v>340</v>
      </c>
      <c r="C30" s="308" t="s">
        <v>125</v>
      </c>
      <c r="D30" s="308" t="s">
        <v>141</v>
      </c>
      <c r="E30" s="308" t="s">
        <v>343</v>
      </c>
      <c r="F30" s="308" t="s">
        <v>137</v>
      </c>
      <c r="G30" s="308" t="s">
        <v>185</v>
      </c>
      <c r="H30" s="309">
        <v>20</v>
      </c>
      <c r="I30" s="278">
        <f t="shared" si="0"/>
        <v>21</v>
      </c>
      <c r="J30" s="278">
        <f t="shared" si="0"/>
        <v>22.05</v>
      </c>
    </row>
    <row r="31" spans="1:13" ht="15" x14ac:dyDescent="0.25">
      <c r="A31" s="310"/>
      <c r="B31" s="311"/>
      <c r="C31" s="312"/>
      <c r="D31" s="312"/>
      <c r="E31" s="312"/>
      <c r="F31" s="312"/>
      <c r="G31" s="312"/>
      <c r="H31" s="309"/>
      <c r="I31" s="278">
        <f t="shared" si="0"/>
        <v>0</v>
      </c>
      <c r="J31" s="278">
        <f t="shared" si="0"/>
        <v>0</v>
      </c>
    </row>
    <row r="32" spans="1:13" ht="15" x14ac:dyDescent="0.25">
      <c r="A32" s="295" t="s">
        <v>350</v>
      </c>
      <c r="B32" s="296">
        <v>802</v>
      </c>
      <c r="C32" s="297" t="s">
        <v>125</v>
      </c>
      <c r="D32" s="297" t="s">
        <v>141</v>
      </c>
      <c r="E32" s="297" t="s">
        <v>343</v>
      </c>
      <c r="F32" s="297" t="s">
        <v>233</v>
      </c>
      <c r="G32" s="297" t="s">
        <v>239</v>
      </c>
      <c r="H32" s="298">
        <f>H33+H35</f>
        <v>1324.6</v>
      </c>
      <c r="I32" s="278">
        <f t="shared" si="0"/>
        <v>1390.83</v>
      </c>
      <c r="J32" s="278">
        <f t="shared" si="0"/>
        <v>1460.3715</v>
      </c>
    </row>
    <row r="33" spans="1:18" ht="15" customHeight="1" x14ac:dyDescent="0.25">
      <c r="A33" s="299" t="s">
        <v>351</v>
      </c>
      <c r="B33" s="288">
        <v>802</v>
      </c>
      <c r="C33" s="289" t="s">
        <v>125</v>
      </c>
      <c r="D33" s="289" t="s">
        <v>141</v>
      </c>
      <c r="E33" s="289" t="s">
        <v>343</v>
      </c>
      <c r="F33" s="289" t="s">
        <v>151</v>
      </c>
      <c r="G33" s="289" t="s">
        <v>239</v>
      </c>
      <c r="H33" s="290">
        <v>16</v>
      </c>
      <c r="I33" s="278">
        <f t="shared" si="0"/>
        <v>16.8</v>
      </c>
      <c r="J33" s="278">
        <f t="shared" si="0"/>
        <v>17.64</v>
      </c>
    </row>
    <row r="34" spans="1:18" ht="15" customHeight="1" x14ac:dyDescent="0.25">
      <c r="A34" s="299" t="s">
        <v>352</v>
      </c>
      <c r="B34" s="288" t="s">
        <v>340</v>
      </c>
      <c r="C34" s="289" t="s">
        <v>125</v>
      </c>
      <c r="D34" s="289" t="s">
        <v>141</v>
      </c>
      <c r="E34" s="289" t="s">
        <v>343</v>
      </c>
      <c r="F34" s="289" t="s">
        <v>153</v>
      </c>
      <c r="G34" s="289" t="s">
        <v>239</v>
      </c>
      <c r="H34" s="290"/>
      <c r="I34" s="278">
        <f t="shared" si="0"/>
        <v>0</v>
      </c>
      <c r="J34" s="278">
        <f t="shared" si="0"/>
        <v>0</v>
      </c>
    </row>
    <row r="35" spans="1:18" ht="15" customHeight="1" x14ac:dyDescent="0.25">
      <c r="A35" s="299" t="s">
        <v>621</v>
      </c>
      <c r="B35" s="300">
        <v>802</v>
      </c>
      <c r="C35" s="301" t="s">
        <v>125</v>
      </c>
      <c r="D35" s="301" t="s">
        <v>141</v>
      </c>
      <c r="E35" s="301" t="s">
        <v>343</v>
      </c>
      <c r="F35" s="301" t="s">
        <v>153</v>
      </c>
      <c r="G35" s="301" t="s">
        <v>239</v>
      </c>
      <c r="H35" s="290">
        <v>1308.5999999999999</v>
      </c>
      <c r="I35" s="278">
        <f t="shared" si="0"/>
        <v>1374.03</v>
      </c>
      <c r="J35" s="278">
        <f t="shared" si="0"/>
        <v>1442.7315000000001</v>
      </c>
      <c r="M35" s="266"/>
      <c r="N35" s="266"/>
      <c r="O35" s="266"/>
      <c r="P35" s="266"/>
      <c r="Q35" s="266"/>
      <c r="R35" s="266"/>
    </row>
    <row r="36" spans="1:18" ht="15" customHeight="1" x14ac:dyDescent="0.25">
      <c r="A36" s="295" t="s">
        <v>353</v>
      </c>
      <c r="B36" s="296">
        <v>802</v>
      </c>
      <c r="C36" s="297" t="s">
        <v>125</v>
      </c>
      <c r="D36" s="297" t="s">
        <v>141</v>
      </c>
      <c r="E36" s="297" t="s">
        <v>343</v>
      </c>
      <c r="F36" s="297" t="s">
        <v>233</v>
      </c>
      <c r="G36" s="297" t="s">
        <v>248</v>
      </c>
      <c r="H36" s="298">
        <f>H37+H44</f>
        <v>126</v>
      </c>
      <c r="I36" s="278">
        <f t="shared" si="0"/>
        <v>132.30000000000001</v>
      </c>
      <c r="J36" s="278">
        <f t="shared" si="0"/>
        <v>138.91500000000002</v>
      </c>
      <c r="M36" s="266"/>
      <c r="N36" s="266"/>
      <c r="O36" s="266"/>
      <c r="P36" s="266"/>
      <c r="Q36" s="266"/>
      <c r="R36" s="266"/>
    </row>
    <row r="37" spans="1:18" ht="15" customHeight="1" x14ac:dyDescent="0.25">
      <c r="A37" s="295" t="s">
        <v>354</v>
      </c>
      <c r="B37" s="296">
        <v>802</v>
      </c>
      <c r="C37" s="297" t="s">
        <v>125</v>
      </c>
      <c r="D37" s="297" t="s">
        <v>141</v>
      </c>
      <c r="E37" s="297" t="s">
        <v>343</v>
      </c>
      <c r="F37" s="297" t="s">
        <v>151</v>
      </c>
      <c r="G37" s="297" t="s">
        <v>248</v>
      </c>
      <c r="H37" s="298">
        <f>H38+H39+H40+H41+H42+H43</f>
        <v>92</v>
      </c>
      <c r="I37" s="278">
        <f t="shared" si="0"/>
        <v>96.600000000000009</v>
      </c>
      <c r="J37" s="278">
        <f t="shared" si="0"/>
        <v>101.43</v>
      </c>
      <c r="M37" s="313"/>
      <c r="N37" s="313"/>
      <c r="O37" s="313"/>
      <c r="P37" s="313"/>
      <c r="Q37" s="313"/>
      <c r="R37" s="313"/>
    </row>
    <row r="38" spans="1:18" ht="15" customHeight="1" x14ac:dyDescent="0.25">
      <c r="A38" s="306" t="s">
        <v>582</v>
      </c>
      <c r="B38" s="300">
        <v>802</v>
      </c>
      <c r="C38" s="301" t="s">
        <v>125</v>
      </c>
      <c r="D38" s="301" t="s">
        <v>141</v>
      </c>
      <c r="E38" s="301" t="s">
        <v>343</v>
      </c>
      <c r="F38" s="308" t="s">
        <v>151</v>
      </c>
      <c r="G38" s="308" t="s">
        <v>248</v>
      </c>
      <c r="H38" s="309">
        <v>28</v>
      </c>
      <c r="I38" s="278">
        <f t="shared" si="0"/>
        <v>29.400000000000002</v>
      </c>
      <c r="J38" s="278">
        <f t="shared" si="0"/>
        <v>30.870000000000005</v>
      </c>
      <c r="M38" s="266"/>
      <c r="N38" s="266"/>
      <c r="O38" s="266"/>
      <c r="P38" s="266"/>
      <c r="Q38" s="266"/>
      <c r="R38" s="266"/>
    </row>
    <row r="39" spans="1:18" ht="15" customHeight="1" x14ac:dyDescent="0.25">
      <c r="A39" s="306" t="s">
        <v>355</v>
      </c>
      <c r="B39" s="300">
        <v>802</v>
      </c>
      <c r="C39" s="301" t="s">
        <v>125</v>
      </c>
      <c r="D39" s="301" t="s">
        <v>141</v>
      </c>
      <c r="E39" s="301" t="s">
        <v>343</v>
      </c>
      <c r="F39" s="308" t="s">
        <v>151</v>
      </c>
      <c r="G39" s="308" t="s">
        <v>248</v>
      </c>
      <c r="H39" s="309">
        <v>12.5</v>
      </c>
      <c r="I39" s="278">
        <f t="shared" si="0"/>
        <v>13.125</v>
      </c>
      <c r="J39" s="278">
        <f t="shared" si="0"/>
        <v>13.78125</v>
      </c>
      <c r="M39" s="266"/>
      <c r="N39" s="266"/>
      <c r="O39" s="266"/>
      <c r="P39" s="266"/>
      <c r="Q39" s="266"/>
      <c r="R39" s="266"/>
    </row>
    <row r="40" spans="1:18" ht="15" customHeight="1" x14ac:dyDescent="0.25">
      <c r="A40" s="306" t="s">
        <v>356</v>
      </c>
      <c r="B40" s="300">
        <v>802</v>
      </c>
      <c r="C40" s="301" t="s">
        <v>125</v>
      </c>
      <c r="D40" s="301" t="s">
        <v>141</v>
      </c>
      <c r="E40" s="301" t="s">
        <v>343</v>
      </c>
      <c r="F40" s="308" t="s">
        <v>151</v>
      </c>
      <c r="G40" s="308" t="s">
        <v>248</v>
      </c>
      <c r="H40" s="309">
        <v>26.5</v>
      </c>
      <c r="I40" s="278">
        <f t="shared" si="0"/>
        <v>27.825000000000003</v>
      </c>
      <c r="J40" s="278">
        <f t="shared" si="0"/>
        <v>29.216250000000006</v>
      </c>
      <c r="M40" s="266"/>
      <c r="N40" s="266"/>
      <c r="O40" s="266"/>
      <c r="P40" s="266"/>
      <c r="Q40" s="266"/>
      <c r="R40" s="266"/>
    </row>
    <row r="41" spans="1:18" ht="30" customHeight="1" x14ac:dyDescent="0.25">
      <c r="A41" s="306" t="s">
        <v>357</v>
      </c>
      <c r="B41" s="300">
        <v>802</v>
      </c>
      <c r="C41" s="301" t="s">
        <v>125</v>
      </c>
      <c r="D41" s="301" t="s">
        <v>141</v>
      </c>
      <c r="E41" s="301" t="s">
        <v>343</v>
      </c>
      <c r="F41" s="308" t="s">
        <v>151</v>
      </c>
      <c r="G41" s="308" t="s">
        <v>248</v>
      </c>
      <c r="H41" s="309"/>
      <c r="I41" s="278">
        <f t="shared" si="0"/>
        <v>0</v>
      </c>
      <c r="J41" s="278">
        <f t="shared" si="0"/>
        <v>0</v>
      </c>
      <c r="M41" s="266"/>
      <c r="N41" s="266"/>
      <c r="O41" s="266"/>
      <c r="P41" s="266"/>
      <c r="Q41" s="266"/>
      <c r="R41" s="266"/>
    </row>
    <row r="42" spans="1:18" ht="15" customHeight="1" x14ac:dyDescent="0.25">
      <c r="A42" s="306" t="s">
        <v>358</v>
      </c>
      <c r="B42" s="300">
        <v>802</v>
      </c>
      <c r="C42" s="301" t="s">
        <v>125</v>
      </c>
      <c r="D42" s="301" t="s">
        <v>141</v>
      </c>
      <c r="E42" s="301" t="s">
        <v>343</v>
      </c>
      <c r="F42" s="308" t="s">
        <v>151</v>
      </c>
      <c r="G42" s="308" t="s">
        <v>248</v>
      </c>
      <c r="H42" s="309">
        <v>10</v>
      </c>
      <c r="I42" s="278">
        <f t="shared" si="0"/>
        <v>10.5</v>
      </c>
      <c r="J42" s="278">
        <f t="shared" si="0"/>
        <v>11.025</v>
      </c>
      <c r="M42" s="266"/>
      <c r="N42" s="266"/>
      <c r="O42" s="266"/>
      <c r="P42" s="266"/>
      <c r="Q42" s="266"/>
      <c r="R42" s="266"/>
    </row>
    <row r="43" spans="1:18" ht="15" customHeight="1" x14ac:dyDescent="0.25">
      <c r="A43" s="306" t="s">
        <v>359</v>
      </c>
      <c r="B43" s="300">
        <v>802</v>
      </c>
      <c r="C43" s="301" t="s">
        <v>125</v>
      </c>
      <c r="D43" s="301" t="s">
        <v>141</v>
      </c>
      <c r="E43" s="301" t="s">
        <v>343</v>
      </c>
      <c r="F43" s="308" t="s">
        <v>151</v>
      </c>
      <c r="G43" s="308" t="s">
        <v>248</v>
      </c>
      <c r="H43" s="309">
        <v>15</v>
      </c>
      <c r="I43" s="278">
        <f t="shared" si="0"/>
        <v>15.75</v>
      </c>
      <c r="J43" s="278">
        <f t="shared" si="0"/>
        <v>16.537500000000001</v>
      </c>
      <c r="M43" s="266"/>
      <c r="N43" s="266"/>
      <c r="O43" s="266"/>
      <c r="P43" s="266"/>
      <c r="Q43" s="266"/>
      <c r="R43" s="266"/>
    </row>
    <row r="44" spans="1:18" ht="15" customHeight="1" x14ac:dyDescent="0.25">
      <c r="A44" s="314" t="s">
        <v>360</v>
      </c>
      <c r="B44" s="296">
        <v>802</v>
      </c>
      <c r="C44" s="297" t="s">
        <v>125</v>
      </c>
      <c r="D44" s="297" t="s">
        <v>141</v>
      </c>
      <c r="E44" s="297" t="s">
        <v>343</v>
      </c>
      <c r="F44" s="297" t="s">
        <v>153</v>
      </c>
      <c r="G44" s="297" t="s">
        <v>248</v>
      </c>
      <c r="H44" s="298">
        <f>H45+H48+H53+H50+H46+H54</f>
        <v>34</v>
      </c>
      <c r="I44" s="278">
        <f t="shared" si="0"/>
        <v>35.700000000000003</v>
      </c>
      <c r="J44" s="278">
        <f t="shared" si="0"/>
        <v>37.485000000000007</v>
      </c>
      <c r="M44" s="266"/>
      <c r="N44" s="266"/>
      <c r="O44" s="266"/>
      <c r="P44" s="266"/>
      <c r="Q44" s="266"/>
      <c r="R44" s="266"/>
    </row>
    <row r="45" spans="1:18" ht="15" customHeight="1" x14ac:dyDescent="0.25">
      <c r="A45" s="299" t="s">
        <v>361</v>
      </c>
      <c r="B45" s="300">
        <v>802</v>
      </c>
      <c r="C45" s="301" t="s">
        <v>125</v>
      </c>
      <c r="D45" s="301" t="s">
        <v>141</v>
      </c>
      <c r="E45" s="301" t="s">
        <v>343</v>
      </c>
      <c r="F45" s="301" t="s">
        <v>153</v>
      </c>
      <c r="G45" s="308" t="s">
        <v>248</v>
      </c>
      <c r="H45" s="290">
        <v>0</v>
      </c>
      <c r="I45" s="278">
        <f t="shared" si="0"/>
        <v>0</v>
      </c>
      <c r="J45" s="278">
        <f t="shared" si="0"/>
        <v>0</v>
      </c>
      <c r="M45" s="266"/>
      <c r="N45" s="266"/>
      <c r="O45" s="266"/>
      <c r="P45" s="266"/>
      <c r="Q45" s="266"/>
      <c r="R45" s="266"/>
    </row>
    <row r="46" spans="1:18" ht="15" customHeight="1" x14ac:dyDescent="0.25">
      <c r="A46" s="299" t="s">
        <v>362</v>
      </c>
      <c r="B46" s="300">
        <v>802</v>
      </c>
      <c r="C46" s="301" t="s">
        <v>125</v>
      </c>
      <c r="D46" s="301" t="s">
        <v>141</v>
      </c>
      <c r="E46" s="301" t="s">
        <v>343</v>
      </c>
      <c r="F46" s="301" t="s">
        <v>153</v>
      </c>
      <c r="G46" s="308" t="s">
        <v>248</v>
      </c>
      <c r="H46" s="290">
        <v>10</v>
      </c>
      <c r="I46" s="278">
        <f t="shared" si="0"/>
        <v>10.5</v>
      </c>
      <c r="J46" s="278">
        <f t="shared" si="0"/>
        <v>11.025</v>
      </c>
      <c r="M46" s="313"/>
      <c r="N46" s="313"/>
      <c r="O46" s="313"/>
      <c r="P46" s="313"/>
      <c r="Q46" s="313"/>
      <c r="R46" s="313"/>
    </row>
    <row r="47" spans="1:18" ht="15" customHeight="1" x14ac:dyDescent="0.25">
      <c r="A47" s="299" t="s">
        <v>363</v>
      </c>
      <c r="B47" s="300">
        <v>802</v>
      </c>
      <c r="C47" s="301" t="s">
        <v>125</v>
      </c>
      <c r="D47" s="301" t="s">
        <v>141</v>
      </c>
      <c r="E47" s="301" t="s">
        <v>343</v>
      </c>
      <c r="F47" s="301" t="s">
        <v>153</v>
      </c>
      <c r="G47" s="308" t="s">
        <v>248</v>
      </c>
      <c r="H47" s="290"/>
      <c r="I47" s="278">
        <f t="shared" si="0"/>
        <v>0</v>
      </c>
      <c r="J47" s="278">
        <f t="shared" si="0"/>
        <v>0</v>
      </c>
      <c r="M47" s="313"/>
      <c r="N47" s="313"/>
      <c r="O47" s="313"/>
      <c r="P47" s="313"/>
      <c r="Q47" s="313"/>
      <c r="R47" s="313"/>
    </row>
    <row r="48" spans="1:18" ht="15" customHeight="1" x14ac:dyDescent="0.25">
      <c r="A48" s="299" t="s">
        <v>364</v>
      </c>
      <c r="B48" s="300">
        <v>802</v>
      </c>
      <c r="C48" s="301" t="s">
        <v>125</v>
      </c>
      <c r="D48" s="301" t="s">
        <v>141</v>
      </c>
      <c r="E48" s="301" t="s">
        <v>343</v>
      </c>
      <c r="F48" s="301" t="s">
        <v>153</v>
      </c>
      <c r="G48" s="308" t="s">
        <v>248</v>
      </c>
      <c r="H48" s="290">
        <v>14</v>
      </c>
      <c r="I48" s="278">
        <f t="shared" si="0"/>
        <v>14.700000000000001</v>
      </c>
      <c r="J48" s="278">
        <f t="shared" si="0"/>
        <v>15.435000000000002</v>
      </c>
      <c r="M48" s="313"/>
      <c r="N48" s="313"/>
      <c r="O48" s="313"/>
      <c r="P48" s="313"/>
      <c r="Q48" s="313"/>
      <c r="R48" s="313"/>
    </row>
    <row r="49" spans="1:18" ht="15" customHeight="1" x14ac:dyDescent="0.25">
      <c r="A49" s="299" t="s">
        <v>365</v>
      </c>
      <c r="B49" s="300">
        <v>802</v>
      </c>
      <c r="C49" s="301" t="s">
        <v>125</v>
      </c>
      <c r="D49" s="301" t="s">
        <v>141</v>
      </c>
      <c r="E49" s="301" t="s">
        <v>343</v>
      </c>
      <c r="F49" s="301" t="s">
        <v>153</v>
      </c>
      <c r="G49" s="308" t="s">
        <v>248</v>
      </c>
      <c r="H49" s="290"/>
      <c r="I49" s="278">
        <f t="shared" si="0"/>
        <v>0</v>
      </c>
      <c r="J49" s="278">
        <f t="shared" si="0"/>
        <v>0</v>
      </c>
      <c r="M49" s="313"/>
      <c r="N49" s="313"/>
      <c r="O49" s="313"/>
      <c r="P49" s="313"/>
      <c r="Q49" s="313"/>
      <c r="R49" s="313"/>
    </row>
    <row r="50" spans="1:18" ht="15" customHeight="1" x14ac:dyDescent="0.25">
      <c r="A50" s="299" t="s">
        <v>366</v>
      </c>
      <c r="B50" s="300">
        <v>802</v>
      </c>
      <c r="C50" s="301" t="s">
        <v>125</v>
      </c>
      <c r="D50" s="301" t="s">
        <v>141</v>
      </c>
      <c r="E50" s="301" t="s">
        <v>343</v>
      </c>
      <c r="F50" s="301" t="s">
        <v>153</v>
      </c>
      <c r="G50" s="308" t="s">
        <v>248</v>
      </c>
      <c r="H50" s="290">
        <v>0</v>
      </c>
      <c r="I50" s="278">
        <f t="shared" si="0"/>
        <v>0</v>
      </c>
      <c r="J50" s="278">
        <f t="shared" si="0"/>
        <v>0</v>
      </c>
      <c r="M50" s="313"/>
      <c r="N50" s="313"/>
      <c r="O50" s="313"/>
      <c r="P50" s="313"/>
      <c r="Q50" s="313"/>
      <c r="R50" s="313"/>
    </row>
    <row r="51" spans="1:18" ht="15" customHeight="1" x14ac:dyDescent="0.25">
      <c r="A51" s="299" t="s">
        <v>367</v>
      </c>
      <c r="B51" s="300">
        <v>802</v>
      </c>
      <c r="C51" s="301" t="s">
        <v>125</v>
      </c>
      <c r="D51" s="301" t="s">
        <v>141</v>
      </c>
      <c r="E51" s="301" t="s">
        <v>343</v>
      </c>
      <c r="F51" s="301" t="s">
        <v>153</v>
      </c>
      <c r="G51" s="308" t="s">
        <v>248</v>
      </c>
      <c r="H51" s="290"/>
      <c r="I51" s="278">
        <f t="shared" si="0"/>
        <v>0</v>
      </c>
      <c r="J51" s="278">
        <f t="shared" si="0"/>
        <v>0</v>
      </c>
    </row>
    <row r="52" spans="1:18" ht="15" customHeight="1" x14ac:dyDescent="0.25">
      <c r="A52" s="299" t="s">
        <v>368</v>
      </c>
      <c r="B52" s="300">
        <v>802</v>
      </c>
      <c r="C52" s="301" t="s">
        <v>125</v>
      </c>
      <c r="D52" s="301" t="s">
        <v>141</v>
      </c>
      <c r="E52" s="301" t="s">
        <v>343</v>
      </c>
      <c r="F52" s="301" t="s">
        <v>153</v>
      </c>
      <c r="G52" s="308" t="s">
        <v>248</v>
      </c>
      <c r="H52" s="290"/>
      <c r="I52" s="278">
        <f t="shared" si="0"/>
        <v>0</v>
      </c>
      <c r="J52" s="278">
        <f t="shared" si="0"/>
        <v>0</v>
      </c>
    </row>
    <row r="53" spans="1:18" ht="15" customHeight="1" x14ac:dyDescent="0.25">
      <c r="A53" s="299" t="s">
        <v>369</v>
      </c>
      <c r="B53" s="300">
        <v>802</v>
      </c>
      <c r="C53" s="301" t="s">
        <v>125</v>
      </c>
      <c r="D53" s="301" t="s">
        <v>141</v>
      </c>
      <c r="E53" s="301" t="s">
        <v>343</v>
      </c>
      <c r="F53" s="301" t="s">
        <v>153</v>
      </c>
      <c r="G53" s="308" t="s">
        <v>248</v>
      </c>
      <c r="H53" s="290"/>
      <c r="I53" s="278">
        <f t="shared" si="0"/>
        <v>0</v>
      </c>
      <c r="J53" s="278">
        <f t="shared" si="0"/>
        <v>0</v>
      </c>
    </row>
    <row r="54" spans="1:18" ht="15" customHeight="1" x14ac:dyDescent="0.25">
      <c r="A54" s="299" t="s">
        <v>370</v>
      </c>
      <c r="B54" s="300">
        <v>802</v>
      </c>
      <c r="C54" s="301" t="s">
        <v>125</v>
      </c>
      <c r="D54" s="301" t="s">
        <v>141</v>
      </c>
      <c r="E54" s="301" t="s">
        <v>343</v>
      </c>
      <c r="F54" s="301" t="s">
        <v>153</v>
      </c>
      <c r="G54" s="308" t="s">
        <v>248</v>
      </c>
      <c r="H54" s="290">
        <v>10</v>
      </c>
      <c r="I54" s="278">
        <f t="shared" si="0"/>
        <v>10.5</v>
      </c>
      <c r="J54" s="278">
        <f t="shared" si="0"/>
        <v>11.025</v>
      </c>
    </row>
    <row r="55" spans="1:18" ht="15" customHeight="1" x14ac:dyDescent="0.25">
      <c r="A55" s="299" t="s">
        <v>371</v>
      </c>
      <c r="B55" s="300"/>
      <c r="C55" s="301" t="s">
        <v>125</v>
      </c>
      <c r="D55" s="301" t="s">
        <v>141</v>
      </c>
      <c r="E55" s="301" t="s">
        <v>343</v>
      </c>
      <c r="F55" s="301" t="s">
        <v>153</v>
      </c>
      <c r="G55" s="308" t="s">
        <v>248</v>
      </c>
      <c r="H55" s="290"/>
      <c r="I55" s="278">
        <f t="shared" si="0"/>
        <v>0</v>
      </c>
      <c r="J55" s="278">
        <f t="shared" si="0"/>
        <v>0</v>
      </c>
    </row>
    <row r="56" spans="1:18" ht="15" customHeight="1" x14ac:dyDescent="0.25">
      <c r="A56" s="315" t="s">
        <v>154</v>
      </c>
      <c r="B56" s="296">
        <v>802</v>
      </c>
      <c r="C56" s="297" t="s">
        <v>125</v>
      </c>
      <c r="D56" s="297" t="s">
        <v>141</v>
      </c>
      <c r="E56" s="297" t="s">
        <v>343</v>
      </c>
      <c r="F56" s="297" t="s">
        <v>233</v>
      </c>
      <c r="G56" s="297" t="s">
        <v>244</v>
      </c>
      <c r="H56" s="298">
        <f>H59+H63+H58+H62</f>
        <v>64</v>
      </c>
      <c r="I56" s="278">
        <f t="shared" si="0"/>
        <v>67.2</v>
      </c>
      <c r="J56" s="278">
        <f t="shared" si="0"/>
        <v>70.56</v>
      </c>
    </row>
    <row r="57" spans="1:18" ht="15" customHeight="1" x14ac:dyDescent="0.25">
      <c r="A57" s="316" t="s">
        <v>372</v>
      </c>
      <c r="B57" s="300">
        <v>802</v>
      </c>
      <c r="C57" s="301" t="s">
        <v>125</v>
      </c>
      <c r="D57" s="301" t="s">
        <v>141</v>
      </c>
      <c r="E57" s="301" t="s">
        <v>343</v>
      </c>
      <c r="F57" s="301" t="s">
        <v>153</v>
      </c>
      <c r="G57" s="301" t="s">
        <v>244</v>
      </c>
      <c r="H57" s="309"/>
      <c r="I57" s="278">
        <f t="shared" si="0"/>
        <v>0</v>
      </c>
      <c r="J57" s="278">
        <f t="shared" si="0"/>
        <v>0</v>
      </c>
    </row>
    <row r="58" spans="1:18" ht="15" customHeight="1" x14ac:dyDescent="0.25">
      <c r="A58" s="317" t="s">
        <v>373</v>
      </c>
      <c r="B58" s="300">
        <v>802</v>
      </c>
      <c r="C58" s="301" t="s">
        <v>125</v>
      </c>
      <c r="D58" s="301" t="s">
        <v>141</v>
      </c>
      <c r="E58" s="301" t="s">
        <v>343</v>
      </c>
      <c r="F58" s="301" t="s">
        <v>374</v>
      </c>
      <c r="G58" s="301" t="s">
        <v>244</v>
      </c>
      <c r="H58" s="309">
        <v>11</v>
      </c>
      <c r="I58" s="278">
        <f t="shared" si="0"/>
        <v>11.55</v>
      </c>
      <c r="J58" s="278">
        <f t="shared" si="0"/>
        <v>12.127500000000001</v>
      </c>
    </row>
    <row r="59" spans="1:18" ht="15" customHeight="1" x14ac:dyDescent="0.25">
      <c r="A59" s="317" t="s">
        <v>375</v>
      </c>
      <c r="B59" s="300">
        <v>802</v>
      </c>
      <c r="C59" s="301" t="s">
        <v>125</v>
      </c>
      <c r="D59" s="301" t="s">
        <v>141</v>
      </c>
      <c r="E59" s="301" t="s">
        <v>343</v>
      </c>
      <c r="F59" s="301" t="s">
        <v>157</v>
      </c>
      <c r="G59" s="301" t="s">
        <v>244</v>
      </c>
      <c r="H59" s="309">
        <v>3</v>
      </c>
      <c r="I59" s="278">
        <f t="shared" si="0"/>
        <v>3.1500000000000004</v>
      </c>
      <c r="J59" s="278">
        <f t="shared" si="0"/>
        <v>3.3075000000000006</v>
      </c>
    </row>
    <row r="60" spans="1:18" ht="15" customHeight="1" x14ac:dyDescent="0.25">
      <c r="A60" s="476" t="s">
        <v>376</v>
      </c>
      <c r="B60" s="300">
        <v>802</v>
      </c>
      <c r="C60" s="301" t="s">
        <v>125</v>
      </c>
      <c r="D60" s="301" t="s">
        <v>141</v>
      </c>
      <c r="E60" s="301" t="s">
        <v>343</v>
      </c>
      <c r="F60" s="301" t="s">
        <v>157</v>
      </c>
      <c r="G60" s="301" t="s">
        <v>244</v>
      </c>
      <c r="H60" s="309"/>
      <c r="I60" s="278">
        <f t="shared" si="0"/>
        <v>0</v>
      </c>
      <c r="J60" s="278">
        <f t="shared" si="0"/>
        <v>0</v>
      </c>
    </row>
    <row r="61" spans="1:18" ht="15" customHeight="1" x14ac:dyDescent="0.25">
      <c r="A61" s="317"/>
      <c r="B61" s="300">
        <v>802</v>
      </c>
      <c r="C61" s="301" t="s">
        <v>125</v>
      </c>
      <c r="D61" s="301" t="s">
        <v>141</v>
      </c>
      <c r="E61" s="301" t="s">
        <v>343</v>
      </c>
      <c r="F61" s="301" t="s">
        <v>157</v>
      </c>
      <c r="G61" s="301" t="s">
        <v>244</v>
      </c>
      <c r="H61" s="309"/>
      <c r="I61" s="278">
        <f t="shared" si="0"/>
        <v>0</v>
      </c>
      <c r="J61" s="278">
        <f t="shared" si="0"/>
        <v>0</v>
      </c>
    </row>
    <row r="62" spans="1:18" ht="15" customHeight="1" x14ac:dyDescent="0.25">
      <c r="A62" s="317" t="s">
        <v>377</v>
      </c>
      <c r="B62" s="300">
        <v>802</v>
      </c>
      <c r="C62" s="301" t="s">
        <v>125</v>
      </c>
      <c r="D62" s="301" t="s">
        <v>141</v>
      </c>
      <c r="E62" s="301" t="s">
        <v>343</v>
      </c>
      <c r="F62" s="301" t="s">
        <v>157</v>
      </c>
      <c r="G62" s="301" t="s">
        <v>244</v>
      </c>
      <c r="H62" s="309">
        <v>5</v>
      </c>
      <c r="I62" s="278">
        <f t="shared" si="0"/>
        <v>5.25</v>
      </c>
      <c r="J62" s="278">
        <f t="shared" si="0"/>
        <v>5.5125000000000002</v>
      </c>
    </row>
    <row r="63" spans="1:18" ht="15" customHeight="1" x14ac:dyDescent="0.25">
      <c r="A63" s="318" t="s">
        <v>663</v>
      </c>
      <c r="B63" s="300">
        <v>802</v>
      </c>
      <c r="C63" s="301" t="s">
        <v>125</v>
      </c>
      <c r="D63" s="301" t="s">
        <v>141</v>
      </c>
      <c r="E63" s="301" t="s">
        <v>343</v>
      </c>
      <c r="F63" s="301" t="s">
        <v>179</v>
      </c>
      <c r="G63" s="301" t="s">
        <v>244</v>
      </c>
      <c r="H63" s="309">
        <v>45</v>
      </c>
      <c r="I63" s="278">
        <f t="shared" si="0"/>
        <v>47.25</v>
      </c>
      <c r="J63" s="278">
        <f t="shared" si="0"/>
        <v>49.612500000000004</v>
      </c>
    </row>
    <row r="64" spans="1:18" ht="15" customHeight="1" x14ac:dyDescent="0.25">
      <c r="A64" s="295" t="s">
        <v>261</v>
      </c>
      <c r="B64" s="296">
        <v>802</v>
      </c>
      <c r="C64" s="297" t="s">
        <v>125</v>
      </c>
      <c r="D64" s="297" t="s">
        <v>141</v>
      </c>
      <c r="E64" s="297" t="s">
        <v>343</v>
      </c>
      <c r="F64" s="297" t="s">
        <v>233</v>
      </c>
      <c r="G64" s="297" t="s">
        <v>255</v>
      </c>
      <c r="H64" s="298">
        <f>H65</f>
        <v>30</v>
      </c>
      <c r="I64" s="278">
        <f t="shared" si="0"/>
        <v>31.5</v>
      </c>
      <c r="J64" s="278">
        <f t="shared" si="0"/>
        <v>33.075000000000003</v>
      </c>
    </row>
    <row r="65" spans="1:10" ht="15" x14ac:dyDescent="0.25">
      <c r="A65" s="299" t="s">
        <v>583</v>
      </c>
      <c r="B65" s="300">
        <v>802</v>
      </c>
      <c r="C65" s="301" t="s">
        <v>125</v>
      </c>
      <c r="D65" s="301" t="s">
        <v>141</v>
      </c>
      <c r="E65" s="301" t="s">
        <v>343</v>
      </c>
      <c r="F65" s="301" t="s">
        <v>151</v>
      </c>
      <c r="G65" s="301" t="s">
        <v>255</v>
      </c>
      <c r="H65" s="290">
        <v>30</v>
      </c>
      <c r="I65" s="278">
        <f t="shared" si="0"/>
        <v>31.5</v>
      </c>
      <c r="J65" s="278">
        <f t="shared" si="0"/>
        <v>33.075000000000003</v>
      </c>
    </row>
    <row r="66" spans="1:10" ht="15" x14ac:dyDescent="0.25">
      <c r="A66" s="299" t="s">
        <v>378</v>
      </c>
      <c r="B66" s="300">
        <v>802</v>
      </c>
      <c r="C66" s="301" t="s">
        <v>125</v>
      </c>
      <c r="D66" s="301" t="s">
        <v>141</v>
      </c>
      <c r="E66" s="301" t="s">
        <v>343</v>
      </c>
      <c r="F66" s="301" t="s">
        <v>153</v>
      </c>
      <c r="G66" s="301" t="s">
        <v>255</v>
      </c>
      <c r="H66" s="290"/>
      <c r="I66" s="278">
        <f t="shared" si="0"/>
        <v>0</v>
      </c>
      <c r="J66" s="278">
        <f t="shared" si="0"/>
        <v>0</v>
      </c>
    </row>
    <row r="67" spans="1:10" ht="15" x14ac:dyDescent="0.25">
      <c r="A67" s="299"/>
      <c r="B67" s="300"/>
      <c r="C67" s="301"/>
      <c r="D67" s="301"/>
      <c r="E67" s="301"/>
      <c r="F67" s="301" t="s">
        <v>379</v>
      </c>
      <c r="G67" s="301" t="s">
        <v>255</v>
      </c>
      <c r="H67" s="290"/>
      <c r="I67" s="278">
        <f t="shared" si="0"/>
        <v>0</v>
      </c>
      <c r="J67" s="278">
        <f t="shared" si="0"/>
        <v>0</v>
      </c>
    </row>
    <row r="68" spans="1:10" ht="15" x14ac:dyDescent="0.25">
      <c r="A68" s="295" t="s">
        <v>242</v>
      </c>
      <c r="B68" s="296">
        <v>802</v>
      </c>
      <c r="C68" s="297" t="s">
        <v>125</v>
      </c>
      <c r="D68" s="297" t="s">
        <v>141</v>
      </c>
      <c r="E68" s="297" t="s">
        <v>343</v>
      </c>
      <c r="F68" s="297" t="s">
        <v>233</v>
      </c>
      <c r="G68" s="297" t="s">
        <v>245</v>
      </c>
      <c r="H68" s="319">
        <f>H69+H70+H72+H73+H74+H71</f>
        <v>36.1</v>
      </c>
      <c r="I68" s="278">
        <f t="shared" si="0"/>
        <v>37.905000000000001</v>
      </c>
      <c r="J68" s="278">
        <f t="shared" si="0"/>
        <v>39.800250000000005</v>
      </c>
    </row>
    <row r="69" spans="1:10" ht="15" x14ac:dyDescent="0.25">
      <c r="A69" s="320" t="s">
        <v>380</v>
      </c>
      <c r="B69" s="300">
        <v>802</v>
      </c>
      <c r="C69" s="301" t="s">
        <v>125</v>
      </c>
      <c r="D69" s="301" t="s">
        <v>141</v>
      </c>
      <c r="E69" s="301" t="s">
        <v>343</v>
      </c>
      <c r="F69" s="301" t="s">
        <v>153</v>
      </c>
      <c r="G69" s="301" t="s">
        <v>247</v>
      </c>
      <c r="H69" s="290"/>
      <c r="I69" s="278">
        <f t="shared" si="0"/>
        <v>0</v>
      </c>
      <c r="J69" s="278">
        <f t="shared" si="0"/>
        <v>0</v>
      </c>
    </row>
    <row r="70" spans="1:10" ht="15" x14ac:dyDescent="0.25">
      <c r="A70" s="320" t="s">
        <v>381</v>
      </c>
      <c r="B70" s="300">
        <v>802</v>
      </c>
      <c r="C70" s="301" t="s">
        <v>125</v>
      </c>
      <c r="D70" s="301" t="s">
        <v>141</v>
      </c>
      <c r="E70" s="301" t="s">
        <v>343</v>
      </c>
      <c r="F70" s="301" t="s">
        <v>153</v>
      </c>
      <c r="G70" s="301" t="s">
        <v>245</v>
      </c>
      <c r="H70" s="290">
        <v>23.3</v>
      </c>
      <c r="I70" s="278">
        <f t="shared" si="0"/>
        <v>24.465000000000003</v>
      </c>
      <c r="J70" s="278">
        <f t="shared" si="0"/>
        <v>25.688250000000004</v>
      </c>
    </row>
    <row r="71" spans="1:10" ht="15" x14ac:dyDescent="0.25">
      <c r="A71" s="320" t="s">
        <v>382</v>
      </c>
      <c r="B71" s="300">
        <v>802</v>
      </c>
      <c r="C71" s="301" t="s">
        <v>125</v>
      </c>
      <c r="D71" s="301" t="s">
        <v>141</v>
      </c>
      <c r="E71" s="301" t="s">
        <v>343</v>
      </c>
      <c r="F71" s="301" t="s">
        <v>153</v>
      </c>
      <c r="G71" s="301" t="s">
        <v>245</v>
      </c>
      <c r="H71" s="290"/>
      <c r="I71" s="278">
        <f t="shared" si="0"/>
        <v>0</v>
      </c>
      <c r="J71" s="278">
        <f t="shared" si="0"/>
        <v>0</v>
      </c>
    </row>
    <row r="72" spans="1:10" ht="15" x14ac:dyDescent="0.25">
      <c r="A72" s="320" t="s">
        <v>383</v>
      </c>
      <c r="B72" s="300">
        <v>802</v>
      </c>
      <c r="C72" s="301" t="s">
        <v>125</v>
      </c>
      <c r="D72" s="301" t="s">
        <v>141</v>
      </c>
      <c r="E72" s="301" t="s">
        <v>343</v>
      </c>
      <c r="F72" s="301" t="s">
        <v>153</v>
      </c>
      <c r="G72" s="301" t="s">
        <v>245</v>
      </c>
      <c r="H72" s="290"/>
      <c r="I72" s="278">
        <f t="shared" si="0"/>
        <v>0</v>
      </c>
      <c r="J72" s="278">
        <f t="shared" si="0"/>
        <v>0</v>
      </c>
    </row>
    <row r="73" spans="1:10" ht="15" x14ac:dyDescent="0.25">
      <c r="A73" s="320" t="s">
        <v>384</v>
      </c>
      <c r="B73" s="300">
        <v>802</v>
      </c>
      <c r="C73" s="301" t="s">
        <v>125</v>
      </c>
      <c r="D73" s="301" t="s">
        <v>141</v>
      </c>
      <c r="E73" s="301" t="s">
        <v>343</v>
      </c>
      <c r="F73" s="301" t="s">
        <v>153</v>
      </c>
      <c r="G73" s="301" t="s">
        <v>245</v>
      </c>
      <c r="H73" s="290"/>
      <c r="I73" s="278">
        <f t="shared" ref="I73:J136" si="1">H73*105%</f>
        <v>0</v>
      </c>
      <c r="J73" s="278">
        <f t="shared" si="1"/>
        <v>0</v>
      </c>
    </row>
    <row r="74" spans="1:10" ht="15" x14ac:dyDescent="0.25">
      <c r="A74" s="320" t="s">
        <v>385</v>
      </c>
      <c r="B74" s="300">
        <v>802</v>
      </c>
      <c r="C74" s="301" t="s">
        <v>125</v>
      </c>
      <c r="D74" s="301" t="s">
        <v>141</v>
      </c>
      <c r="E74" s="301" t="s">
        <v>343</v>
      </c>
      <c r="F74" s="301" t="s">
        <v>153</v>
      </c>
      <c r="G74" s="301" t="s">
        <v>245</v>
      </c>
      <c r="H74" s="290">
        <v>12.8</v>
      </c>
      <c r="I74" s="278">
        <f t="shared" si="1"/>
        <v>13.440000000000001</v>
      </c>
      <c r="J74" s="278">
        <f t="shared" si="1"/>
        <v>14.112000000000002</v>
      </c>
    </row>
    <row r="75" spans="1:10" ht="15" x14ac:dyDescent="0.25">
      <c r="A75" s="490" t="s">
        <v>386</v>
      </c>
      <c r="B75" s="491">
        <v>802</v>
      </c>
      <c r="C75" s="492" t="s">
        <v>125</v>
      </c>
      <c r="D75" s="492" t="s">
        <v>141</v>
      </c>
      <c r="E75" s="492" t="s">
        <v>387</v>
      </c>
      <c r="F75" s="492" t="s">
        <v>153</v>
      </c>
      <c r="G75" s="492" t="s">
        <v>245</v>
      </c>
      <c r="H75" s="298">
        <v>1.9</v>
      </c>
      <c r="I75" s="278">
        <f t="shared" si="1"/>
        <v>1.9949999999999999</v>
      </c>
      <c r="J75" s="278">
        <f t="shared" si="1"/>
        <v>2.0947499999999999</v>
      </c>
    </row>
    <row r="76" spans="1:10" ht="15" x14ac:dyDescent="0.25">
      <c r="A76" s="321" t="s">
        <v>388</v>
      </c>
      <c r="B76" s="280">
        <v>802</v>
      </c>
      <c r="C76" s="281" t="s">
        <v>125</v>
      </c>
      <c r="D76" s="281" t="s">
        <v>159</v>
      </c>
      <c r="E76" s="281" t="s">
        <v>331</v>
      </c>
      <c r="F76" s="281" t="s">
        <v>233</v>
      </c>
      <c r="G76" s="281" t="s">
        <v>254</v>
      </c>
      <c r="H76" s="282">
        <f>H77+H83</f>
        <v>0</v>
      </c>
      <c r="I76" s="278">
        <f t="shared" si="1"/>
        <v>0</v>
      </c>
      <c r="J76" s="278">
        <f t="shared" si="1"/>
        <v>0</v>
      </c>
    </row>
    <row r="77" spans="1:10" ht="30" x14ac:dyDescent="0.25">
      <c r="A77" s="322" t="s">
        <v>162</v>
      </c>
      <c r="B77" s="296">
        <v>802</v>
      </c>
      <c r="C77" s="297" t="s">
        <v>125</v>
      </c>
      <c r="D77" s="297" t="s">
        <v>159</v>
      </c>
      <c r="E77" s="297" t="s">
        <v>389</v>
      </c>
      <c r="F77" s="297" t="s">
        <v>153</v>
      </c>
      <c r="G77" s="297" t="s">
        <v>233</v>
      </c>
      <c r="H77" s="319">
        <f>H78+H79+H80+H81+H82</f>
        <v>0</v>
      </c>
      <c r="I77" s="278">
        <f t="shared" si="1"/>
        <v>0</v>
      </c>
      <c r="J77" s="278">
        <f t="shared" si="1"/>
        <v>0</v>
      </c>
    </row>
    <row r="78" spans="1:10" ht="15" x14ac:dyDescent="0.25">
      <c r="A78" s="317" t="s">
        <v>390</v>
      </c>
      <c r="B78" s="300">
        <v>802</v>
      </c>
      <c r="C78" s="301" t="s">
        <v>125</v>
      </c>
      <c r="D78" s="301" t="s">
        <v>159</v>
      </c>
      <c r="E78" s="301" t="s">
        <v>389</v>
      </c>
      <c r="F78" s="301" t="s">
        <v>153</v>
      </c>
      <c r="G78" s="301" t="s">
        <v>248</v>
      </c>
      <c r="H78" s="290"/>
      <c r="I78" s="278">
        <f t="shared" si="1"/>
        <v>0</v>
      </c>
      <c r="J78" s="278">
        <f t="shared" si="1"/>
        <v>0</v>
      </c>
    </row>
    <row r="79" spans="1:10" ht="15" x14ac:dyDescent="0.25">
      <c r="A79" s="323" t="s">
        <v>391</v>
      </c>
      <c r="B79" s="300">
        <v>802</v>
      </c>
      <c r="C79" s="301" t="s">
        <v>125</v>
      </c>
      <c r="D79" s="301" t="s">
        <v>159</v>
      </c>
      <c r="E79" s="301" t="s">
        <v>389</v>
      </c>
      <c r="F79" s="301" t="s">
        <v>153</v>
      </c>
      <c r="G79" s="301" t="s">
        <v>248</v>
      </c>
      <c r="H79" s="290"/>
      <c r="I79" s="278">
        <f t="shared" si="1"/>
        <v>0</v>
      </c>
      <c r="J79" s="278">
        <f t="shared" si="1"/>
        <v>0</v>
      </c>
    </row>
    <row r="80" spans="1:10" ht="15" x14ac:dyDescent="0.25">
      <c r="A80" s="323" t="s">
        <v>392</v>
      </c>
      <c r="B80" s="300">
        <v>802</v>
      </c>
      <c r="C80" s="301" t="s">
        <v>125</v>
      </c>
      <c r="D80" s="301" t="s">
        <v>159</v>
      </c>
      <c r="E80" s="301" t="s">
        <v>389</v>
      </c>
      <c r="F80" s="301" t="s">
        <v>153</v>
      </c>
      <c r="G80" s="301" t="s">
        <v>239</v>
      </c>
      <c r="H80" s="290"/>
      <c r="I80" s="278">
        <f t="shared" si="1"/>
        <v>0</v>
      </c>
      <c r="J80" s="278">
        <f t="shared" si="1"/>
        <v>0</v>
      </c>
    </row>
    <row r="81" spans="1:14" ht="15" x14ac:dyDescent="0.25">
      <c r="A81" s="324" t="s">
        <v>383</v>
      </c>
      <c r="B81" s="300">
        <v>802</v>
      </c>
      <c r="C81" s="301" t="s">
        <v>125</v>
      </c>
      <c r="D81" s="301" t="s">
        <v>159</v>
      </c>
      <c r="E81" s="301" t="s">
        <v>389</v>
      </c>
      <c r="F81" s="301" t="s">
        <v>153</v>
      </c>
      <c r="G81" s="301" t="s">
        <v>245</v>
      </c>
      <c r="H81" s="290"/>
      <c r="I81" s="278">
        <f t="shared" si="1"/>
        <v>0</v>
      </c>
      <c r="J81" s="278">
        <f t="shared" si="1"/>
        <v>0</v>
      </c>
    </row>
    <row r="82" spans="1:14" ht="15" x14ac:dyDescent="0.25">
      <c r="A82" s="324" t="s">
        <v>381</v>
      </c>
      <c r="B82" s="300">
        <v>802</v>
      </c>
      <c r="C82" s="301" t="s">
        <v>125</v>
      </c>
      <c r="D82" s="301" t="s">
        <v>159</v>
      </c>
      <c r="E82" s="301" t="s">
        <v>389</v>
      </c>
      <c r="F82" s="301" t="s">
        <v>153</v>
      </c>
      <c r="G82" s="301" t="s">
        <v>245</v>
      </c>
      <c r="H82" s="290"/>
      <c r="I82" s="278">
        <f t="shared" si="1"/>
        <v>0</v>
      </c>
      <c r="J82" s="278">
        <f t="shared" si="1"/>
        <v>0</v>
      </c>
    </row>
    <row r="83" spans="1:14" ht="30" x14ac:dyDescent="0.25">
      <c r="A83" s="322" t="s">
        <v>393</v>
      </c>
      <c r="B83" s="296">
        <v>802</v>
      </c>
      <c r="C83" s="297" t="s">
        <v>125</v>
      </c>
      <c r="D83" s="297" t="s">
        <v>159</v>
      </c>
      <c r="E83" s="297" t="s">
        <v>394</v>
      </c>
      <c r="F83" s="297" t="s">
        <v>153</v>
      </c>
      <c r="G83" s="297" t="s">
        <v>233</v>
      </c>
      <c r="H83" s="319"/>
      <c r="I83" s="278">
        <f t="shared" si="1"/>
        <v>0</v>
      </c>
      <c r="J83" s="278">
        <f t="shared" si="1"/>
        <v>0</v>
      </c>
    </row>
    <row r="84" spans="1:14" ht="15" x14ac:dyDescent="0.25">
      <c r="A84" s="317" t="s">
        <v>390</v>
      </c>
      <c r="B84" s="300">
        <v>802</v>
      </c>
      <c r="C84" s="301" t="s">
        <v>125</v>
      </c>
      <c r="D84" s="301" t="s">
        <v>159</v>
      </c>
      <c r="E84" s="301" t="s">
        <v>394</v>
      </c>
      <c r="F84" s="301" t="s">
        <v>153</v>
      </c>
      <c r="G84" s="301" t="s">
        <v>248</v>
      </c>
      <c r="H84" s="290"/>
      <c r="I84" s="278">
        <f t="shared" si="1"/>
        <v>0</v>
      </c>
      <c r="J84" s="278">
        <f t="shared" si="1"/>
        <v>0</v>
      </c>
    </row>
    <row r="85" spans="1:14" ht="15" x14ac:dyDescent="0.25">
      <c r="A85" s="323" t="s">
        <v>391</v>
      </c>
      <c r="B85" s="300">
        <v>802</v>
      </c>
      <c r="C85" s="301" t="s">
        <v>125</v>
      </c>
      <c r="D85" s="301" t="s">
        <v>159</v>
      </c>
      <c r="E85" s="301" t="s">
        <v>394</v>
      </c>
      <c r="F85" s="301" t="s">
        <v>153</v>
      </c>
      <c r="G85" s="301" t="s">
        <v>248</v>
      </c>
      <c r="H85" s="290"/>
      <c r="I85" s="278">
        <f t="shared" si="1"/>
        <v>0</v>
      </c>
      <c r="J85" s="278">
        <f t="shared" si="1"/>
        <v>0</v>
      </c>
    </row>
    <row r="86" spans="1:14" ht="15" x14ac:dyDescent="0.25">
      <c r="A86" s="323" t="s">
        <v>392</v>
      </c>
      <c r="B86" s="300">
        <v>802</v>
      </c>
      <c r="C86" s="301" t="s">
        <v>125</v>
      </c>
      <c r="D86" s="301" t="s">
        <v>159</v>
      </c>
      <c r="E86" s="301" t="s">
        <v>394</v>
      </c>
      <c r="F86" s="301" t="s">
        <v>153</v>
      </c>
      <c r="G86" s="301" t="s">
        <v>239</v>
      </c>
      <c r="H86" s="290"/>
      <c r="I86" s="278">
        <f t="shared" si="1"/>
        <v>0</v>
      </c>
      <c r="J86" s="278">
        <f t="shared" si="1"/>
        <v>0</v>
      </c>
    </row>
    <row r="87" spans="1:14" ht="15" x14ac:dyDescent="0.25">
      <c r="A87" s="324" t="s">
        <v>381</v>
      </c>
      <c r="B87" s="300">
        <v>802</v>
      </c>
      <c r="C87" s="301" t="s">
        <v>125</v>
      </c>
      <c r="D87" s="301" t="s">
        <v>159</v>
      </c>
      <c r="E87" s="301" t="s">
        <v>394</v>
      </c>
      <c r="F87" s="301" t="s">
        <v>153</v>
      </c>
      <c r="G87" s="301" t="s">
        <v>245</v>
      </c>
      <c r="H87" s="290"/>
      <c r="I87" s="278">
        <f t="shared" si="1"/>
        <v>0</v>
      </c>
      <c r="J87" s="278">
        <f t="shared" si="1"/>
        <v>0</v>
      </c>
    </row>
    <row r="88" spans="1:14" ht="15" x14ac:dyDescent="0.25">
      <c r="A88" s="283" t="s">
        <v>165</v>
      </c>
      <c r="B88" s="280">
        <v>802</v>
      </c>
      <c r="C88" s="281" t="s">
        <v>125</v>
      </c>
      <c r="D88" s="281" t="s">
        <v>166</v>
      </c>
      <c r="E88" s="281" t="s">
        <v>331</v>
      </c>
      <c r="F88" s="281" t="s">
        <v>233</v>
      </c>
      <c r="G88" s="281" t="s">
        <v>233</v>
      </c>
      <c r="H88" s="282">
        <f>H89</f>
        <v>10</v>
      </c>
      <c r="I88" s="278">
        <f t="shared" si="1"/>
        <v>10.5</v>
      </c>
      <c r="J88" s="278">
        <f t="shared" si="1"/>
        <v>11.025</v>
      </c>
    </row>
    <row r="89" spans="1:14" ht="15" x14ac:dyDescent="0.25">
      <c r="A89" s="325" t="s">
        <v>395</v>
      </c>
      <c r="B89" s="288">
        <v>802</v>
      </c>
      <c r="C89" s="289" t="s">
        <v>125</v>
      </c>
      <c r="D89" s="289" t="s">
        <v>166</v>
      </c>
      <c r="E89" s="289" t="s">
        <v>396</v>
      </c>
      <c r="F89" s="289" t="s">
        <v>397</v>
      </c>
      <c r="G89" s="289" t="s">
        <v>244</v>
      </c>
      <c r="H89" s="290">
        <v>10</v>
      </c>
      <c r="I89" s="278">
        <f t="shared" si="1"/>
        <v>10.5</v>
      </c>
      <c r="J89" s="278">
        <f t="shared" si="1"/>
        <v>11.025</v>
      </c>
    </row>
    <row r="90" spans="1:14" ht="15" x14ac:dyDescent="0.25">
      <c r="A90" s="326" t="s">
        <v>169</v>
      </c>
      <c r="B90" s="280">
        <v>802</v>
      </c>
      <c r="C90" s="281" t="s">
        <v>125</v>
      </c>
      <c r="D90" s="281" t="s">
        <v>170</v>
      </c>
      <c r="E90" s="281" t="s">
        <v>331</v>
      </c>
      <c r="F90" s="281" t="s">
        <v>233</v>
      </c>
      <c r="G90" s="281" t="s">
        <v>233</v>
      </c>
      <c r="H90" s="282">
        <f>H91+H95+H98+H105+H108</f>
        <v>6433.5999999999995</v>
      </c>
      <c r="I90" s="278">
        <f t="shared" si="1"/>
        <v>6755.28</v>
      </c>
      <c r="J90" s="278">
        <f t="shared" si="1"/>
        <v>7093.0439999999999</v>
      </c>
    </row>
    <row r="91" spans="1:14" ht="43.5" x14ac:dyDescent="0.25">
      <c r="A91" s="295" t="s">
        <v>398</v>
      </c>
      <c r="B91" s="296">
        <v>802</v>
      </c>
      <c r="C91" s="297" t="s">
        <v>125</v>
      </c>
      <c r="D91" s="297" t="s">
        <v>170</v>
      </c>
      <c r="E91" s="297" t="s">
        <v>399</v>
      </c>
      <c r="F91" s="297" t="s">
        <v>233</v>
      </c>
      <c r="G91" s="297" t="s">
        <v>336</v>
      </c>
      <c r="H91" s="319">
        <f>H92+H93</f>
        <v>5607.5999999999995</v>
      </c>
      <c r="I91" s="278">
        <f t="shared" si="1"/>
        <v>5887.98</v>
      </c>
      <c r="J91" s="278">
        <f t="shared" si="1"/>
        <v>6182.3789999999999</v>
      </c>
    </row>
    <row r="92" spans="1:14" ht="15" x14ac:dyDescent="0.25">
      <c r="A92" s="327" t="s">
        <v>400</v>
      </c>
      <c r="B92" s="288">
        <v>802</v>
      </c>
      <c r="C92" s="289" t="s">
        <v>125</v>
      </c>
      <c r="D92" s="289" t="s">
        <v>170</v>
      </c>
      <c r="E92" s="289" t="s">
        <v>399</v>
      </c>
      <c r="F92" s="289" t="s">
        <v>175</v>
      </c>
      <c r="G92" s="289" t="s">
        <v>234</v>
      </c>
      <c r="H92" s="290">
        <v>4306.8999999999996</v>
      </c>
      <c r="I92" s="278">
        <f t="shared" si="1"/>
        <v>4522.2449999999999</v>
      </c>
      <c r="J92" s="278">
        <f t="shared" si="1"/>
        <v>4748.35725</v>
      </c>
      <c r="K92" t="s">
        <v>581</v>
      </c>
      <c r="M92" s="266"/>
      <c r="N92" s="266"/>
    </row>
    <row r="93" spans="1:14" ht="15" x14ac:dyDescent="0.25">
      <c r="A93" s="327" t="s">
        <v>338</v>
      </c>
      <c r="B93" s="288">
        <v>802</v>
      </c>
      <c r="C93" s="289" t="s">
        <v>125</v>
      </c>
      <c r="D93" s="289" t="s">
        <v>170</v>
      </c>
      <c r="E93" s="289" t="s">
        <v>399</v>
      </c>
      <c r="F93" s="289" t="s">
        <v>178</v>
      </c>
      <c r="G93" s="289" t="s">
        <v>236</v>
      </c>
      <c r="H93" s="290">
        <v>1300.7</v>
      </c>
      <c r="I93" s="278">
        <f t="shared" si="1"/>
        <v>1365.7350000000001</v>
      </c>
      <c r="J93" s="278">
        <f t="shared" si="1"/>
        <v>1434.0217500000001</v>
      </c>
      <c r="M93" s="266"/>
      <c r="N93" s="266"/>
    </row>
    <row r="94" spans="1:14" ht="15" x14ac:dyDescent="0.25">
      <c r="A94" s="328" t="s">
        <v>348</v>
      </c>
      <c r="B94" s="288">
        <v>802</v>
      </c>
      <c r="C94" s="289" t="s">
        <v>125</v>
      </c>
      <c r="D94" s="289" t="s">
        <v>170</v>
      </c>
      <c r="E94" s="289" t="s">
        <v>399</v>
      </c>
      <c r="F94" s="289" t="s">
        <v>177</v>
      </c>
      <c r="G94" s="289" t="s">
        <v>185</v>
      </c>
      <c r="H94" s="329"/>
      <c r="I94" s="278">
        <f t="shared" si="1"/>
        <v>0</v>
      </c>
      <c r="J94" s="278">
        <f t="shared" si="1"/>
        <v>0</v>
      </c>
      <c r="M94" s="266"/>
      <c r="N94" s="266"/>
    </row>
    <row r="95" spans="1:14" ht="15" x14ac:dyDescent="0.25">
      <c r="A95" s="330" t="s">
        <v>246</v>
      </c>
      <c r="B95" s="296">
        <v>802</v>
      </c>
      <c r="C95" s="297" t="s">
        <v>125</v>
      </c>
      <c r="D95" s="297" t="s">
        <v>170</v>
      </c>
      <c r="E95" s="297" t="s">
        <v>399</v>
      </c>
      <c r="F95" s="297" t="s">
        <v>153</v>
      </c>
      <c r="G95" s="297" t="s">
        <v>247</v>
      </c>
      <c r="H95" s="298">
        <f>H96+H97</f>
        <v>281</v>
      </c>
      <c r="I95" s="278">
        <f t="shared" si="1"/>
        <v>295.05</v>
      </c>
      <c r="J95" s="278">
        <f t="shared" si="1"/>
        <v>309.80250000000001</v>
      </c>
      <c r="M95" s="266"/>
      <c r="N95" s="266"/>
    </row>
    <row r="96" spans="1:14" ht="15" x14ac:dyDescent="0.25">
      <c r="A96" s="316" t="s">
        <v>401</v>
      </c>
      <c r="B96" s="300">
        <v>802</v>
      </c>
      <c r="C96" s="301" t="s">
        <v>125</v>
      </c>
      <c r="D96" s="301" t="s">
        <v>170</v>
      </c>
      <c r="E96" s="301" t="s">
        <v>399</v>
      </c>
      <c r="F96" s="301" t="s">
        <v>596</v>
      </c>
      <c r="G96" s="301" t="s">
        <v>247</v>
      </c>
      <c r="H96" s="290">
        <v>211</v>
      </c>
      <c r="I96" s="278">
        <f t="shared" si="1"/>
        <v>221.55</v>
      </c>
      <c r="J96" s="278">
        <f t="shared" si="1"/>
        <v>232.62750000000003</v>
      </c>
      <c r="M96" s="266"/>
      <c r="N96" s="266"/>
    </row>
    <row r="97" spans="1:14" ht="15" x14ac:dyDescent="0.25">
      <c r="A97" s="317" t="s">
        <v>597</v>
      </c>
      <c r="B97" s="300">
        <v>802</v>
      </c>
      <c r="C97" s="301" t="s">
        <v>125</v>
      </c>
      <c r="D97" s="301" t="s">
        <v>170</v>
      </c>
      <c r="E97" s="301" t="s">
        <v>399</v>
      </c>
      <c r="F97" s="301" t="s">
        <v>153</v>
      </c>
      <c r="G97" s="301" t="s">
        <v>247</v>
      </c>
      <c r="H97" s="290">
        <v>70</v>
      </c>
      <c r="I97" s="278">
        <f t="shared" si="1"/>
        <v>73.5</v>
      </c>
      <c r="J97" s="278">
        <f t="shared" si="1"/>
        <v>77.174999999999997</v>
      </c>
      <c r="M97" s="266"/>
      <c r="N97" s="266"/>
    </row>
    <row r="98" spans="1:14" ht="15" x14ac:dyDescent="0.25">
      <c r="A98" s="331" t="s">
        <v>402</v>
      </c>
      <c r="B98" s="296" t="s">
        <v>340</v>
      </c>
      <c r="C98" s="297" t="s">
        <v>125</v>
      </c>
      <c r="D98" s="297" t="s">
        <v>170</v>
      </c>
      <c r="E98" s="297" t="s">
        <v>399</v>
      </c>
      <c r="F98" s="297" t="s">
        <v>153</v>
      </c>
      <c r="G98" s="297" t="s">
        <v>248</v>
      </c>
      <c r="H98" s="319">
        <f>H100+H101+H103+H102+H104+H99</f>
        <v>350</v>
      </c>
      <c r="I98" s="278">
        <f t="shared" si="1"/>
        <v>367.5</v>
      </c>
      <c r="J98" s="278">
        <f t="shared" si="1"/>
        <v>385.875</v>
      </c>
      <c r="M98" s="266"/>
      <c r="N98" s="266"/>
    </row>
    <row r="99" spans="1:14" ht="15" x14ac:dyDescent="0.25">
      <c r="A99" s="476" t="s">
        <v>576</v>
      </c>
      <c r="B99" s="307" t="s">
        <v>340</v>
      </c>
      <c r="C99" s="308" t="s">
        <v>125</v>
      </c>
      <c r="D99" s="308" t="s">
        <v>170</v>
      </c>
      <c r="E99" s="308" t="s">
        <v>399</v>
      </c>
      <c r="F99" s="308" t="s">
        <v>153</v>
      </c>
      <c r="G99" s="308" t="s">
        <v>248</v>
      </c>
      <c r="H99" s="309">
        <v>50</v>
      </c>
      <c r="I99" s="278">
        <f t="shared" si="1"/>
        <v>52.5</v>
      </c>
      <c r="J99" s="278">
        <f t="shared" si="1"/>
        <v>55.125</v>
      </c>
      <c r="M99" s="266"/>
      <c r="N99" s="266"/>
    </row>
    <row r="100" spans="1:14" ht="15" x14ac:dyDescent="0.25">
      <c r="A100" s="317" t="s">
        <v>598</v>
      </c>
      <c r="B100" s="300" t="s">
        <v>340</v>
      </c>
      <c r="C100" s="301" t="s">
        <v>125</v>
      </c>
      <c r="D100" s="301" t="s">
        <v>170</v>
      </c>
      <c r="E100" s="301" t="s">
        <v>399</v>
      </c>
      <c r="F100" s="301" t="s">
        <v>153</v>
      </c>
      <c r="G100" s="301" t="s">
        <v>248</v>
      </c>
      <c r="H100" s="290">
        <v>100</v>
      </c>
      <c r="I100" s="278">
        <f t="shared" si="1"/>
        <v>105</v>
      </c>
      <c r="J100" s="278">
        <f t="shared" si="1"/>
        <v>110.25</v>
      </c>
      <c r="M100" s="266"/>
      <c r="N100" s="266"/>
    </row>
    <row r="101" spans="1:14" ht="15" x14ac:dyDescent="0.25">
      <c r="A101" s="317" t="s">
        <v>403</v>
      </c>
      <c r="B101" s="300" t="s">
        <v>340</v>
      </c>
      <c r="C101" s="301" t="s">
        <v>125</v>
      </c>
      <c r="D101" s="301" t="s">
        <v>170</v>
      </c>
      <c r="E101" s="301" t="s">
        <v>399</v>
      </c>
      <c r="F101" s="301" t="s">
        <v>153</v>
      </c>
      <c r="G101" s="301" t="s">
        <v>248</v>
      </c>
      <c r="H101" s="290"/>
      <c r="I101" s="278">
        <f t="shared" si="1"/>
        <v>0</v>
      </c>
      <c r="J101" s="278">
        <f t="shared" si="1"/>
        <v>0</v>
      </c>
      <c r="M101" s="266"/>
      <c r="N101" s="266"/>
    </row>
    <row r="102" spans="1:14" ht="16.5" customHeight="1" x14ac:dyDescent="0.25">
      <c r="A102" s="317" t="s">
        <v>585</v>
      </c>
      <c r="B102" s="300" t="s">
        <v>340</v>
      </c>
      <c r="C102" s="301" t="s">
        <v>125</v>
      </c>
      <c r="D102" s="301" t="s">
        <v>170</v>
      </c>
      <c r="E102" s="301" t="s">
        <v>399</v>
      </c>
      <c r="F102" s="301" t="s">
        <v>153</v>
      </c>
      <c r="G102" s="301" t="s">
        <v>248</v>
      </c>
      <c r="H102" s="290">
        <v>30</v>
      </c>
      <c r="I102" s="278">
        <f t="shared" si="1"/>
        <v>31.5</v>
      </c>
      <c r="J102" s="278">
        <f t="shared" si="1"/>
        <v>33.075000000000003</v>
      </c>
      <c r="M102" s="266"/>
      <c r="N102" s="266"/>
    </row>
    <row r="103" spans="1:14" ht="15" x14ac:dyDescent="0.25">
      <c r="A103" s="332" t="s">
        <v>584</v>
      </c>
      <c r="B103" s="300" t="s">
        <v>340</v>
      </c>
      <c r="C103" s="301" t="s">
        <v>125</v>
      </c>
      <c r="D103" s="301" t="s">
        <v>170</v>
      </c>
      <c r="E103" s="301" t="s">
        <v>399</v>
      </c>
      <c r="F103" s="301" t="s">
        <v>153</v>
      </c>
      <c r="G103" s="301" t="s">
        <v>248</v>
      </c>
      <c r="H103" s="290">
        <v>170</v>
      </c>
      <c r="I103" s="278">
        <f t="shared" si="1"/>
        <v>178.5</v>
      </c>
      <c r="J103" s="278">
        <f t="shared" si="1"/>
        <v>187.42500000000001</v>
      </c>
      <c r="M103" s="266"/>
      <c r="N103" s="266"/>
    </row>
    <row r="104" spans="1:14" ht="15" x14ac:dyDescent="0.25">
      <c r="A104" s="332" t="s">
        <v>573</v>
      </c>
      <c r="B104" s="300" t="s">
        <v>340</v>
      </c>
      <c r="C104" s="301" t="s">
        <v>125</v>
      </c>
      <c r="D104" s="301" t="s">
        <v>170</v>
      </c>
      <c r="E104" s="301" t="s">
        <v>399</v>
      </c>
      <c r="F104" s="301" t="s">
        <v>153</v>
      </c>
      <c r="G104" s="301" t="s">
        <v>248</v>
      </c>
      <c r="H104" s="290">
        <v>0</v>
      </c>
      <c r="I104" s="278">
        <f t="shared" si="1"/>
        <v>0</v>
      </c>
      <c r="J104" s="278">
        <f t="shared" si="1"/>
        <v>0</v>
      </c>
      <c r="M104" s="266"/>
      <c r="N104" s="266"/>
    </row>
    <row r="105" spans="1:14" ht="15" x14ac:dyDescent="0.25">
      <c r="A105" s="295" t="s">
        <v>242</v>
      </c>
      <c r="B105" s="296" t="s">
        <v>340</v>
      </c>
      <c r="C105" s="297" t="s">
        <v>125</v>
      </c>
      <c r="D105" s="297" t="s">
        <v>170</v>
      </c>
      <c r="E105" s="297" t="s">
        <v>399</v>
      </c>
      <c r="F105" s="297" t="s">
        <v>153</v>
      </c>
      <c r="G105" s="297" t="s">
        <v>245</v>
      </c>
      <c r="H105" s="319">
        <f>H107+H106</f>
        <v>195</v>
      </c>
      <c r="I105" s="278">
        <f t="shared" si="1"/>
        <v>204.75</v>
      </c>
      <c r="J105" s="278">
        <f t="shared" si="1"/>
        <v>214.98750000000001</v>
      </c>
      <c r="M105" s="266"/>
      <c r="N105" s="266"/>
    </row>
    <row r="106" spans="1:14" ht="15" x14ac:dyDescent="0.25">
      <c r="A106" s="333" t="s">
        <v>586</v>
      </c>
      <c r="B106" s="300" t="s">
        <v>340</v>
      </c>
      <c r="C106" s="301" t="s">
        <v>125</v>
      </c>
      <c r="D106" s="301" t="s">
        <v>170</v>
      </c>
      <c r="E106" s="301" t="s">
        <v>399</v>
      </c>
      <c r="F106" s="301" t="s">
        <v>153</v>
      </c>
      <c r="G106" s="301" t="s">
        <v>245</v>
      </c>
      <c r="H106" s="309">
        <v>150</v>
      </c>
      <c r="I106" s="278">
        <f t="shared" si="1"/>
        <v>157.5</v>
      </c>
      <c r="J106" s="278">
        <f t="shared" si="1"/>
        <v>165.375</v>
      </c>
      <c r="M106" s="266"/>
      <c r="N106" s="266"/>
    </row>
    <row r="107" spans="1:14" ht="15" x14ac:dyDescent="0.25">
      <c r="A107" s="317" t="s">
        <v>587</v>
      </c>
      <c r="B107" s="300" t="s">
        <v>340</v>
      </c>
      <c r="C107" s="301" t="s">
        <v>125</v>
      </c>
      <c r="D107" s="301" t="s">
        <v>170</v>
      </c>
      <c r="E107" s="301" t="s">
        <v>399</v>
      </c>
      <c r="F107" s="301" t="s">
        <v>153</v>
      </c>
      <c r="G107" s="301" t="s">
        <v>245</v>
      </c>
      <c r="H107" s="290">
        <v>45</v>
      </c>
      <c r="I107" s="278">
        <f t="shared" si="1"/>
        <v>47.25</v>
      </c>
      <c r="J107" s="278">
        <f t="shared" si="1"/>
        <v>49.612500000000004</v>
      </c>
      <c r="M107" s="266"/>
      <c r="N107" s="266"/>
    </row>
    <row r="108" spans="1:14" ht="15" x14ac:dyDescent="0.25">
      <c r="A108" s="331" t="s">
        <v>404</v>
      </c>
      <c r="B108" s="296" t="s">
        <v>340</v>
      </c>
      <c r="C108" s="297" t="s">
        <v>125</v>
      </c>
      <c r="D108" s="297" t="s">
        <v>170</v>
      </c>
      <c r="E108" s="297" t="s">
        <v>399</v>
      </c>
      <c r="F108" s="297" t="s">
        <v>179</v>
      </c>
      <c r="G108" s="297" t="s">
        <v>233</v>
      </c>
      <c r="H108" s="319">
        <f>H109</f>
        <v>0</v>
      </c>
      <c r="I108" s="278">
        <f t="shared" si="1"/>
        <v>0</v>
      </c>
      <c r="J108" s="278">
        <f t="shared" si="1"/>
        <v>0</v>
      </c>
      <c r="M108" s="266"/>
      <c r="N108" s="266"/>
    </row>
    <row r="109" spans="1:14" ht="15" x14ac:dyDescent="0.25">
      <c r="A109" s="335" t="s">
        <v>405</v>
      </c>
      <c r="B109" s="300" t="s">
        <v>340</v>
      </c>
      <c r="C109" s="301" t="s">
        <v>125</v>
      </c>
      <c r="D109" s="301" t="s">
        <v>170</v>
      </c>
      <c r="E109" s="301" t="s">
        <v>399</v>
      </c>
      <c r="F109" s="301" t="s">
        <v>179</v>
      </c>
      <c r="G109" s="301" t="s">
        <v>250</v>
      </c>
      <c r="H109" s="290"/>
      <c r="I109" s="278">
        <f t="shared" si="1"/>
        <v>0</v>
      </c>
      <c r="J109" s="278">
        <f t="shared" si="1"/>
        <v>0</v>
      </c>
      <c r="M109" s="266"/>
      <c r="N109" s="266"/>
    </row>
    <row r="110" spans="1:14" ht="15" x14ac:dyDescent="0.25">
      <c r="A110" s="321" t="s">
        <v>406</v>
      </c>
      <c r="B110" s="280">
        <v>802</v>
      </c>
      <c r="C110" s="281" t="s">
        <v>127</v>
      </c>
      <c r="D110" s="281" t="s">
        <v>254</v>
      </c>
      <c r="E110" s="281" t="s">
        <v>407</v>
      </c>
      <c r="F110" s="281" t="s">
        <v>233</v>
      </c>
      <c r="G110" s="281" t="s">
        <v>233</v>
      </c>
      <c r="H110" s="282">
        <f>H111+H117+H120</f>
        <v>457.40000000000003</v>
      </c>
      <c r="I110" s="278">
        <f t="shared" si="1"/>
        <v>480.27000000000004</v>
      </c>
      <c r="J110" s="278">
        <f t="shared" si="1"/>
        <v>504.28350000000006</v>
      </c>
      <c r="M110" s="266"/>
      <c r="N110" s="266"/>
    </row>
    <row r="111" spans="1:14" ht="15" x14ac:dyDescent="0.25">
      <c r="A111" s="336" t="s">
        <v>184</v>
      </c>
      <c r="B111" s="296">
        <v>802</v>
      </c>
      <c r="C111" s="297" t="s">
        <v>127</v>
      </c>
      <c r="D111" s="297" t="s">
        <v>181</v>
      </c>
      <c r="E111" s="297" t="s">
        <v>408</v>
      </c>
      <c r="F111" s="297" t="s">
        <v>233</v>
      </c>
      <c r="G111" s="297" t="s">
        <v>336</v>
      </c>
      <c r="H111" s="298">
        <f>H112+H114</f>
        <v>453.3</v>
      </c>
      <c r="I111" s="278">
        <f t="shared" si="1"/>
        <v>475.96500000000003</v>
      </c>
      <c r="J111" s="278">
        <f t="shared" si="1"/>
        <v>499.76325000000003</v>
      </c>
      <c r="M111" s="266"/>
      <c r="N111" s="266"/>
    </row>
    <row r="112" spans="1:14" ht="15" x14ac:dyDescent="0.25">
      <c r="A112" s="317" t="s">
        <v>271</v>
      </c>
      <c r="B112" s="288">
        <v>802</v>
      </c>
      <c r="C112" s="289" t="s">
        <v>127</v>
      </c>
      <c r="D112" s="289" t="s">
        <v>181</v>
      </c>
      <c r="E112" s="289" t="s">
        <v>408</v>
      </c>
      <c r="F112" s="289" t="s">
        <v>135</v>
      </c>
      <c r="G112" s="289" t="s">
        <v>234</v>
      </c>
      <c r="H112" s="290">
        <v>348</v>
      </c>
      <c r="I112" s="278">
        <f t="shared" si="1"/>
        <v>365.40000000000003</v>
      </c>
      <c r="J112" s="278">
        <f t="shared" si="1"/>
        <v>383.67000000000007</v>
      </c>
      <c r="M112" s="266"/>
      <c r="N112" s="266"/>
    </row>
    <row r="113" spans="1:14" ht="15" x14ac:dyDescent="0.25">
      <c r="A113" s="317" t="s">
        <v>337</v>
      </c>
      <c r="B113" s="288">
        <v>802</v>
      </c>
      <c r="C113" s="289" t="s">
        <v>127</v>
      </c>
      <c r="D113" s="289" t="s">
        <v>181</v>
      </c>
      <c r="E113" s="289" t="s">
        <v>408</v>
      </c>
      <c r="F113" s="289" t="s">
        <v>137</v>
      </c>
      <c r="G113" s="289" t="s">
        <v>235</v>
      </c>
      <c r="H113" s="290"/>
      <c r="I113" s="278">
        <f t="shared" si="1"/>
        <v>0</v>
      </c>
      <c r="J113" s="278">
        <f t="shared" si="1"/>
        <v>0</v>
      </c>
      <c r="M113" s="266"/>
      <c r="N113" s="266"/>
    </row>
    <row r="114" spans="1:14" ht="15" x14ac:dyDescent="0.25">
      <c r="A114" s="317" t="s">
        <v>338</v>
      </c>
      <c r="B114" s="288">
        <v>802</v>
      </c>
      <c r="C114" s="289" t="s">
        <v>127</v>
      </c>
      <c r="D114" s="289" t="s">
        <v>181</v>
      </c>
      <c r="E114" s="289" t="s">
        <v>408</v>
      </c>
      <c r="F114" s="289" t="s">
        <v>135</v>
      </c>
      <c r="G114" s="289" t="s">
        <v>236</v>
      </c>
      <c r="H114" s="290">
        <v>105.3</v>
      </c>
      <c r="I114" s="278">
        <f t="shared" si="1"/>
        <v>110.565</v>
      </c>
      <c r="J114" s="278">
        <f t="shared" si="1"/>
        <v>116.09325</v>
      </c>
      <c r="M114" s="337"/>
      <c r="N114" s="337"/>
    </row>
    <row r="115" spans="1:14" ht="15" x14ac:dyDescent="0.25">
      <c r="A115" s="338" t="s">
        <v>275</v>
      </c>
      <c r="B115" s="303">
        <v>802</v>
      </c>
      <c r="C115" s="304" t="s">
        <v>127</v>
      </c>
      <c r="D115" s="304" t="s">
        <v>181</v>
      </c>
      <c r="E115" s="304" t="s">
        <v>408</v>
      </c>
      <c r="F115" s="304" t="s">
        <v>151</v>
      </c>
      <c r="G115" s="304" t="s">
        <v>237</v>
      </c>
      <c r="H115" s="305"/>
      <c r="I115" s="278">
        <f t="shared" si="1"/>
        <v>0</v>
      </c>
      <c r="J115" s="278">
        <f t="shared" si="1"/>
        <v>0</v>
      </c>
      <c r="M115" s="337"/>
      <c r="N115" s="337"/>
    </row>
    <row r="116" spans="1:14" ht="15" x14ac:dyDescent="0.25">
      <c r="A116" s="299" t="s">
        <v>409</v>
      </c>
      <c r="B116" s="288">
        <v>802</v>
      </c>
      <c r="C116" s="289" t="s">
        <v>127</v>
      </c>
      <c r="D116" s="289" t="s">
        <v>181</v>
      </c>
      <c r="E116" s="289" t="s">
        <v>408</v>
      </c>
      <c r="F116" s="289" t="s">
        <v>151</v>
      </c>
      <c r="G116" s="289" t="s">
        <v>239</v>
      </c>
      <c r="H116" s="290"/>
      <c r="I116" s="278">
        <f t="shared" si="1"/>
        <v>0</v>
      </c>
      <c r="J116" s="278">
        <f t="shared" si="1"/>
        <v>0</v>
      </c>
      <c r="M116" s="337"/>
      <c r="N116" s="337"/>
    </row>
    <row r="117" spans="1:14" ht="15" x14ac:dyDescent="0.25">
      <c r="A117" s="299" t="s">
        <v>348</v>
      </c>
      <c r="B117" s="288">
        <v>802</v>
      </c>
      <c r="C117" s="289" t="s">
        <v>127</v>
      </c>
      <c r="D117" s="289" t="s">
        <v>181</v>
      </c>
      <c r="E117" s="289" t="s">
        <v>408</v>
      </c>
      <c r="F117" s="289" t="s">
        <v>137</v>
      </c>
      <c r="G117" s="289" t="s">
        <v>185</v>
      </c>
      <c r="H117" s="290">
        <v>3.3</v>
      </c>
      <c r="I117" s="278">
        <f t="shared" si="1"/>
        <v>3.4649999999999999</v>
      </c>
      <c r="J117" s="278">
        <f t="shared" si="1"/>
        <v>3.6382500000000002</v>
      </c>
      <c r="M117" s="337"/>
      <c r="N117" s="337"/>
    </row>
    <row r="118" spans="1:14" ht="15" x14ac:dyDescent="0.25">
      <c r="A118" s="332" t="s">
        <v>246</v>
      </c>
      <c r="B118" s="288">
        <v>802</v>
      </c>
      <c r="C118" s="289" t="s">
        <v>127</v>
      </c>
      <c r="D118" s="289" t="s">
        <v>181</v>
      </c>
      <c r="E118" s="289" t="s">
        <v>408</v>
      </c>
      <c r="F118" s="289" t="s">
        <v>153</v>
      </c>
      <c r="G118" s="289" t="s">
        <v>247</v>
      </c>
      <c r="H118" s="290"/>
      <c r="I118" s="278">
        <f t="shared" si="1"/>
        <v>0</v>
      </c>
      <c r="J118" s="278">
        <f t="shared" si="1"/>
        <v>0</v>
      </c>
      <c r="M118" s="337"/>
      <c r="N118" s="337"/>
    </row>
    <row r="119" spans="1:14" ht="15" x14ac:dyDescent="0.25">
      <c r="A119" s="332" t="s">
        <v>410</v>
      </c>
      <c r="B119" s="288">
        <v>802</v>
      </c>
      <c r="C119" s="289" t="s">
        <v>127</v>
      </c>
      <c r="D119" s="289" t="s">
        <v>181</v>
      </c>
      <c r="E119" s="289" t="s">
        <v>408</v>
      </c>
      <c r="F119" s="289" t="s">
        <v>153</v>
      </c>
      <c r="G119" s="289" t="s">
        <v>245</v>
      </c>
      <c r="H119" s="329"/>
      <c r="I119" s="278">
        <f t="shared" si="1"/>
        <v>0</v>
      </c>
      <c r="J119" s="278">
        <f t="shared" si="1"/>
        <v>0</v>
      </c>
      <c r="M119" s="337"/>
      <c r="N119" s="337"/>
    </row>
    <row r="120" spans="1:14" ht="15" x14ac:dyDescent="0.25">
      <c r="A120" s="332" t="s">
        <v>411</v>
      </c>
      <c r="B120" s="288">
        <v>802</v>
      </c>
      <c r="C120" s="289" t="s">
        <v>127</v>
      </c>
      <c r="D120" s="289" t="s">
        <v>181</v>
      </c>
      <c r="E120" s="289" t="s">
        <v>408</v>
      </c>
      <c r="F120" s="289" t="s">
        <v>153</v>
      </c>
      <c r="G120" s="289" t="s">
        <v>245</v>
      </c>
      <c r="H120" s="329">
        <v>0.8</v>
      </c>
      <c r="I120" s="278">
        <f t="shared" si="1"/>
        <v>0.84000000000000008</v>
      </c>
      <c r="J120" s="278">
        <f t="shared" si="1"/>
        <v>0.88200000000000012</v>
      </c>
      <c r="M120" s="337"/>
      <c r="N120" s="337"/>
    </row>
    <row r="121" spans="1:14" ht="45" x14ac:dyDescent="0.25">
      <c r="A121" s="340" t="s">
        <v>412</v>
      </c>
      <c r="B121" s="280">
        <v>802</v>
      </c>
      <c r="C121" s="281" t="s">
        <v>181</v>
      </c>
      <c r="D121" s="281" t="s">
        <v>254</v>
      </c>
      <c r="E121" s="281" t="s">
        <v>407</v>
      </c>
      <c r="F121" s="281" t="s">
        <v>233</v>
      </c>
      <c r="G121" s="281" t="s">
        <v>233</v>
      </c>
      <c r="H121" s="282">
        <f>H122</f>
        <v>720.3</v>
      </c>
      <c r="I121" s="278">
        <f t="shared" si="1"/>
        <v>756.31499999999994</v>
      </c>
      <c r="J121" s="278">
        <f t="shared" si="1"/>
        <v>794.13074999999992</v>
      </c>
      <c r="M121" s="337"/>
      <c r="N121" s="337"/>
    </row>
    <row r="122" spans="1:14" ht="15" x14ac:dyDescent="0.25">
      <c r="A122" s="341" t="s">
        <v>413</v>
      </c>
      <c r="B122" s="296">
        <v>802</v>
      </c>
      <c r="C122" s="297" t="s">
        <v>181</v>
      </c>
      <c r="D122" s="297" t="s">
        <v>187</v>
      </c>
      <c r="E122" s="297" t="s">
        <v>414</v>
      </c>
      <c r="F122" s="297" t="s">
        <v>233</v>
      </c>
      <c r="G122" s="297" t="s">
        <v>233</v>
      </c>
      <c r="H122" s="319">
        <f>H123+H124+H125+H126+H127</f>
        <v>720.3</v>
      </c>
      <c r="I122" s="278">
        <f t="shared" si="1"/>
        <v>756.31499999999994</v>
      </c>
      <c r="J122" s="278">
        <f t="shared" si="1"/>
        <v>794.13074999999992</v>
      </c>
      <c r="M122" s="337"/>
      <c r="N122" s="337"/>
    </row>
    <row r="123" spans="1:14" ht="15" x14ac:dyDescent="0.25">
      <c r="A123" s="342" t="s">
        <v>567</v>
      </c>
      <c r="B123" s="288">
        <v>802</v>
      </c>
      <c r="C123" s="289" t="s">
        <v>181</v>
      </c>
      <c r="D123" s="289" t="s">
        <v>187</v>
      </c>
      <c r="E123" s="289" t="s">
        <v>414</v>
      </c>
      <c r="F123" s="289" t="s">
        <v>153</v>
      </c>
      <c r="G123" s="289" t="s">
        <v>248</v>
      </c>
      <c r="H123" s="290">
        <v>180</v>
      </c>
      <c r="I123" s="278">
        <f t="shared" si="1"/>
        <v>189</v>
      </c>
      <c r="J123" s="278">
        <f t="shared" si="1"/>
        <v>198.45000000000002</v>
      </c>
      <c r="M123" s="337"/>
      <c r="N123" s="337"/>
    </row>
    <row r="124" spans="1:14" ht="15" x14ac:dyDescent="0.25">
      <c r="A124" s="342" t="s">
        <v>568</v>
      </c>
      <c r="B124" s="288" t="s">
        <v>340</v>
      </c>
      <c r="C124" s="289" t="s">
        <v>181</v>
      </c>
      <c r="D124" s="289" t="s">
        <v>187</v>
      </c>
      <c r="E124" s="289" t="s">
        <v>414</v>
      </c>
      <c r="F124" s="289" t="s">
        <v>153</v>
      </c>
      <c r="G124" s="289" t="s">
        <v>248</v>
      </c>
      <c r="H124" s="290">
        <v>130</v>
      </c>
      <c r="I124" s="278">
        <f t="shared" si="1"/>
        <v>136.5</v>
      </c>
      <c r="J124" s="278">
        <f t="shared" si="1"/>
        <v>143.32500000000002</v>
      </c>
      <c r="M124" s="337"/>
      <c r="N124" s="337"/>
    </row>
    <row r="125" spans="1:14" ht="15" x14ac:dyDescent="0.25">
      <c r="A125" s="343" t="s">
        <v>415</v>
      </c>
      <c r="B125" s="288">
        <v>802</v>
      </c>
      <c r="C125" s="289" t="s">
        <v>181</v>
      </c>
      <c r="D125" s="289" t="s">
        <v>187</v>
      </c>
      <c r="E125" s="289" t="s">
        <v>414</v>
      </c>
      <c r="F125" s="289" t="s">
        <v>153</v>
      </c>
      <c r="G125" s="289" t="s">
        <v>248</v>
      </c>
      <c r="H125" s="290">
        <v>0</v>
      </c>
      <c r="I125" s="278">
        <f t="shared" si="1"/>
        <v>0</v>
      </c>
      <c r="J125" s="278">
        <f t="shared" si="1"/>
        <v>0</v>
      </c>
      <c r="M125" s="337"/>
      <c r="N125" s="337"/>
    </row>
    <row r="126" spans="1:14" ht="15" x14ac:dyDescent="0.25">
      <c r="A126" s="343" t="s">
        <v>416</v>
      </c>
      <c r="B126" s="288">
        <v>802</v>
      </c>
      <c r="C126" s="289" t="s">
        <v>181</v>
      </c>
      <c r="D126" s="289" t="s">
        <v>187</v>
      </c>
      <c r="E126" s="289" t="s">
        <v>414</v>
      </c>
      <c r="F126" s="289" t="s">
        <v>153</v>
      </c>
      <c r="G126" s="289" t="s">
        <v>245</v>
      </c>
      <c r="H126" s="290">
        <v>91.6</v>
      </c>
      <c r="I126" s="278">
        <f t="shared" si="1"/>
        <v>96.179999999999993</v>
      </c>
      <c r="J126" s="278">
        <f t="shared" si="1"/>
        <v>100.98899999999999</v>
      </c>
      <c r="M126" s="337"/>
      <c r="N126" s="337"/>
    </row>
    <row r="127" spans="1:14" ht="15" x14ac:dyDescent="0.25">
      <c r="A127" s="344" t="s">
        <v>661</v>
      </c>
      <c r="B127" s="288">
        <v>802</v>
      </c>
      <c r="C127" s="289" t="s">
        <v>181</v>
      </c>
      <c r="D127" s="289" t="s">
        <v>187</v>
      </c>
      <c r="E127" s="289" t="s">
        <v>414</v>
      </c>
      <c r="F127" s="289" t="s">
        <v>153</v>
      </c>
      <c r="G127" s="289" t="s">
        <v>245</v>
      </c>
      <c r="H127" s="290">
        <v>318.7</v>
      </c>
      <c r="I127" s="278">
        <f t="shared" si="1"/>
        <v>334.63499999999999</v>
      </c>
      <c r="J127" s="278">
        <f t="shared" si="1"/>
        <v>351.36675000000002</v>
      </c>
      <c r="M127" s="337"/>
      <c r="N127" s="337"/>
    </row>
    <row r="128" spans="1:14" ht="15" x14ac:dyDescent="0.25">
      <c r="A128" s="345" t="s">
        <v>417</v>
      </c>
      <c r="B128" s="280" t="s">
        <v>340</v>
      </c>
      <c r="C128" s="281" t="s">
        <v>141</v>
      </c>
      <c r="D128" s="281" t="s">
        <v>190</v>
      </c>
      <c r="E128" s="281" t="s">
        <v>418</v>
      </c>
      <c r="F128" s="281" t="s">
        <v>233</v>
      </c>
      <c r="G128" s="281" t="s">
        <v>233</v>
      </c>
      <c r="H128" s="282">
        <f>H129</f>
        <v>3395.8</v>
      </c>
      <c r="I128" s="278">
        <f t="shared" si="1"/>
        <v>3565.59</v>
      </c>
      <c r="J128" s="278">
        <f t="shared" si="1"/>
        <v>3743.8695000000002</v>
      </c>
      <c r="M128" s="337"/>
      <c r="N128" s="337"/>
    </row>
    <row r="129" spans="1:14" ht="15" x14ac:dyDescent="0.25">
      <c r="A129" s="346" t="s">
        <v>419</v>
      </c>
      <c r="B129" s="288" t="s">
        <v>340</v>
      </c>
      <c r="C129" s="289" t="s">
        <v>141</v>
      </c>
      <c r="D129" s="289" t="s">
        <v>190</v>
      </c>
      <c r="E129" s="289" t="s">
        <v>418</v>
      </c>
      <c r="F129" s="289" t="s">
        <v>153</v>
      </c>
      <c r="G129" s="289" t="s">
        <v>239</v>
      </c>
      <c r="H129" s="290">
        <v>3395.8</v>
      </c>
      <c r="I129" s="278">
        <f t="shared" si="1"/>
        <v>3565.59</v>
      </c>
      <c r="J129" s="278">
        <f t="shared" si="1"/>
        <v>3743.8695000000002</v>
      </c>
      <c r="M129" s="337"/>
      <c r="N129" s="337"/>
    </row>
    <row r="130" spans="1:14" ht="15" x14ac:dyDescent="0.25">
      <c r="A130" s="346"/>
      <c r="B130" s="288"/>
      <c r="C130" s="289"/>
      <c r="D130" s="289"/>
      <c r="E130" s="289"/>
      <c r="F130" s="289"/>
      <c r="G130" s="289"/>
      <c r="H130" s="290"/>
      <c r="I130" s="278">
        <f t="shared" si="1"/>
        <v>0</v>
      </c>
      <c r="J130" s="278">
        <f t="shared" si="1"/>
        <v>0</v>
      </c>
      <c r="M130" s="337"/>
      <c r="N130" s="337"/>
    </row>
    <row r="131" spans="1:14" ht="15" x14ac:dyDescent="0.25">
      <c r="A131" s="347" t="s">
        <v>420</v>
      </c>
      <c r="B131" s="280">
        <v>802</v>
      </c>
      <c r="C131" s="281" t="s">
        <v>195</v>
      </c>
      <c r="D131" s="281" t="s">
        <v>254</v>
      </c>
      <c r="E131" s="281" t="s">
        <v>331</v>
      </c>
      <c r="F131" s="281" t="s">
        <v>233</v>
      </c>
      <c r="G131" s="281" t="s">
        <v>233</v>
      </c>
      <c r="H131" s="282">
        <f>H132</f>
        <v>361</v>
      </c>
      <c r="I131" s="278">
        <f t="shared" si="1"/>
        <v>379.05</v>
      </c>
      <c r="J131" s="278">
        <f t="shared" si="1"/>
        <v>398.00250000000005</v>
      </c>
      <c r="M131" s="337"/>
      <c r="N131" s="337"/>
    </row>
    <row r="132" spans="1:14" ht="15" x14ac:dyDescent="0.25">
      <c r="A132" s="348" t="s">
        <v>421</v>
      </c>
      <c r="B132" s="296">
        <v>802</v>
      </c>
      <c r="C132" s="297" t="s">
        <v>195</v>
      </c>
      <c r="D132" s="297" t="s">
        <v>125</v>
      </c>
      <c r="E132" s="297" t="s">
        <v>331</v>
      </c>
      <c r="F132" s="297" t="s">
        <v>233</v>
      </c>
      <c r="G132" s="297" t="s">
        <v>233</v>
      </c>
      <c r="H132" s="319">
        <f>H134+H133+H135+H136</f>
        <v>361</v>
      </c>
      <c r="I132" s="278">
        <f t="shared" si="1"/>
        <v>379.05</v>
      </c>
      <c r="J132" s="278">
        <f t="shared" si="1"/>
        <v>398.00250000000005</v>
      </c>
      <c r="M132" s="337"/>
      <c r="N132" s="337"/>
    </row>
    <row r="133" spans="1:14" ht="15" x14ac:dyDescent="0.25">
      <c r="A133" s="489" t="s">
        <v>622</v>
      </c>
      <c r="B133" s="311" t="s">
        <v>340</v>
      </c>
      <c r="C133" s="312" t="s">
        <v>195</v>
      </c>
      <c r="D133" s="312" t="s">
        <v>125</v>
      </c>
      <c r="E133" s="312" t="s">
        <v>623</v>
      </c>
      <c r="F133" s="312" t="s">
        <v>153</v>
      </c>
      <c r="G133" s="312" t="s">
        <v>239</v>
      </c>
      <c r="H133" s="334">
        <v>3</v>
      </c>
      <c r="I133" s="278">
        <f t="shared" si="1"/>
        <v>3.1500000000000004</v>
      </c>
      <c r="J133" s="278">
        <f t="shared" si="1"/>
        <v>3.3075000000000006</v>
      </c>
      <c r="M133" s="337"/>
      <c r="N133" s="337"/>
    </row>
    <row r="134" spans="1:14" ht="15" x14ac:dyDescent="0.25">
      <c r="A134" s="349" t="s">
        <v>625</v>
      </c>
      <c r="B134" s="288">
        <v>802</v>
      </c>
      <c r="C134" s="289" t="s">
        <v>195</v>
      </c>
      <c r="D134" s="289" t="s">
        <v>125</v>
      </c>
      <c r="E134" s="289" t="s">
        <v>623</v>
      </c>
      <c r="F134" s="289" t="s">
        <v>153</v>
      </c>
      <c r="G134" s="289" t="s">
        <v>248</v>
      </c>
      <c r="H134" s="334">
        <v>30</v>
      </c>
      <c r="I134" s="278">
        <f t="shared" si="1"/>
        <v>31.5</v>
      </c>
      <c r="J134" s="278">
        <f t="shared" si="1"/>
        <v>33.075000000000003</v>
      </c>
      <c r="M134" s="337"/>
      <c r="N134" s="337"/>
    </row>
    <row r="135" spans="1:14" ht="15" x14ac:dyDescent="0.25">
      <c r="A135" s="349" t="s">
        <v>624</v>
      </c>
      <c r="B135" s="288" t="s">
        <v>340</v>
      </c>
      <c r="C135" s="289" t="s">
        <v>195</v>
      </c>
      <c r="D135" s="289" t="s">
        <v>125</v>
      </c>
      <c r="E135" s="289" t="s">
        <v>623</v>
      </c>
      <c r="F135" s="289" t="s">
        <v>153</v>
      </c>
      <c r="G135" s="289" t="s">
        <v>239</v>
      </c>
      <c r="H135" s="334">
        <v>288</v>
      </c>
      <c r="I135" s="278">
        <f t="shared" si="1"/>
        <v>302.40000000000003</v>
      </c>
      <c r="J135" s="278">
        <f t="shared" si="1"/>
        <v>317.52000000000004</v>
      </c>
      <c r="M135" s="337"/>
      <c r="N135" s="337"/>
    </row>
    <row r="136" spans="1:14" ht="15" x14ac:dyDescent="0.25">
      <c r="A136" s="349" t="s">
        <v>626</v>
      </c>
      <c r="B136" s="288" t="s">
        <v>340</v>
      </c>
      <c r="C136" s="289" t="s">
        <v>195</v>
      </c>
      <c r="D136" s="289" t="s">
        <v>125</v>
      </c>
      <c r="E136" s="289" t="s">
        <v>623</v>
      </c>
      <c r="F136" s="289" t="s">
        <v>153</v>
      </c>
      <c r="G136" s="289" t="s">
        <v>239</v>
      </c>
      <c r="H136" s="334">
        <v>40</v>
      </c>
      <c r="I136" s="278">
        <f t="shared" si="1"/>
        <v>42</v>
      </c>
      <c r="J136" s="278">
        <f t="shared" si="1"/>
        <v>44.1</v>
      </c>
      <c r="M136" s="337"/>
      <c r="N136" s="337"/>
    </row>
    <row r="137" spans="1:14" ht="15" x14ac:dyDescent="0.25">
      <c r="A137" s="341" t="s">
        <v>199</v>
      </c>
      <c r="B137" s="296">
        <v>802</v>
      </c>
      <c r="C137" s="297" t="s">
        <v>195</v>
      </c>
      <c r="D137" s="297" t="s">
        <v>181</v>
      </c>
      <c r="E137" s="297" t="s">
        <v>331</v>
      </c>
      <c r="F137" s="297" t="s">
        <v>233</v>
      </c>
      <c r="G137" s="297" t="s">
        <v>233</v>
      </c>
      <c r="H137" s="319">
        <f>H141+H138+H139+H140+H143+H142</f>
        <v>249.8</v>
      </c>
      <c r="I137" s="278">
        <f t="shared" ref="I137:J200" si="2">H137*105%</f>
        <v>262.29000000000002</v>
      </c>
      <c r="J137" s="278">
        <f t="shared" si="2"/>
        <v>275.40450000000004</v>
      </c>
      <c r="M137" s="337"/>
      <c r="N137" s="337"/>
    </row>
    <row r="138" spans="1:14" ht="15" x14ac:dyDescent="0.25">
      <c r="A138" s="350" t="s">
        <v>422</v>
      </c>
      <c r="B138" s="311">
        <v>802</v>
      </c>
      <c r="C138" s="312" t="s">
        <v>195</v>
      </c>
      <c r="D138" s="312" t="s">
        <v>181</v>
      </c>
      <c r="E138" s="312" t="s">
        <v>423</v>
      </c>
      <c r="F138" s="312" t="s">
        <v>596</v>
      </c>
      <c r="G138" s="312" t="s">
        <v>247</v>
      </c>
      <c r="H138" s="334">
        <v>28</v>
      </c>
      <c r="I138" s="278">
        <f t="shared" si="2"/>
        <v>29.400000000000002</v>
      </c>
      <c r="J138" s="278">
        <f t="shared" si="2"/>
        <v>30.870000000000005</v>
      </c>
      <c r="M138" s="337"/>
      <c r="N138" s="337"/>
    </row>
    <row r="139" spans="1:14" ht="36" customHeight="1" x14ac:dyDescent="0.25">
      <c r="A139" s="351" t="s">
        <v>424</v>
      </c>
      <c r="B139" s="288">
        <v>802</v>
      </c>
      <c r="C139" s="289" t="s">
        <v>195</v>
      </c>
      <c r="D139" s="289" t="s">
        <v>181</v>
      </c>
      <c r="E139" s="289" t="s">
        <v>423</v>
      </c>
      <c r="F139" s="289"/>
      <c r="G139" s="289" t="s">
        <v>247</v>
      </c>
      <c r="H139" s="334"/>
      <c r="I139" s="278">
        <f t="shared" si="2"/>
        <v>0</v>
      </c>
      <c r="J139" s="278">
        <f t="shared" si="2"/>
        <v>0</v>
      </c>
      <c r="M139" s="337"/>
      <c r="N139" s="337"/>
    </row>
    <row r="140" spans="1:14" ht="15" x14ac:dyDescent="0.25">
      <c r="A140" s="351" t="s">
        <v>425</v>
      </c>
      <c r="B140" s="288">
        <v>802</v>
      </c>
      <c r="C140" s="289" t="s">
        <v>195</v>
      </c>
      <c r="D140" s="289" t="s">
        <v>181</v>
      </c>
      <c r="E140" s="289" t="s">
        <v>426</v>
      </c>
      <c r="F140" s="289" t="s">
        <v>153</v>
      </c>
      <c r="G140" s="289" t="s">
        <v>248</v>
      </c>
      <c r="H140" s="334"/>
      <c r="I140" s="278">
        <f t="shared" si="2"/>
        <v>0</v>
      </c>
      <c r="J140" s="278">
        <f t="shared" si="2"/>
        <v>0</v>
      </c>
      <c r="M140" s="337"/>
      <c r="N140" s="337"/>
    </row>
    <row r="141" spans="1:14" ht="29.25" x14ac:dyDescent="0.25">
      <c r="A141" s="351" t="s">
        <v>627</v>
      </c>
      <c r="B141" s="288" t="s">
        <v>340</v>
      </c>
      <c r="C141" s="289" t="s">
        <v>195</v>
      </c>
      <c r="D141" s="289" t="s">
        <v>181</v>
      </c>
      <c r="E141" s="289" t="s">
        <v>426</v>
      </c>
      <c r="F141" s="289" t="s">
        <v>153</v>
      </c>
      <c r="G141" s="289" t="s">
        <v>239</v>
      </c>
      <c r="H141" s="334">
        <v>65.099999999999994</v>
      </c>
      <c r="I141" s="278">
        <f t="shared" si="2"/>
        <v>68.355000000000004</v>
      </c>
      <c r="J141" s="278">
        <f t="shared" si="2"/>
        <v>71.772750000000002</v>
      </c>
      <c r="M141" s="337"/>
      <c r="N141" s="337"/>
    </row>
    <row r="142" spans="1:14" ht="29.25" x14ac:dyDescent="0.25">
      <c r="A142" s="351" t="s">
        <v>662</v>
      </c>
      <c r="B142" s="288" t="s">
        <v>340</v>
      </c>
      <c r="C142" s="289" t="s">
        <v>195</v>
      </c>
      <c r="D142" s="289" t="s">
        <v>181</v>
      </c>
      <c r="E142" s="289" t="s">
        <v>426</v>
      </c>
      <c r="F142" s="289" t="s">
        <v>153</v>
      </c>
      <c r="G142" s="289" t="s">
        <v>248</v>
      </c>
      <c r="H142" s="334">
        <v>110.2</v>
      </c>
      <c r="I142" s="278">
        <f t="shared" si="2"/>
        <v>115.71000000000001</v>
      </c>
      <c r="J142" s="278">
        <f t="shared" si="2"/>
        <v>121.49550000000001</v>
      </c>
      <c r="M142" s="337"/>
      <c r="N142" s="337"/>
    </row>
    <row r="143" spans="1:14" ht="15" x14ac:dyDescent="0.25">
      <c r="A143" s="351" t="s">
        <v>588</v>
      </c>
      <c r="B143" s="288">
        <v>802</v>
      </c>
      <c r="C143" s="289" t="s">
        <v>195</v>
      </c>
      <c r="D143" s="289" t="s">
        <v>181</v>
      </c>
      <c r="E143" s="289" t="s">
        <v>426</v>
      </c>
      <c r="F143" s="289" t="s">
        <v>153</v>
      </c>
      <c r="G143" s="289" t="s">
        <v>239</v>
      </c>
      <c r="H143" s="334">
        <v>46.5</v>
      </c>
      <c r="I143" s="278">
        <f t="shared" si="2"/>
        <v>48.825000000000003</v>
      </c>
      <c r="J143" s="278">
        <f t="shared" si="2"/>
        <v>51.266250000000007</v>
      </c>
      <c r="M143" s="337"/>
      <c r="N143" s="337"/>
    </row>
    <row r="144" spans="1:14" ht="15" x14ac:dyDescent="0.25">
      <c r="A144" s="353" t="s">
        <v>428</v>
      </c>
      <c r="B144" s="280">
        <v>802</v>
      </c>
      <c r="C144" s="281" t="s">
        <v>159</v>
      </c>
      <c r="D144" s="281" t="s">
        <v>159</v>
      </c>
      <c r="E144" s="281" t="s">
        <v>331</v>
      </c>
      <c r="F144" s="281" t="s">
        <v>233</v>
      </c>
      <c r="G144" s="281" t="s">
        <v>233</v>
      </c>
      <c r="H144" s="282">
        <f>H145</f>
        <v>10</v>
      </c>
      <c r="I144" s="278">
        <f t="shared" si="2"/>
        <v>10.5</v>
      </c>
      <c r="J144" s="278">
        <f t="shared" si="2"/>
        <v>11.025</v>
      </c>
      <c r="M144" s="337"/>
      <c r="N144" s="337"/>
    </row>
    <row r="145" spans="1:14" ht="15" x14ac:dyDescent="0.25">
      <c r="A145" s="293" t="s">
        <v>429</v>
      </c>
      <c r="B145" s="288">
        <v>802</v>
      </c>
      <c r="C145" s="289" t="s">
        <v>159</v>
      </c>
      <c r="D145" s="289" t="s">
        <v>159</v>
      </c>
      <c r="E145" s="289" t="s">
        <v>430</v>
      </c>
      <c r="F145" s="289" t="s">
        <v>153</v>
      </c>
      <c r="G145" s="289" t="s">
        <v>605</v>
      </c>
      <c r="H145" s="309">
        <v>10</v>
      </c>
      <c r="I145" s="278">
        <f t="shared" si="2"/>
        <v>10.5</v>
      </c>
      <c r="J145" s="278">
        <f t="shared" si="2"/>
        <v>11.025</v>
      </c>
      <c r="M145" s="337"/>
      <c r="N145" s="337"/>
    </row>
    <row r="146" spans="1:14" ht="15" x14ac:dyDescent="0.25">
      <c r="A146" s="356" t="s">
        <v>432</v>
      </c>
      <c r="B146" s="357">
        <v>802</v>
      </c>
      <c r="C146" s="354">
        <v>10</v>
      </c>
      <c r="D146" s="354" t="s">
        <v>254</v>
      </c>
      <c r="E146" s="354" t="s">
        <v>331</v>
      </c>
      <c r="F146" s="354" t="s">
        <v>233</v>
      </c>
      <c r="G146" s="354" t="s">
        <v>233</v>
      </c>
      <c r="H146" s="355">
        <f>H147</f>
        <v>399.9</v>
      </c>
      <c r="I146" s="278">
        <f t="shared" si="2"/>
        <v>419.89499999999998</v>
      </c>
      <c r="J146" s="278">
        <f t="shared" si="2"/>
        <v>440.88974999999999</v>
      </c>
    </row>
    <row r="147" spans="1:14" ht="15" x14ac:dyDescent="0.25">
      <c r="A147" s="358" t="s">
        <v>202</v>
      </c>
      <c r="B147" s="359" t="s">
        <v>340</v>
      </c>
      <c r="C147" s="289" t="s">
        <v>187</v>
      </c>
      <c r="D147" s="289" t="s">
        <v>125</v>
      </c>
      <c r="E147" s="289" t="s">
        <v>433</v>
      </c>
      <c r="F147" s="289" t="s">
        <v>205</v>
      </c>
      <c r="G147" s="289" t="s">
        <v>595</v>
      </c>
      <c r="H147" s="352">
        <v>399.9</v>
      </c>
      <c r="I147" s="278">
        <f t="shared" si="2"/>
        <v>419.89499999999998</v>
      </c>
      <c r="J147" s="278">
        <f t="shared" si="2"/>
        <v>440.88974999999999</v>
      </c>
    </row>
    <row r="148" spans="1:14" ht="15" x14ac:dyDescent="0.25">
      <c r="A148" s="360" t="s">
        <v>434</v>
      </c>
      <c r="B148" s="361" t="s">
        <v>340</v>
      </c>
      <c r="C148" s="362" t="s">
        <v>187</v>
      </c>
      <c r="D148" s="362" t="s">
        <v>181</v>
      </c>
      <c r="E148" s="289" t="s">
        <v>435</v>
      </c>
      <c r="F148" s="362" t="s">
        <v>436</v>
      </c>
      <c r="G148" s="362" t="s">
        <v>437</v>
      </c>
      <c r="H148" s="291"/>
      <c r="I148" s="278">
        <f t="shared" si="2"/>
        <v>0</v>
      </c>
      <c r="J148" s="278">
        <f t="shared" si="2"/>
        <v>0</v>
      </c>
    </row>
    <row r="149" spans="1:14" ht="15" x14ac:dyDescent="0.25">
      <c r="A149" s="360" t="s">
        <v>438</v>
      </c>
      <c r="B149" s="359" t="s">
        <v>340</v>
      </c>
      <c r="C149" s="362" t="s">
        <v>187</v>
      </c>
      <c r="D149" s="289" t="s">
        <v>439</v>
      </c>
      <c r="E149" s="362" t="s">
        <v>440</v>
      </c>
      <c r="F149" s="289" t="s">
        <v>153</v>
      </c>
      <c r="G149" s="289"/>
      <c r="H149" s="291"/>
      <c r="I149" s="278">
        <f t="shared" si="2"/>
        <v>0</v>
      </c>
      <c r="J149" s="278">
        <f t="shared" si="2"/>
        <v>0</v>
      </c>
    </row>
    <row r="150" spans="1:14" ht="15" x14ac:dyDescent="0.25">
      <c r="A150" s="363" t="s">
        <v>441</v>
      </c>
      <c r="B150" s="357" t="s">
        <v>340</v>
      </c>
      <c r="C150" s="354" t="s">
        <v>226</v>
      </c>
      <c r="D150" s="354" t="s">
        <v>181</v>
      </c>
      <c r="E150" s="354" t="s">
        <v>442</v>
      </c>
      <c r="F150" s="354" t="s">
        <v>443</v>
      </c>
      <c r="G150" s="354" t="s">
        <v>444</v>
      </c>
      <c r="H150" s="364">
        <f>H152</f>
        <v>6</v>
      </c>
      <c r="I150" s="278">
        <f t="shared" si="2"/>
        <v>6.3000000000000007</v>
      </c>
      <c r="J150" s="278">
        <f t="shared" si="2"/>
        <v>6.6150000000000011</v>
      </c>
    </row>
    <row r="151" spans="1:14" ht="15" x14ac:dyDescent="0.25">
      <c r="A151" s="365"/>
      <c r="B151" s="366" t="s">
        <v>340</v>
      </c>
      <c r="C151" s="312" t="s">
        <v>226</v>
      </c>
      <c r="D151" s="312" t="s">
        <v>181</v>
      </c>
      <c r="E151" s="312" t="s">
        <v>442</v>
      </c>
      <c r="F151" s="362" t="s">
        <v>443</v>
      </c>
      <c r="G151" s="362" t="s">
        <v>444</v>
      </c>
      <c r="H151" s="291"/>
      <c r="I151" s="278">
        <f t="shared" si="2"/>
        <v>0</v>
      </c>
      <c r="J151" s="278">
        <f t="shared" si="2"/>
        <v>0</v>
      </c>
    </row>
    <row r="152" spans="1:14" ht="15" x14ac:dyDescent="0.25">
      <c r="A152" s="365" t="s">
        <v>445</v>
      </c>
      <c r="B152" s="366" t="s">
        <v>340</v>
      </c>
      <c r="C152" s="312" t="s">
        <v>226</v>
      </c>
      <c r="D152" s="312" t="s">
        <v>181</v>
      </c>
      <c r="E152" s="312" t="s">
        <v>442</v>
      </c>
      <c r="F152" s="367" t="s">
        <v>443</v>
      </c>
      <c r="G152" s="367" t="s">
        <v>444</v>
      </c>
      <c r="H152" s="291">
        <v>6</v>
      </c>
      <c r="I152" s="278">
        <f t="shared" si="2"/>
        <v>6.3000000000000007</v>
      </c>
      <c r="J152" s="278">
        <f t="shared" si="2"/>
        <v>6.6150000000000011</v>
      </c>
    </row>
    <row r="153" spans="1:14" ht="15" x14ac:dyDescent="0.25">
      <c r="A153" s="368" t="s">
        <v>446</v>
      </c>
      <c r="B153" s="369"/>
      <c r="C153" s="369"/>
      <c r="D153" s="369"/>
      <c r="E153" s="369"/>
      <c r="F153" s="369"/>
      <c r="G153" s="369"/>
      <c r="H153" s="370"/>
      <c r="I153" s="278">
        <f t="shared" si="2"/>
        <v>0</v>
      </c>
      <c r="J153" s="278">
        <f t="shared" si="2"/>
        <v>0</v>
      </c>
    </row>
    <row r="154" spans="1:14" ht="15" x14ac:dyDescent="0.25">
      <c r="A154" s="371" t="s">
        <v>447</v>
      </c>
      <c r="B154" s="372" t="s">
        <v>340</v>
      </c>
      <c r="C154" s="373" t="s">
        <v>254</v>
      </c>
      <c r="D154" s="373" t="s">
        <v>254</v>
      </c>
      <c r="E154" s="373" t="s">
        <v>331</v>
      </c>
      <c r="F154" s="373" t="s">
        <v>233</v>
      </c>
      <c r="G154" s="373" t="s">
        <v>233</v>
      </c>
      <c r="H154" s="374">
        <f>H168+H171+H177+H181+H187+H191+H199+H155</f>
        <v>1136.8</v>
      </c>
      <c r="I154" s="278">
        <f t="shared" si="2"/>
        <v>1193.6400000000001</v>
      </c>
      <c r="J154" s="278">
        <f t="shared" si="2"/>
        <v>1253.3220000000001</v>
      </c>
    </row>
    <row r="155" spans="1:14" ht="15" x14ac:dyDescent="0.25">
      <c r="A155" s="375" t="s">
        <v>207</v>
      </c>
      <c r="B155" s="376" t="s">
        <v>340</v>
      </c>
      <c r="C155" s="377" t="s">
        <v>181</v>
      </c>
      <c r="D155" s="377" t="s">
        <v>187</v>
      </c>
      <c r="E155" s="377" t="s">
        <v>448</v>
      </c>
      <c r="F155" s="377" t="s">
        <v>233</v>
      </c>
      <c r="G155" s="377" t="s">
        <v>233</v>
      </c>
      <c r="H155" s="378">
        <f>H157+H158+H166+H163+H164+H156+H160+H165</f>
        <v>991.8</v>
      </c>
      <c r="I155" s="278">
        <f t="shared" si="2"/>
        <v>1041.3900000000001</v>
      </c>
      <c r="J155" s="278">
        <f t="shared" si="2"/>
        <v>1093.4595000000002</v>
      </c>
    </row>
    <row r="156" spans="1:14" ht="15" x14ac:dyDescent="0.25">
      <c r="A156" s="335" t="s">
        <v>449</v>
      </c>
      <c r="B156" s="359" t="s">
        <v>340</v>
      </c>
      <c r="C156" s="379" t="s">
        <v>181</v>
      </c>
      <c r="D156" s="379" t="s">
        <v>187</v>
      </c>
      <c r="E156" s="379" t="s">
        <v>448</v>
      </c>
      <c r="F156" s="367" t="s">
        <v>596</v>
      </c>
      <c r="G156" s="367" t="s">
        <v>247</v>
      </c>
      <c r="H156" s="291">
        <v>28</v>
      </c>
      <c r="I156" s="278">
        <f t="shared" si="2"/>
        <v>29.400000000000002</v>
      </c>
      <c r="J156" s="278">
        <f t="shared" si="2"/>
        <v>30.870000000000005</v>
      </c>
    </row>
    <row r="157" spans="1:14" ht="15" x14ac:dyDescent="0.25">
      <c r="A157" s="380" t="s">
        <v>450</v>
      </c>
      <c r="B157" s="381" t="s">
        <v>340</v>
      </c>
      <c r="C157" s="379" t="s">
        <v>181</v>
      </c>
      <c r="D157" s="379" t="s">
        <v>187</v>
      </c>
      <c r="E157" s="379" t="s">
        <v>448</v>
      </c>
      <c r="F157" s="367" t="s">
        <v>153</v>
      </c>
      <c r="G157" s="367" t="s">
        <v>239</v>
      </c>
      <c r="H157" s="291">
        <v>862.8</v>
      </c>
      <c r="I157" s="278">
        <f t="shared" si="2"/>
        <v>905.93999999999994</v>
      </c>
      <c r="J157" s="278">
        <f t="shared" si="2"/>
        <v>951.23699999999997</v>
      </c>
    </row>
    <row r="158" spans="1:14" ht="15" x14ac:dyDescent="0.25">
      <c r="A158" s="382" t="s">
        <v>451</v>
      </c>
      <c r="B158" s="381">
        <v>802</v>
      </c>
      <c r="C158" s="379" t="s">
        <v>181</v>
      </c>
      <c r="D158" s="379" t="s">
        <v>187</v>
      </c>
      <c r="E158" s="379" t="s">
        <v>448</v>
      </c>
      <c r="F158" s="367">
        <v>244</v>
      </c>
      <c r="G158" s="367">
        <v>226</v>
      </c>
      <c r="H158" s="291">
        <v>25</v>
      </c>
      <c r="I158" s="278">
        <f t="shared" si="2"/>
        <v>26.25</v>
      </c>
      <c r="J158" s="278">
        <f t="shared" si="2"/>
        <v>27.5625</v>
      </c>
    </row>
    <row r="159" spans="1:14" ht="15" x14ac:dyDescent="0.25">
      <c r="A159" s="382" t="s">
        <v>452</v>
      </c>
      <c r="B159" s="381">
        <v>802</v>
      </c>
      <c r="C159" s="379" t="s">
        <v>181</v>
      </c>
      <c r="D159" s="379" t="s">
        <v>187</v>
      </c>
      <c r="E159" s="379" t="s">
        <v>448</v>
      </c>
      <c r="F159" s="367">
        <v>244</v>
      </c>
      <c r="G159" s="367">
        <v>226</v>
      </c>
      <c r="H159" s="291"/>
      <c r="I159" s="278">
        <f t="shared" si="2"/>
        <v>0</v>
      </c>
      <c r="J159" s="278">
        <f t="shared" si="2"/>
        <v>0</v>
      </c>
    </row>
    <row r="160" spans="1:14" ht="15" x14ac:dyDescent="0.25">
      <c r="A160" s="382" t="s">
        <v>453</v>
      </c>
      <c r="B160" s="381">
        <v>802</v>
      </c>
      <c r="C160" s="379" t="s">
        <v>181</v>
      </c>
      <c r="D160" s="379" t="s">
        <v>187</v>
      </c>
      <c r="E160" s="379" t="s">
        <v>448</v>
      </c>
      <c r="F160" s="367">
        <v>244</v>
      </c>
      <c r="G160" s="367">
        <v>226</v>
      </c>
      <c r="H160" s="291">
        <v>3</v>
      </c>
      <c r="I160" s="278">
        <f t="shared" si="2"/>
        <v>3.1500000000000004</v>
      </c>
      <c r="J160" s="278">
        <f t="shared" si="2"/>
        <v>3.3075000000000006</v>
      </c>
    </row>
    <row r="161" spans="1:10" ht="15" x14ac:dyDescent="0.25">
      <c r="A161" s="382" t="s">
        <v>431</v>
      </c>
      <c r="B161" s="381">
        <v>802</v>
      </c>
      <c r="C161" s="379" t="s">
        <v>181</v>
      </c>
      <c r="D161" s="379" t="s">
        <v>187</v>
      </c>
      <c r="E161" s="379" t="s">
        <v>448</v>
      </c>
      <c r="F161" s="367">
        <v>851</v>
      </c>
      <c r="G161" s="367">
        <v>290</v>
      </c>
      <c r="H161" s="291"/>
      <c r="I161" s="278">
        <f t="shared" si="2"/>
        <v>0</v>
      </c>
      <c r="J161" s="278">
        <f t="shared" si="2"/>
        <v>0</v>
      </c>
    </row>
    <row r="162" spans="1:10" ht="15" x14ac:dyDescent="0.25">
      <c r="A162" s="382" t="s">
        <v>454</v>
      </c>
      <c r="B162" s="381">
        <v>802</v>
      </c>
      <c r="C162" s="379" t="s">
        <v>181</v>
      </c>
      <c r="D162" s="379" t="s">
        <v>187</v>
      </c>
      <c r="E162" s="379" t="s">
        <v>448</v>
      </c>
      <c r="F162" s="367">
        <v>852</v>
      </c>
      <c r="G162" s="367">
        <v>290</v>
      </c>
      <c r="H162" s="291"/>
      <c r="I162" s="278">
        <f t="shared" si="2"/>
        <v>0</v>
      </c>
      <c r="J162" s="278">
        <f t="shared" si="2"/>
        <v>0</v>
      </c>
    </row>
    <row r="163" spans="1:10" ht="15" x14ac:dyDescent="0.25">
      <c r="A163" s="382" t="s">
        <v>589</v>
      </c>
      <c r="B163" s="381">
        <v>802</v>
      </c>
      <c r="C163" s="379" t="s">
        <v>181</v>
      </c>
      <c r="D163" s="379" t="s">
        <v>187</v>
      </c>
      <c r="E163" s="379" t="s">
        <v>448</v>
      </c>
      <c r="F163" s="367">
        <v>244</v>
      </c>
      <c r="G163" s="367">
        <v>310</v>
      </c>
      <c r="H163" s="291">
        <v>20</v>
      </c>
      <c r="I163" s="278">
        <f t="shared" si="2"/>
        <v>21</v>
      </c>
      <c r="J163" s="278">
        <f t="shared" si="2"/>
        <v>22.05</v>
      </c>
    </row>
    <row r="164" spans="1:10" ht="15" x14ac:dyDescent="0.25">
      <c r="A164" s="382" t="s">
        <v>455</v>
      </c>
      <c r="B164" s="381">
        <v>802</v>
      </c>
      <c r="C164" s="379" t="s">
        <v>181</v>
      </c>
      <c r="D164" s="379" t="s">
        <v>187</v>
      </c>
      <c r="E164" s="379" t="s">
        <v>448</v>
      </c>
      <c r="F164" s="367">
        <v>244</v>
      </c>
      <c r="G164" s="367">
        <v>340</v>
      </c>
      <c r="H164" s="383">
        <v>0</v>
      </c>
      <c r="I164" s="278">
        <f t="shared" si="2"/>
        <v>0</v>
      </c>
      <c r="J164" s="278">
        <f t="shared" si="2"/>
        <v>0</v>
      </c>
    </row>
    <row r="165" spans="1:10" ht="15" x14ac:dyDescent="0.25">
      <c r="A165" s="382" t="s">
        <v>383</v>
      </c>
      <c r="B165" s="381">
        <v>802</v>
      </c>
      <c r="C165" s="379" t="s">
        <v>181</v>
      </c>
      <c r="D165" s="379" t="s">
        <v>187</v>
      </c>
      <c r="E165" s="379" t="s">
        <v>448</v>
      </c>
      <c r="F165" s="367">
        <v>244</v>
      </c>
      <c r="G165" s="367">
        <v>340</v>
      </c>
      <c r="H165" s="383">
        <v>3</v>
      </c>
      <c r="I165" s="278">
        <f t="shared" si="2"/>
        <v>3.1500000000000004</v>
      </c>
      <c r="J165" s="278">
        <f t="shared" si="2"/>
        <v>3.3075000000000006</v>
      </c>
    </row>
    <row r="166" spans="1:10" ht="15" x14ac:dyDescent="0.25">
      <c r="A166" s="382" t="s">
        <v>456</v>
      </c>
      <c r="B166" s="381">
        <v>802</v>
      </c>
      <c r="C166" s="379" t="s">
        <v>181</v>
      </c>
      <c r="D166" s="379" t="s">
        <v>187</v>
      </c>
      <c r="E166" s="379" t="s">
        <v>448</v>
      </c>
      <c r="F166" s="367">
        <v>244</v>
      </c>
      <c r="G166" s="367" t="s">
        <v>247</v>
      </c>
      <c r="H166" s="291">
        <v>50</v>
      </c>
      <c r="I166" s="278">
        <f t="shared" si="2"/>
        <v>52.5</v>
      </c>
      <c r="J166" s="278">
        <f t="shared" si="2"/>
        <v>55.125</v>
      </c>
    </row>
    <row r="167" spans="1:10" ht="15" x14ac:dyDescent="0.25">
      <c r="A167" s="382" t="s">
        <v>371</v>
      </c>
      <c r="B167" s="381"/>
      <c r="C167" s="367"/>
      <c r="D167" s="367"/>
      <c r="E167" s="367"/>
      <c r="F167" s="367"/>
      <c r="G167" s="367"/>
      <c r="H167" s="291"/>
      <c r="I167" s="278">
        <f t="shared" si="2"/>
        <v>0</v>
      </c>
      <c r="J167" s="278">
        <f t="shared" si="2"/>
        <v>0</v>
      </c>
    </row>
    <row r="168" spans="1:10" ht="45" x14ac:dyDescent="0.25">
      <c r="A168" s="384" t="s">
        <v>457</v>
      </c>
      <c r="B168" s="385">
        <v>802</v>
      </c>
      <c r="C168" s="385" t="s">
        <v>125</v>
      </c>
      <c r="D168" s="385" t="s">
        <v>170</v>
      </c>
      <c r="E168" s="385" t="s">
        <v>458</v>
      </c>
      <c r="F168" s="385" t="s">
        <v>233</v>
      </c>
      <c r="G168" s="385" t="s">
        <v>233</v>
      </c>
      <c r="H168" s="386">
        <f>H169</f>
        <v>3</v>
      </c>
      <c r="I168" s="278">
        <f t="shared" si="2"/>
        <v>3.1500000000000004</v>
      </c>
      <c r="J168" s="278">
        <f t="shared" si="2"/>
        <v>3.3075000000000006</v>
      </c>
    </row>
    <row r="169" spans="1:10" ht="15" x14ac:dyDescent="0.25">
      <c r="A169" s="382" t="s">
        <v>459</v>
      </c>
      <c r="B169" s="381">
        <v>802</v>
      </c>
      <c r="C169" s="387" t="s">
        <v>125</v>
      </c>
      <c r="D169" s="387" t="s">
        <v>170</v>
      </c>
      <c r="E169" s="387" t="s">
        <v>458</v>
      </c>
      <c r="F169" s="367" t="s">
        <v>153</v>
      </c>
      <c r="G169" s="367" t="s">
        <v>245</v>
      </c>
      <c r="H169" s="383">
        <v>3</v>
      </c>
      <c r="I169" s="278">
        <f t="shared" si="2"/>
        <v>3.1500000000000004</v>
      </c>
      <c r="J169" s="278">
        <f t="shared" si="2"/>
        <v>3.3075000000000006</v>
      </c>
    </row>
    <row r="170" spans="1:10" ht="15" x14ac:dyDescent="0.25">
      <c r="A170" s="388" t="s">
        <v>371</v>
      </c>
      <c r="B170" s="381">
        <v>802</v>
      </c>
      <c r="C170" s="367"/>
      <c r="D170" s="367"/>
      <c r="E170" s="367"/>
      <c r="F170" s="367"/>
      <c r="G170" s="367"/>
      <c r="H170" s="291"/>
      <c r="I170" s="278">
        <f t="shared" si="2"/>
        <v>0</v>
      </c>
      <c r="J170" s="278">
        <f t="shared" si="2"/>
        <v>0</v>
      </c>
    </row>
    <row r="171" spans="1:10" ht="30" x14ac:dyDescent="0.25">
      <c r="A171" s="384" t="s">
        <v>460</v>
      </c>
      <c r="B171" s="389">
        <v>802</v>
      </c>
      <c r="C171" s="385" t="s">
        <v>181</v>
      </c>
      <c r="D171" s="385" t="s">
        <v>190</v>
      </c>
      <c r="E171" s="385" t="s">
        <v>461</v>
      </c>
      <c r="F171" s="385" t="s">
        <v>233</v>
      </c>
      <c r="G171" s="385" t="s">
        <v>233</v>
      </c>
      <c r="H171" s="386">
        <f>H172+H175+H176</f>
        <v>75</v>
      </c>
      <c r="I171" s="278">
        <f t="shared" si="2"/>
        <v>78.75</v>
      </c>
      <c r="J171" s="278">
        <f t="shared" si="2"/>
        <v>82.6875</v>
      </c>
    </row>
    <row r="172" spans="1:10" ht="15" x14ac:dyDescent="0.25">
      <c r="A172" s="382" t="s">
        <v>462</v>
      </c>
      <c r="B172" s="381">
        <v>802</v>
      </c>
      <c r="C172" s="387" t="s">
        <v>181</v>
      </c>
      <c r="D172" s="387" t="s">
        <v>190</v>
      </c>
      <c r="E172" s="387" t="s">
        <v>461</v>
      </c>
      <c r="F172" s="367" t="s">
        <v>153</v>
      </c>
      <c r="G172" s="367" t="s">
        <v>245</v>
      </c>
      <c r="H172" s="383">
        <v>50</v>
      </c>
      <c r="I172" s="278">
        <f t="shared" si="2"/>
        <v>52.5</v>
      </c>
      <c r="J172" s="278">
        <f t="shared" si="2"/>
        <v>55.125</v>
      </c>
    </row>
    <row r="173" spans="1:10" ht="15" x14ac:dyDescent="0.25">
      <c r="A173" s="382" t="s">
        <v>463</v>
      </c>
      <c r="B173" s="381">
        <v>802</v>
      </c>
      <c r="C173" s="387" t="s">
        <v>181</v>
      </c>
      <c r="D173" s="387" t="s">
        <v>190</v>
      </c>
      <c r="E173" s="387" t="s">
        <v>461</v>
      </c>
      <c r="F173" s="367" t="s">
        <v>153</v>
      </c>
      <c r="G173" s="367" t="s">
        <v>245</v>
      </c>
      <c r="H173" s="383"/>
      <c r="I173" s="278">
        <f t="shared" si="2"/>
        <v>0</v>
      </c>
      <c r="J173" s="278">
        <f t="shared" si="2"/>
        <v>0</v>
      </c>
    </row>
    <row r="174" spans="1:10" ht="15" x14ac:dyDescent="0.25">
      <c r="A174" s="382" t="s">
        <v>464</v>
      </c>
      <c r="B174" s="381">
        <v>802</v>
      </c>
      <c r="C174" s="387" t="s">
        <v>181</v>
      </c>
      <c r="D174" s="387" t="s">
        <v>190</v>
      </c>
      <c r="E174" s="387" t="s">
        <v>461</v>
      </c>
      <c r="F174" s="367" t="s">
        <v>153</v>
      </c>
      <c r="G174" s="367" t="s">
        <v>245</v>
      </c>
      <c r="H174" s="383"/>
      <c r="I174" s="278">
        <f t="shared" si="2"/>
        <v>0</v>
      </c>
      <c r="J174" s="278">
        <f t="shared" si="2"/>
        <v>0</v>
      </c>
    </row>
    <row r="175" spans="1:10" ht="15" x14ac:dyDescent="0.25">
      <c r="A175" s="382" t="s">
        <v>465</v>
      </c>
      <c r="B175" s="381">
        <v>802</v>
      </c>
      <c r="C175" s="387" t="s">
        <v>181</v>
      </c>
      <c r="D175" s="387" t="s">
        <v>190</v>
      </c>
      <c r="E175" s="387" t="s">
        <v>461</v>
      </c>
      <c r="F175" s="367" t="s">
        <v>153</v>
      </c>
      <c r="G175" s="367" t="s">
        <v>245</v>
      </c>
      <c r="H175" s="383">
        <v>10</v>
      </c>
      <c r="I175" s="278">
        <f t="shared" si="2"/>
        <v>10.5</v>
      </c>
      <c r="J175" s="278">
        <f t="shared" si="2"/>
        <v>11.025</v>
      </c>
    </row>
    <row r="176" spans="1:10" ht="15" x14ac:dyDescent="0.25">
      <c r="A176" s="382" t="s">
        <v>466</v>
      </c>
      <c r="B176" s="381">
        <v>802</v>
      </c>
      <c r="C176" s="385" t="s">
        <v>181</v>
      </c>
      <c r="D176" s="385" t="s">
        <v>190</v>
      </c>
      <c r="E176" s="385" t="s">
        <v>461</v>
      </c>
      <c r="F176" s="367" t="s">
        <v>153</v>
      </c>
      <c r="G176" s="367" t="s">
        <v>239</v>
      </c>
      <c r="H176" s="291">
        <v>15</v>
      </c>
      <c r="I176" s="278">
        <f t="shared" si="2"/>
        <v>15.75</v>
      </c>
      <c r="J176" s="278">
        <f t="shared" si="2"/>
        <v>16.537500000000001</v>
      </c>
    </row>
    <row r="177" spans="1:10" ht="30" x14ac:dyDescent="0.25">
      <c r="A177" s="384" t="s">
        <v>467</v>
      </c>
      <c r="B177" s="389">
        <v>802</v>
      </c>
      <c r="C177" s="385" t="s">
        <v>125</v>
      </c>
      <c r="D177" s="385" t="s">
        <v>170</v>
      </c>
      <c r="E177" s="385" t="s">
        <v>468</v>
      </c>
      <c r="F177" s="385" t="s">
        <v>233</v>
      </c>
      <c r="G177" s="385" t="s">
        <v>233</v>
      </c>
      <c r="H177" s="386">
        <f>H178+H179</f>
        <v>16</v>
      </c>
      <c r="I177" s="278">
        <f t="shared" si="2"/>
        <v>16.8</v>
      </c>
      <c r="J177" s="278">
        <f t="shared" si="2"/>
        <v>17.64</v>
      </c>
    </row>
    <row r="178" spans="1:10" ht="15" x14ac:dyDescent="0.25">
      <c r="A178" s="382" t="s">
        <v>469</v>
      </c>
      <c r="B178" s="381">
        <v>802</v>
      </c>
      <c r="C178" s="387" t="s">
        <v>125</v>
      </c>
      <c r="D178" s="387" t="s">
        <v>170</v>
      </c>
      <c r="E178" s="387" t="s">
        <v>468</v>
      </c>
      <c r="F178" s="367" t="s">
        <v>153</v>
      </c>
      <c r="G178" s="367" t="s">
        <v>245</v>
      </c>
      <c r="H178" s="291">
        <v>6</v>
      </c>
      <c r="I178" s="278">
        <f t="shared" si="2"/>
        <v>6.3000000000000007</v>
      </c>
      <c r="J178" s="278">
        <f t="shared" si="2"/>
        <v>6.6150000000000011</v>
      </c>
    </row>
    <row r="179" spans="1:10" ht="15" x14ac:dyDescent="0.25">
      <c r="A179" s="382" t="s">
        <v>470</v>
      </c>
      <c r="B179" s="381">
        <v>802</v>
      </c>
      <c r="C179" s="387" t="s">
        <v>125</v>
      </c>
      <c r="D179" s="387" t="s">
        <v>170</v>
      </c>
      <c r="E179" s="387" t="s">
        <v>468</v>
      </c>
      <c r="F179" s="367" t="s">
        <v>153</v>
      </c>
      <c r="G179" s="367" t="s">
        <v>245</v>
      </c>
      <c r="H179" s="291">
        <v>10</v>
      </c>
      <c r="I179" s="278">
        <f t="shared" si="2"/>
        <v>10.5</v>
      </c>
      <c r="J179" s="278">
        <f t="shared" si="2"/>
        <v>11.025</v>
      </c>
    </row>
    <row r="180" spans="1:10" ht="15" x14ac:dyDescent="0.25">
      <c r="A180" s="382" t="s">
        <v>371</v>
      </c>
      <c r="B180" s="381">
        <v>802</v>
      </c>
      <c r="C180" s="367"/>
      <c r="D180" s="367"/>
      <c r="E180" s="367"/>
      <c r="F180" s="367"/>
      <c r="G180" s="367"/>
      <c r="H180" s="291"/>
      <c r="I180" s="278">
        <f t="shared" si="2"/>
        <v>0</v>
      </c>
      <c r="J180" s="278">
        <f t="shared" si="2"/>
        <v>0</v>
      </c>
    </row>
    <row r="181" spans="1:10" ht="30" x14ac:dyDescent="0.25">
      <c r="A181" s="384" t="s">
        <v>471</v>
      </c>
      <c r="B181" s="389" t="s">
        <v>340</v>
      </c>
      <c r="C181" s="385" t="s">
        <v>125</v>
      </c>
      <c r="D181" s="385" t="s">
        <v>170</v>
      </c>
      <c r="E181" s="385" t="s">
        <v>472</v>
      </c>
      <c r="F181" s="385" t="s">
        <v>233</v>
      </c>
      <c r="G181" s="385" t="s">
        <v>233</v>
      </c>
      <c r="H181" s="386">
        <f>H184+H182+H183</f>
        <v>25</v>
      </c>
      <c r="I181" s="278">
        <f t="shared" si="2"/>
        <v>26.25</v>
      </c>
      <c r="J181" s="278">
        <f t="shared" si="2"/>
        <v>27.5625</v>
      </c>
    </row>
    <row r="182" spans="1:10" ht="15" x14ac:dyDescent="0.25">
      <c r="A182" s="382" t="s">
        <v>473</v>
      </c>
      <c r="B182" s="381" t="s">
        <v>340</v>
      </c>
      <c r="C182" s="387" t="s">
        <v>125</v>
      </c>
      <c r="D182" s="387" t="s">
        <v>170</v>
      </c>
      <c r="E182" s="387" t="s">
        <v>472</v>
      </c>
      <c r="F182" s="367" t="s">
        <v>153</v>
      </c>
      <c r="G182" s="367" t="s">
        <v>239</v>
      </c>
      <c r="H182" s="291">
        <v>10</v>
      </c>
      <c r="I182" s="278">
        <f t="shared" si="2"/>
        <v>10.5</v>
      </c>
      <c r="J182" s="278">
        <f t="shared" si="2"/>
        <v>11.025</v>
      </c>
    </row>
    <row r="183" spans="1:10" ht="15" x14ac:dyDescent="0.25">
      <c r="A183" s="382" t="s">
        <v>474</v>
      </c>
      <c r="B183" s="381" t="s">
        <v>340</v>
      </c>
      <c r="C183" s="387" t="s">
        <v>125</v>
      </c>
      <c r="D183" s="387" t="s">
        <v>170</v>
      </c>
      <c r="E183" s="387" t="s">
        <v>472</v>
      </c>
      <c r="F183" s="367" t="s">
        <v>153</v>
      </c>
      <c r="G183" s="367" t="s">
        <v>239</v>
      </c>
      <c r="H183" s="291">
        <v>10</v>
      </c>
      <c r="I183" s="278">
        <f t="shared" si="2"/>
        <v>10.5</v>
      </c>
      <c r="J183" s="278">
        <f t="shared" si="2"/>
        <v>11.025</v>
      </c>
    </row>
    <row r="184" spans="1:10" ht="15" x14ac:dyDescent="0.25">
      <c r="A184" s="382" t="s">
        <v>475</v>
      </c>
      <c r="B184" s="381" t="s">
        <v>340</v>
      </c>
      <c r="C184" s="387" t="s">
        <v>125</v>
      </c>
      <c r="D184" s="387" t="s">
        <v>170</v>
      </c>
      <c r="E184" s="387" t="s">
        <v>472</v>
      </c>
      <c r="F184" s="367" t="s">
        <v>153</v>
      </c>
      <c r="G184" s="367" t="s">
        <v>248</v>
      </c>
      <c r="H184" s="291">
        <v>5</v>
      </c>
      <c r="I184" s="278">
        <f t="shared" si="2"/>
        <v>5.25</v>
      </c>
      <c r="J184" s="278">
        <f t="shared" si="2"/>
        <v>5.5125000000000002</v>
      </c>
    </row>
    <row r="185" spans="1:10" ht="15" x14ac:dyDescent="0.25">
      <c r="A185" s="382" t="s">
        <v>476</v>
      </c>
      <c r="B185" s="381" t="s">
        <v>340</v>
      </c>
      <c r="C185" s="387" t="s">
        <v>125</v>
      </c>
      <c r="D185" s="387" t="s">
        <v>170</v>
      </c>
      <c r="E185" s="387" t="s">
        <v>472</v>
      </c>
      <c r="F185" s="367" t="s">
        <v>153</v>
      </c>
      <c r="G185" s="367" t="s">
        <v>248</v>
      </c>
      <c r="H185" s="291"/>
      <c r="I185" s="278">
        <f t="shared" si="2"/>
        <v>0</v>
      </c>
      <c r="J185" s="278">
        <f t="shared" si="2"/>
        <v>0</v>
      </c>
    </row>
    <row r="186" spans="1:10" ht="15" x14ac:dyDescent="0.25">
      <c r="A186" s="382" t="s">
        <v>371</v>
      </c>
      <c r="B186" s="381" t="s">
        <v>340</v>
      </c>
      <c r="C186" s="387"/>
      <c r="D186" s="387"/>
      <c r="E186" s="387"/>
      <c r="F186" s="367"/>
      <c r="G186" s="367"/>
      <c r="H186" s="291"/>
      <c r="I186" s="278">
        <f t="shared" si="2"/>
        <v>0</v>
      </c>
      <c r="J186" s="278">
        <f t="shared" si="2"/>
        <v>0</v>
      </c>
    </row>
    <row r="187" spans="1:10" ht="15" x14ac:dyDescent="0.25">
      <c r="A187" s="384" t="s">
        <v>477</v>
      </c>
      <c r="B187" s="389" t="s">
        <v>340</v>
      </c>
      <c r="C187" s="385" t="s">
        <v>195</v>
      </c>
      <c r="D187" s="385" t="s">
        <v>181</v>
      </c>
      <c r="E187" s="385" t="s">
        <v>478</v>
      </c>
      <c r="F187" s="385" t="s">
        <v>233</v>
      </c>
      <c r="G187" s="385" t="s">
        <v>233</v>
      </c>
      <c r="H187" s="386">
        <f>H189+H188</f>
        <v>25</v>
      </c>
      <c r="I187" s="278">
        <f t="shared" si="2"/>
        <v>26.25</v>
      </c>
      <c r="J187" s="278">
        <f t="shared" si="2"/>
        <v>27.5625</v>
      </c>
    </row>
    <row r="188" spans="1:10" ht="15" x14ac:dyDescent="0.25">
      <c r="A188" s="388" t="s">
        <v>479</v>
      </c>
      <c r="B188" s="381" t="s">
        <v>340</v>
      </c>
      <c r="C188" s="387" t="s">
        <v>195</v>
      </c>
      <c r="D188" s="387" t="s">
        <v>181</v>
      </c>
      <c r="E188" s="387" t="s">
        <v>478</v>
      </c>
      <c r="F188" s="367" t="s">
        <v>153</v>
      </c>
      <c r="G188" s="367" t="s">
        <v>239</v>
      </c>
      <c r="H188" s="291">
        <v>15</v>
      </c>
      <c r="I188" s="278">
        <f t="shared" si="2"/>
        <v>15.75</v>
      </c>
      <c r="J188" s="278">
        <f t="shared" si="2"/>
        <v>16.537500000000001</v>
      </c>
    </row>
    <row r="189" spans="1:10" ht="15" x14ac:dyDescent="0.25">
      <c r="A189" s="382" t="s">
        <v>383</v>
      </c>
      <c r="B189" s="381" t="s">
        <v>340</v>
      </c>
      <c r="C189" s="387" t="s">
        <v>195</v>
      </c>
      <c r="D189" s="387" t="s">
        <v>181</v>
      </c>
      <c r="E189" s="387" t="s">
        <v>478</v>
      </c>
      <c r="F189" s="367" t="s">
        <v>153</v>
      </c>
      <c r="G189" s="367" t="s">
        <v>245</v>
      </c>
      <c r="H189" s="383">
        <v>10</v>
      </c>
      <c r="I189" s="278">
        <f t="shared" si="2"/>
        <v>10.5</v>
      </c>
      <c r="J189" s="278">
        <f t="shared" si="2"/>
        <v>11.025</v>
      </c>
    </row>
    <row r="190" spans="1:10" ht="15" x14ac:dyDescent="0.25">
      <c r="A190" s="382" t="s">
        <v>371</v>
      </c>
      <c r="B190" s="381" t="s">
        <v>340</v>
      </c>
      <c r="C190" s="367"/>
      <c r="D190" s="367"/>
      <c r="E190" s="367"/>
      <c r="F190" s="367"/>
      <c r="G190" s="367"/>
      <c r="H190" s="291"/>
      <c r="I190" s="278">
        <f t="shared" si="2"/>
        <v>0</v>
      </c>
      <c r="J190" s="278">
        <f t="shared" si="2"/>
        <v>0</v>
      </c>
    </row>
    <row r="191" spans="1:10" ht="30" x14ac:dyDescent="0.25">
      <c r="A191" s="390" t="s">
        <v>480</v>
      </c>
      <c r="B191" s="389" t="s">
        <v>340</v>
      </c>
      <c r="C191" s="385" t="s">
        <v>195</v>
      </c>
      <c r="D191" s="385" t="s">
        <v>181</v>
      </c>
      <c r="E191" s="385" t="s">
        <v>481</v>
      </c>
      <c r="F191" s="385" t="s">
        <v>233</v>
      </c>
      <c r="G191" s="385" t="s">
        <v>233</v>
      </c>
      <c r="H191" s="386">
        <f>H196+H194</f>
        <v>0</v>
      </c>
      <c r="I191" s="278">
        <f t="shared" si="2"/>
        <v>0</v>
      </c>
      <c r="J191" s="278">
        <f t="shared" si="2"/>
        <v>0</v>
      </c>
    </row>
    <row r="192" spans="1:10" ht="15" x14ac:dyDescent="0.25">
      <c r="A192" s="391" t="s">
        <v>482</v>
      </c>
      <c r="B192" s="381" t="s">
        <v>340</v>
      </c>
      <c r="C192" s="367" t="s">
        <v>195</v>
      </c>
      <c r="D192" s="367" t="s">
        <v>181</v>
      </c>
      <c r="E192" s="367" t="s">
        <v>483</v>
      </c>
      <c r="F192" s="367" t="s">
        <v>153</v>
      </c>
      <c r="G192" s="367" t="s">
        <v>185</v>
      </c>
      <c r="H192" s="291"/>
      <c r="I192" s="278">
        <f t="shared" si="2"/>
        <v>0</v>
      </c>
      <c r="J192" s="278">
        <f t="shared" si="2"/>
        <v>0</v>
      </c>
    </row>
    <row r="193" spans="1:10" ht="15" x14ac:dyDescent="0.25">
      <c r="A193" s="392" t="s">
        <v>484</v>
      </c>
      <c r="B193" s="381" t="s">
        <v>340</v>
      </c>
      <c r="C193" s="367" t="s">
        <v>195</v>
      </c>
      <c r="D193" s="367" t="s">
        <v>181</v>
      </c>
      <c r="E193" s="367" t="s">
        <v>483</v>
      </c>
      <c r="F193" s="367" t="s">
        <v>153</v>
      </c>
      <c r="G193" s="367" t="s">
        <v>239</v>
      </c>
      <c r="H193" s="291"/>
      <c r="I193" s="278">
        <f t="shared" si="2"/>
        <v>0</v>
      </c>
      <c r="J193" s="278">
        <f t="shared" si="2"/>
        <v>0</v>
      </c>
    </row>
    <row r="194" spans="1:10" ht="15" x14ac:dyDescent="0.25">
      <c r="A194" s="393" t="s">
        <v>485</v>
      </c>
      <c r="B194" s="381" t="s">
        <v>340</v>
      </c>
      <c r="C194" s="367" t="s">
        <v>195</v>
      </c>
      <c r="D194" s="367" t="s">
        <v>181</v>
      </c>
      <c r="E194" s="367" t="s">
        <v>483</v>
      </c>
      <c r="F194" s="367" t="s">
        <v>153</v>
      </c>
      <c r="G194" s="367" t="s">
        <v>248</v>
      </c>
      <c r="H194" s="291">
        <v>0</v>
      </c>
      <c r="I194" s="278">
        <f t="shared" si="2"/>
        <v>0</v>
      </c>
      <c r="J194" s="278">
        <f t="shared" si="2"/>
        <v>0</v>
      </c>
    </row>
    <row r="195" spans="1:10" ht="15" x14ac:dyDescent="0.25">
      <c r="A195" s="394" t="s">
        <v>486</v>
      </c>
      <c r="B195" s="395" t="s">
        <v>340</v>
      </c>
      <c r="C195" s="396" t="s">
        <v>195</v>
      </c>
      <c r="D195" s="396" t="s">
        <v>181</v>
      </c>
      <c r="E195" s="396" t="s">
        <v>483</v>
      </c>
      <c r="F195" s="396" t="s">
        <v>153</v>
      </c>
      <c r="G195" s="396" t="s">
        <v>244</v>
      </c>
      <c r="H195" s="339"/>
      <c r="I195" s="278">
        <f t="shared" si="2"/>
        <v>0</v>
      </c>
      <c r="J195" s="278">
        <f t="shared" si="2"/>
        <v>0</v>
      </c>
    </row>
    <row r="196" spans="1:10" ht="15" x14ac:dyDescent="0.25">
      <c r="A196" s="393" t="s">
        <v>383</v>
      </c>
      <c r="B196" s="381" t="s">
        <v>340</v>
      </c>
      <c r="C196" s="367" t="s">
        <v>195</v>
      </c>
      <c r="D196" s="367" t="s">
        <v>181</v>
      </c>
      <c r="E196" s="367" t="s">
        <v>483</v>
      </c>
      <c r="F196" s="367" t="s">
        <v>153</v>
      </c>
      <c r="G196" s="367" t="s">
        <v>245</v>
      </c>
      <c r="H196" s="383">
        <v>0</v>
      </c>
      <c r="I196" s="278">
        <f t="shared" si="2"/>
        <v>0</v>
      </c>
      <c r="J196" s="278">
        <f t="shared" si="2"/>
        <v>0</v>
      </c>
    </row>
    <row r="197" spans="1:10" ht="15" x14ac:dyDescent="0.25">
      <c r="A197" s="393" t="s">
        <v>487</v>
      </c>
      <c r="B197" s="381" t="s">
        <v>340</v>
      </c>
      <c r="C197" s="367" t="s">
        <v>195</v>
      </c>
      <c r="D197" s="367" t="s">
        <v>181</v>
      </c>
      <c r="E197" s="367" t="s">
        <v>483</v>
      </c>
      <c r="F197" s="367" t="s">
        <v>153</v>
      </c>
      <c r="G197" s="367" t="s">
        <v>245</v>
      </c>
      <c r="H197" s="383"/>
      <c r="I197" s="278">
        <f t="shared" si="2"/>
        <v>0</v>
      </c>
      <c r="J197" s="278">
        <f t="shared" si="2"/>
        <v>0</v>
      </c>
    </row>
    <row r="198" spans="1:10" ht="15" x14ac:dyDescent="0.25">
      <c r="A198" s="393" t="s">
        <v>371</v>
      </c>
      <c r="B198" s="381" t="s">
        <v>340</v>
      </c>
      <c r="C198" s="367" t="s">
        <v>195</v>
      </c>
      <c r="D198" s="367" t="s">
        <v>181</v>
      </c>
      <c r="E198" s="367" t="s">
        <v>483</v>
      </c>
      <c r="F198" s="367"/>
      <c r="G198" s="367"/>
      <c r="H198" s="291"/>
      <c r="I198" s="278">
        <f t="shared" si="2"/>
        <v>0</v>
      </c>
      <c r="J198" s="278">
        <f t="shared" si="2"/>
        <v>0</v>
      </c>
    </row>
    <row r="199" spans="1:10" ht="30" x14ac:dyDescent="0.25">
      <c r="A199" s="397" t="s">
        <v>488</v>
      </c>
      <c r="B199" s="389" t="s">
        <v>340</v>
      </c>
      <c r="C199" s="385" t="s">
        <v>125</v>
      </c>
      <c r="D199" s="385" t="s">
        <v>170</v>
      </c>
      <c r="E199" s="385" t="s">
        <v>489</v>
      </c>
      <c r="F199" s="385" t="s">
        <v>233</v>
      </c>
      <c r="G199" s="385" t="s">
        <v>233</v>
      </c>
      <c r="H199" s="386">
        <f>H200</f>
        <v>1</v>
      </c>
      <c r="I199" s="278">
        <f t="shared" si="2"/>
        <v>1.05</v>
      </c>
      <c r="J199" s="278">
        <f t="shared" si="2"/>
        <v>1.1025</v>
      </c>
    </row>
    <row r="200" spans="1:10" ht="15" x14ac:dyDescent="0.25">
      <c r="A200" s="393" t="s">
        <v>490</v>
      </c>
      <c r="B200" s="381" t="s">
        <v>340</v>
      </c>
      <c r="C200" s="367" t="s">
        <v>125</v>
      </c>
      <c r="D200" s="367" t="s">
        <v>170</v>
      </c>
      <c r="E200" s="367" t="s">
        <v>491</v>
      </c>
      <c r="F200" s="367" t="s">
        <v>153</v>
      </c>
      <c r="G200" s="367" t="s">
        <v>245</v>
      </c>
      <c r="H200" s="383">
        <v>1</v>
      </c>
      <c r="I200" s="278">
        <f t="shared" si="2"/>
        <v>1.05</v>
      </c>
      <c r="J200" s="278">
        <f t="shared" si="2"/>
        <v>1.1025</v>
      </c>
    </row>
    <row r="201" spans="1:10" ht="15" x14ac:dyDescent="0.25">
      <c r="A201" s="393" t="s">
        <v>371</v>
      </c>
      <c r="B201" s="381"/>
      <c r="C201" s="367"/>
      <c r="D201" s="367"/>
      <c r="E201" s="367"/>
      <c r="F201" s="367"/>
      <c r="G201" s="367"/>
      <c r="H201" s="291"/>
      <c r="I201" s="278">
        <f t="shared" ref="I201:J203" si="3">H201*105%</f>
        <v>0</v>
      </c>
      <c r="J201" s="278">
        <f t="shared" si="3"/>
        <v>0</v>
      </c>
    </row>
    <row r="202" spans="1:10" ht="15.75" x14ac:dyDescent="0.25">
      <c r="A202" s="398" t="s">
        <v>227</v>
      </c>
      <c r="B202" s="399" t="s">
        <v>340</v>
      </c>
      <c r="C202" s="400"/>
      <c r="D202" s="400"/>
      <c r="E202" s="400"/>
      <c r="F202" s="400"/>
      <c r="G202" s="400"/>
      <c r="H202" s="401">
        <f>H8</f>
        <v>17391.799999999996</v>
      </c>
      <c r="I202" s="278">
        <f t="shared" si="3"/>
        <v>18261.389999999996</v>
      </c>
      <c r="J202" s="278">
        <f t="shared" si="3"/>
        <v>19174.459499999997</v>
      </c>
    </row>
    <row r="203" spans="1:10" ht="15.75" x14ac:dyDescent="0.25">
      <c r="A203" s="398" t="s">
        <v>492</v>
      </c>
      <c r="B203" s="399" t="s">
        <v>340</v>
      </c>
      <c r="C203" s="400"/>
      <c r="D203" s="400"/>
      <c r="E203" s="400"/>
      <c r="F203" s="400"/>
      <c r="G203" s="400"/>
      <c r="H203" s="401">
        <f>H8-H110-H154</f>
        <v>15797.599999999995</v>
      </c>
      <c r="I203" s="278">
        <f t="shared" si="3"/>
        <v>16587.479999999996</v>
      </c>
      <c r="J203" s="278">
        <f t="shared" si="3"/>
        <v>17416.853999999996</v>
      </c>
    </row>
    <row r="204" spans="1:10" ht="15" x14ac:dyDescent="0.25">
      <c r="A204" s="402"/>
      <c r="B204" s="403"/>
      <c r="C204" s="404"/>
      <c r="D204" s="404"/>
      <c r="E204" s="404"/>
      <c r="F204" s="404"/>
      <c r="G204" s="404"/>
      <c r="H204" s="405"/>
      <c r="I204" s="266"/>
      <c r="J204" s="266"/>
    </row>
    <row r="205" spans="1:10" ht="15" x14ac:dyDescent="0.25">
      <c r="A205" s="402"/>
      <c r="B205" s="403"/>
      <c r="C205" s="404"/>
      <c r="D205" s="404"/>
      <c r="E205" s="404"/>
      <c r="F205" s="404"/>
      <c r="G205" s="404"/>
      <c r="H205" s="405"/>
      <c r="I205" s="266"/>
      <c r="J205" s="266"/>
    </row>
    <row r="206" spans="1:10" ht="15" x14ac:dyDescent="0.25">
      <c r="A206" s="402"/>
      <c r="B206" s="403"/>
      <c r="C206" s="404"/>
      <c r="D206" s="404"/>
      <c r="E206" s="404"/>
    </row>
    <row r="207" spans="1:10" ht="15" x14ac:dyDescent="0.25">
      <c r="A207" s="402"/>
      <c r="B207" s="403"/>
      <c r="C207" s="404"/>
      <c r="D207" s="404"/>
      <c r="E207" s="404"/>
    </row>
    <row r="208" spans="1:10" ht="15" x14ac:dyDescent="0.25">
      <c r="A208" s="402"/>
      <c r="B208" s="403"/>
      <c r="C208" s="404"/>
      <c r="D208" s="404"/>
      <c r="E208" s="404"/>
    </row>
    <row r="209" spans="1:5" ht="15" x14ac:dyDescent="0.25">
      <c r="A209" s="402"/>
      <c r="B209" s="403"/>
      <c r="C209" s="404"/>
      <c r="D209" s="404"/>
      <c r="E209" s="404"/>
    </row>
    <row r="210" spans="1:5" ht="15" x14ac:dyDescent="0.25">
      <c r="A210" s="402"/>
      <c r="B210" s="403"/>
      <c r="C210" s="404"/>
      <c r="D210" s="404"/>
      <c r="E210" s="404"/>
    </row>
    <row r="211" spans="1:5" ht="15" x14ac:dyDescent="0.25">
      <c r="A211" s="402"/>
      <c r="B211" s="403"/>
      <c r="C211" s="404"/>
      <c r="D211" s="404"/>
      <c r="E211" s="404"/>
    </row>
    <row r="212" spans="1:5" ht="15" x14ac:dyDescent="0.25">
      <c r="A212" s="402"/>
      <c r="B212" s="403"/>
      <c r="C212" s="404"/>
      <c r="D212" s="404"/>
      <c r="E212" s="404"/>
    </row>
    <row r="213" spans="1:5" ht="15" x14ac:dyDescent="0.25">
      <c r="A213" s="402"/>
      <c r="B213" s="403"/>
      <c r="C213" s="404"/>
      <c r="D213" s="404"/>
      <c r="E213" s="404"/>
    </row>
    <row r="214" spans="1:5" ht="15" x14ac:dyDescent="0.25">
      <c r="A214" s="266"/>
      <c r="B214" s="266"/>
      <c r="C214" s="266"/>
      <c r="D214" s="266"/>
      <c r="E214" s="266"/>
    </row>
    <row r="215" spans="1:5" ht="15" x14ac:dyDescent="0.25">
      <c r="A215" s="266"/>
      <c r="B215" s="266"/>
      <c r="C215" s="266"/>
      <c r="D215" s="266"/>
      <c r="E215" s="266"/>
    </row>
    <row r="216" spans="1:5" ht="15" x14ac:dyDescent="0.25">
      <c r="A216" s="266"/>
      <c r="B216" s="266"/>
      <c r="C216" s="266"/>
      <c r="D216" s="266"/>
      <c r="E216" s="266"/>
    </row>
    <row r="217" spans="1:5" ht="15" x14ac:dyDescent="0.25">
      <c r="A217" s="266"/>
      <c r="B217" s="266"/>
      <c r="C217" s="266"/>
      <c r="D217" s="266"/>
      <c r="E217" s="266"/>
    </row>
    <row r="218" spans="1:5" ht="15" x14ac:dyDescent="0.25">
      <c r="A218" s="266"/>
      <c r="B218" s="266"/>
      <c r="C218" s="266"/>
      <c r="D218" s="266"/>
      <c r="E218" s="266"/>
    </row>
    <row r="219" spans="1:5" ht="15" x14ac:dyDescent="0.25">
      <c r="A219" s="266"/>
      <c r="B219" s="266"/>
      <c r="C219" s="266"/>
      <c r="D219" s="266"/>
      <c r="E219" s="266"/>
    </row>
    <row r="220" spans="1:5" ht="15" x14ac:dyDescent="0.25">
      <c r="A220" s="266"/>
      <c r="B220" s="266"/>
      <c r="C220" s="266"/>
      <c r="D220" s="266"/>
      <c r="E220" s="266"/>
    </row>
    <row r="221" spans="1:5" ht="15" x14ac:dyDescent="0.25">
      <c r="A221" s="266"/>
      <c r="B221" s="266"/>
      <c r="C221" s="266"/>
      <c r="D221" s="266"/>
      <c r="E221" s="266"/>
    </row>
    <row r="222" spans="1:5" ht="15" x14ac:dyDescent="0.25">
      <c r="A222" s="266"/>
      <c r="B222" s="266"/>
      <c r="C222" s="266"/>
      <c r="D222" s="266"/>
      <c r="E222" s="266"/>
    </row>
    <row r="223" spans="1:5" ht="15" x14ac:dyDescent="0.25"/>
    <row r="224" spans="1:5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spans="11:12" ht="15" x14ac:dyDescent="0.25"/>
    <row r="274" spans="11:12" ht="15" x14ac:dyDescent="0.25"/>
    <row r="275" spans="11:12" ht="15" x14ac:dyDescent="0.25"/>
    <row r="276" spans="11:12" ht="15" x14ac:dyDescent="0.25"/>
    <row r="277" spans="11:12" ht="15" x14ac:dyDescent="0.25"/>
    <row r="278" spans="11:12" ht="15" x14ac:dyDescent="0.25"/>
    <row r="279" spans="11:12" ht="15" x14ac:dyDescent="0.25"/>
    <row r="280" spans="11:12" ht="15" x14ac:dyDescent="0.25"/>
    <row r="281" spans="11:12" ht="15" x14ac:dyDescent="0.25"/>
    <row r="282" spans="11:12" ht="15" x14ac:dyDescent="0.25"/>
    <row r="283" spans="11:12" ht="15" x14ac:dyDescent="0.25"/>
    <row r="284" spans="11:12" ht="15" x14ac:dyDescent="0.25"/>
    <row r="286" spans="11:12" ht="15" x14ac:dyDescent="0.25">
      <c r="K286" s="337"/>
      <c r="L286" s="337"/>
    </row>
    <row r="287" spans="11:12" ht="15" x14ac:dyDescent="0.25">
      <c r="K287" s="337"/>
      <c r="L287" s="337"/>
    </row>
    <row r="288" spans="11:12" ht="15" x14ac:dyDescent="0.25">
      <c r="K288" s="406"/>
      <c r="L288" s="337"/>
    </row>
    <row r="289" spans="1:12" ht="15" x14ac:dyDescent="0.25">
      <c r="K289" s="337"/>
      <c r="L289" s="407"/>
    </row>
    <row r="290" spans="1:12" ht="15" x14ac:dyDescent="0.25">
      <c r="K290" s="337"/>
      <c r="L290" s="337"/>
    </row>
    <row r="291" spans="1:12" ht="15" x14ac:dyDescent="0.25">
      <c r="K291" s="337"/>
      <c r="L291" s="337"/>
    </row>
    <row r="292" spans="1:12" ht="15" x14ac:dyDescent="0.25">
      <c r="K292" s="337"/>
      <c r="L292" s="337"/>
    </row>
    <row r="293" spans="1:12" ht="15" x14ac:dyDescent="0.25">
      <c r="K293" s="337"/>
      <c r="L293" s="337"/>
    </row>
    <row r="294" spans="1:12" ht="15" x14ac:dyDescent="0.25">
      <c r="K294" s="337"/>
      <c r="L294" s="337"/>
    </row>
    <row r="295" spans="1:12" ht="15" x14ac:dyDescent="0.25">
      <c r="K295" s="337"/>
      <c r="L295" s="337"/>
    </row>
    <row r="296" spans="1:12" ht="15" x14ac:dyDescent="0.25">
      <c r="K296" s="337"/>
      <c r="L296" s="337"/>
    </row>
    <row r="297" spans="1:12" ht="15" x14ac:dyDescent="0.25">
      <c r="K297" s="274"/>
      <c r="L297" s="274"/>
    </row>
    <row r="298" spans="1:12" ht="15" x14ac:dyDescent="0.25">
      <c r="K298" s="274"/>
      <c r="L298" s="274"/>
    </row>
    <row r="299" spans="1:12" ht="15" x14ac:dyDescent="0.25">
      <c r="K299" s="274"/>
      <c r="L299" s="274"/>
    </row>
    <row r="300" spans="1:12" ht="15" x14ac:dyDescent="0.25">
      <c r="K300" s="274"/>
      <c r="L300" s="274"/>
    </row>
    <row r="301" spans="1:12" ht="15" x14ac:dyDescent="0.25">
      <c r="K301" s="274"/>
      <c r="L301" s="274"/>
    </row>
    <row r="302" spans="1:12" ht="15" x14ac:dyDescent="0.25">
      <c r="K302" s="274"/>
      <c r="L302" s="274"/>
    </row>
    <row r="303" spans="1:12" ht="15" x14ac:dyDescent="0.25">
      <c r="A303" s="266"/>
      <c r="B303" s="266"/>
      <c r="C303" s="266"/>
      <c r="D303" s="266"/>
      <c r="E303" s="266"/>
      <c r="F303" s="266"/>
      <c r="G303" s="266"/>
      <c r="H303" s="266"/>
      <c r="I303" s="266"/>
      <c r="J303" s="266"/>
      <c r="K303" s="274"/>
      <c r="L303" s="274"/>
    </row>
    <row r="304" spans="1:12" ht="15" x14ac:dyDescent="0.25">
      <c r="A304" s="266"/>
      <c r="B304" s="266"/>
      <c r="C304" s="266"/>
      <c r="D304" s="266"/>
      <c r="E304" s="266"/>
      <c r="F304" s="266"/>
      <c r="G304" s="266"/>
      <c r="H304" s="266"/>
      <c r="I304" s="266"/>
      <c r="J304" s="266"/>
      <c r="K304" s="274"/>
      <c r="L304" s="274"/>
    </row>
    <row r="305" spans="1:12" ht="15" x14ac:dyDescent="0.25">
      <c r="A305" s="266"/>
      <c r="B305" s="266"/>
      <c r="C305" s="266"/>
      <c r="D305" s="266"/>
      <c r="E305" s="266"/>
      <c r="F305" s="266"/>
      <c r="G305" s="266"/>
      <c r="H305" s="266"/>
      <c r="I305" s="266"/>
      <c r="J305" s="266"/>
      <c r="K305" s="274"/>
      <c r="L305" s="274"/>
    </row>
    <row r="306" spans="1:12" ht="15" x14ac:dyDescent="0.25">
      <c r="A306" s="266"/>
      <c r="B306" s="266"/>
      <c r="C306" s="266"/>
      <c r="D306" s="266"/>
      <c r="E306" s="266"/>
      <c r="F306" s="266"/>
      <c r="G306" s="266"/>
      <c r="H306" s="266"/>
      <c r="I306" s="266"/>
      <c r="J306" s="266"/>
      <c r="K306" s="274"/>
      <c r="L306" s="274"/>
    </row>
    <row r="307" spans="1:12" ht="15" x14ac:dyDescent="0.25">
      <c r="A307" s="266"/>
      <c r="B307" s="266"/>
      <c r="C307" s="266"/>
      <c r="D307" s="266"/>
      <c r="E307" s="266"/>
      <c r="F307" s="266"/>
      <c r="G307" s="266"/>
      <c r="H307" s="266"/>
      <c r="I307" s="266"/>
      <c r="J307" s="266"/>
      <c r="K307" s="274"/>
      <c r="L307" s="274"/>
    </row>
    <row r="308" spans="1:12" ht="15" x14ac:dyDescent="0.25">
      <c r="A308" s="266"/>
      <c r="B308" s="266"/>
      <c r="C308" s="266"/>
      <c r="D308" s="266"/>
      <c r="E308" s="266"/>
      <c r="F308" s="266"/>
      <c r="G308" s="266"/>
      <c r="H308" s="266"/>
      <c r="I308" s="266"/>
      <c r="J308" s="266"/>
      <c r="K308" s="274"/>
      <c r="L308" s="274"/>
    </row>
    <row r="309" spans="1:12" ht="15" x14ac:dyDescent="0.25">
      <c r="A309" s="266"/>
      <c r="B309" s="266"/>
      <c r="C309" s="266"/>
      <c r="D309" s="266"/>
      <c r="E309" s="266"/>
      <c r="F309" s="266"/>
      <c r="G309" s="266"/>
      <c r="H309" s="266"/>
      <c r="I309" s="266"/>
      <c r="J309" s="266"/>
      <c r="K309" s="274"/>
      <c r="L309" s="274"/>
    </row>
    <row r="310" spans="1:12" ht="15" x14ac:dyDescent="0.25">
      <c r="A310" s="266"/>
      <c r="B310" s="266"/>
      <c r="C310" s="266"/>
      <c r="D310" s="266"/>
      <c r="E310" s="266"/>
      <c r="F310" s="266"/>
      <c r="G310" s="266"/>
      <c r="H310" s="266"/>
      <c r="I310" s="266"/>
      <c r="J310" s="266"/>
      <c r="K310" s="274"/>
      <c r="L310" s="274"/>
    </row>
    <row r="311" spans="1:12" ht="15" x14ac:dyDescent="0.25">
      <c r="A311" s="266"/>
      <c r="B311" s="266"/>
      <c r="C311" s="266"/>
      <c r="D311" s="266"/>
      <c r="E311" s="266"/>
      <c r="F311" s="266"/>
      <c r="G311" s="266"/>
      <c r="H311" s="266"/>
      <c r="I311" s="266"/>
      <c r="J311" s="266"/>
      <c r="K311" s="274"/>
      <c r="L311" s="274"/>
    </row>
    <row r="312" spans="1:12" ht="15" x14ac:dyDescent="0.25">
      <c r="A312" s="266"/>
      <c r="B312" s="266"/>
      <c r="C312" s="266"/>
      <c r="D312" s="266"/>
      <c r="E312" s="266"/>
      <c r="F312" s="266"/>
      <c r="G312" s="266"/>
      <c r="H312" s="266"/>
      <c r="I312" s="266"/>
      <c r="J312" s="266"/>
      <c r="K312" s="274"/>
      <c r="L312" s="274"/>
    </row>
    <row r="313" spans="1:12" ht="15" x14ac:dyDescent="0.25">
      <c r="A313" s="266"/>
      <c r="B313" s="266"/>
      <c r="C313" s="266"/>
      <c r="D313" s="266"/>
      <c r="E313" s="266"/>
      <c r="F313" s="266"/>
      <c r="G313" s="266"/>
      <c r="H313" s="266"/>
      <c r="I313" s="266"/>
      <c r="J313" s="266"/>
      <c r="K313" s="274"/>
      <c r="L313" s="274"/>
    </row>
    <row r="314" spans="1:12" ht="15" x14ac:dyDescent="0.25">
      <c r="A314" s="266"/>
      <c r="B314" s="266"/>
      <c r="C314" s="266"/>
      <c r="D314" s="266"/>
      <c r="E314" s="266"/>
      <c r="F314" s="266"/>
      <c r="G314" s="266"/>
      <c r="H314" s="266"/>
      <c r="I314" s="266"/>
      <c r="J314" s="266"/>
      <c r="K314" s="274"/>
      <c r="L314" s="274"/>
    </row>
    <row r="315" spans="1:12" ht="15" x14ac:dyDescent="0.25">
      <c r="A315" s="266"/>
      <c r="B315" s="266"/>
      <c r="C315" s="266"/>
      <c r="D315" s="266"/>
      <c r="E315" s="266"/>
      <c r="F315" s="266"/>
      <c r="G315" s="266"/>
      <c r="H315" s="266"/>
      <c r="I315" s="266"/>
      <c r="J315" s="266"/>
      <c r="K315" s="274"/>
      <c r="L315" s="274"/>
    </row>
    <row r="316" spans="1:12" ht="15" x14ac:dyDescent="0.25">
      <c r="A316" s="266"/>
      <c r="B316" s="266"/>
      <c r="C316" s="266"/>
      <c r="D316" s="266"/>
      <c r="E316" s="266"/>
      <c r="F316" s="266"/>
      <c r="G316" s="266"/>
      <c r="H316" s="266"/>
      <c r="I316" s="266"/>
      <c r="J316" s="266"/>
      <c r="K316" s="274"/>
      <c r="L316" s="274"/>
    </row>
    <row r="317" spans="1:12" ht="15" x14ac:dyDescent="0.25">
      <c r="A317" s="409"/>
      <c r="B317" s="410"/>
      <c r="C317" s="411"/>
      <c r="D317" s="411"/>
      <c r="E317" s="411"/>
      <c r="F317" s="411"/>
      <c r="G317" s="411"/>
      <c r="H317" s="412"/>
      <c r="I317" s="412"/>
      <c r="J317" s="412"/>
      <c r="K317" s="274"/>
      <c r="L317" s="274"/>
    </row>
    <row r="318" spans="1:12" ht="15" x14ac:dyDescent="0.25">
      <c r="A318" s="266"/>
      <c r="B318" s="266"/>
      <c r="C318" s="266"/>
      <c r="D318" s="266"/>
      <c r="E318" s="266"/>
      <c r="F318" s="266"/>
      <c r="G318" s="266"/>
      <c r="H318" s="266"/>
      <c r="I318" s="266"/>
      <c r="J318" s="266"/>
      <c r="K318" s="274"/>
      <c r="L318" s="274"/>
    </row>
    <row r="319" spans="1:12" ht="15" x14ac:dyDescent="0.25">
      <c r="A319" s="266"/>
      <c r="B319" s="266"/>
      <c r="C319" s="266"/>
      <c r="D319" s="266"/>
      <c r="E319" s="266"/>
      <c r="F319" s="266"/>
      <c r="G319" s="266"/>
      <c r="H319" s="266"/>
      <c r="I319" s="266"/>
      <c r="J319" s="266"/>
      <c r="K319" s="274"/>
      <c r="L319" s="274"/>
    </row>
    <row r="320" spans="1:12" ht="15" x14ac:dyDescent="0.25">
      <c r="A320" s="266"/>
      <c r="B320" s="266"/>
      <c r="C320" s="266"/>
      <c r="D320" s="266"/>
      <c r="E320" s="266"/>
      <c r="F320" s="266"/>
      <c r="G320" s="266"/>
      <c r="H320" s="266"/>
      <c r="I320" s="266"/>
      <c r="J320" s="266"/>
      <c r="K320" s="274"/>
      <c r="L320" s="274"/>
    </row>
    <row r="321" spans="1:12" ht="15" x14ac:dyDescent="0.25">
      <c r="A321" s="409"/>
      <c r="B321" s="410"/>
      <c r="C321" s="411"/>
      <c r="D321" s="411"/>
      <c r="E321" s="411"/>
      <c r="F321" s="411"/>
      <c r="G321" s="411"/>
      <c r="H321" s="412"/>
      <c r="I321" s="412"/>
      <c r="J321" s="412"/>
      <c r="K321" s="274"/>
      <c r="L321" s="274"/>
    </row>
    <row r="322" spans="1:12" ht="15" x14ac:dyDescent="0.25">
      <c r="A322" s="409"/>
      <c r="B322" s="410"/>
      <c r="C322" s="411"/>
      <c r="D322" s="411"/>
      <c r="E322" s="411"/>
      <c r="F322" s="411"/>
      <c r="G322" s="411"/>
      <c r="H322" s="412"/>
      <c r="I322" s="412"/>
      <c r="J322" s="412"/>
      <c r="K322" s="274"/>
      <c r="L322" s="274"/>
    </row>
    <row r="323" spans="1:12" ht="15" x14ac:dyDescent="0.25">
      <c r="A323" s="409"/>
      <c r="B323" s="410"/>
      <c r="C323" s="411"/>
      <c r="D323" s="411"/>
      <c r="E323" s="411"/>
      <c r="F323" s="411"/>
      <c r="G323" s="411"/>
      <c r="H323" s="412"/>
      <c r="I323" s="412"/>
      <c r="J323" s="412"/>
      <c r="K323" s="337"/>
      <c r="L323" s="337"/>
    </row>
    <row r="324" spans="1:12" ht="15" x14ac:dyDescent="0.25">
      <c r="A324" s="266"/>
      <c r="B324" s="266"/>
      <c r="C324" s="266"/>
      <c r="D324" s="266"/>
      <c r="E324" s="266"/>
      <c r="F324" s="266"/>
      <c r="G324" s="266"/>
      <c r="H324" s="266"/>
      <c r="I324" s="266"/>
      <c r="J324" s="266"/>
      <c r="K324" s="337"/>
      <c r="L324" s="337"/>
    </row>
    <row r="325" spans="1:12" ht="15" x14ac:dyDescent="0.25">
      <c r="A325" s="266"/>
      <c r="B325" s="266"/>
      <c r="C325" s="266"/>
      <c r="D325" s="266"/>
      <c r="E325" s="266"/>
      <c r="F325" s="266"/>
      <c r="G325" s="266"/>
      <c r="H325" s="266"/>
      <c r="I325" s="266"/>
      <c r="J325" s="266"/>
      <c r="K325" s="337"/>
      <c r="L325" s="337"/>
    </row>
    <row r="326" spans="1:12" ht="15" x14ac:dyDescent="0.25">
      <c r="A326" s="266"/>
      <c r="B326" s="266"/>
      <c r="C326" s="266"/>
      <c r="D326" s="266"/>
      <c r="E326" s="266"/>
      <c r="F326" s="266"/>
      <c r="G326" s="266"/>
      <c r="H326" s="266"/>
      <c r="I326" s="266"/>
      <c r="J326" s="266"/>
      <c r="K326" s="337"/>
      <c r="L326" s="337"/>
    </row>
    <row r="327" spans="1:12" ht="15" x14ac:dyDescent="0.25">
      <c r="A327" s="266"/>
      <c r="B327" s="266"/>
      <c r="C327" s="266"/>
      <c r="D327" s="266"/>
      <c r="E327" s="266"/>
      <c r="F327" s="266"/>
      <c r="G327" s="266"/>
      <c r="H327" s="266"/>
      <c r="I327" s="266"/>
      <c r="J327" s="266"/>
      <c r="K327" s="337"/>
      <c r="L327" s="337"/>
    </row>
    <row r="328" spans="1:12" ht="15" x14ac:dyDescent="0.25">
      <c r="A328" s="266"/>
      <c r="B328" s="266"/>
      <c r="C328" s="266"/>
      <c r="D328" s="266"/>
      <c r="E328" s="266"/>
      <c r="F328" s="266"/>
      <c r="G328" s="266"/>
      <c r="H328" s="266"/>
      <c r="I328" s="266"/>
      <c r="J328" s="266"/>
      <c r="K328" s="337"/>
      <c r="L328" s="337"/>
    </row>
    <row r="329" spans="1:12" ht="15" x14ac:dyDescent="0.25">
      <c r="A329" s="266"/>
      <c r="B329" s="266"/>
      <c r="C329" s="266"/>
      <c r="D329" s="266"/>
      <c r="E329" s="266"/>
      <c r="F329" s="266"/>
      <c r="G329" s="266"/>
      <c r="H329" s="266"/>
      <c r="I329" s="266"/>
      <c r="J329" s="266"/>
      <c r="K329" s="407"/>
      <c r="L329" s="407"/>
    </row>
    <row r="330" spans="1:12" ht="15" x14ac:dyDescent="0.25">
      <c r="A330" s="266"/>
      <c r="B330" s="266"/>
      <c r="C330" s="266"/>
      <c r="D330" s="266"/>
      <c r="E330" s="266"/>
      <c r="F330" s="266"/>
      <c r="G330" s="266"/>
      <c r="H330" s="266"/>
      <c r="I330" s="266"/>
      <c r="J330" s="266"/>
      <c r="K330" s="274"/>
      <c r="L330" s="274"/>
    </row>
    <row r="331" spans="1:12" ht="15" x14ac:dyDescent="0.25">
      <c r="A331" s="266"/>
      <c r="B331" s="266"/>
      <c r="C331" s="266"/>
      <c r="D331" s="266"/>
      <c r="E331" s="266"/>
      <c r="F331" s="266"/>
      <c r="G331" s="266"/>
      <c r="H331" s="266"/>
      <c r="I331" s="266"/>
      <c r="J331" s="266"/>
      <c r="K331" s="274"/>
      <c r="L331" s="274"/>
    </row>
    <row r="332" spans="1:12" ht="15" x14ac:dyDescent="0.25">
      <c r="A332" s="266"/>
      <c r="B332" s="266"/>
      <c r="C332" s="266"/>
      <c r="D332" s="266"/>
      <c r="E332" s="266"/>
      <c r="F332" s="266"/>
      <c r="G332" s="266"/>
      <c r="H332" s="266"/>
      <c r="I332" s="266"/>
      <c r="J332" s="266"/>
      <c r="K332" s="337"/>
      <c r="L332" s="337"/>
    </row>
    <row r="333" spans="1:12" ht="15" x14ac:dyDescent="0.25">
      <c r="A333" s="266"/>
      <c r="B333" s="266"/>
      <c r="C333" s="266"/>
      <c r="D333" s="266"/>
      <c r="E333" s="266"/>
      <c r="F333" s="266"/>
      <c r="G333" s="266"/>
      <c r="H333" s="266"/>
      <c r="I333" s="266"/>
      <c r="J333" s="266"/>
      <c r="K333" s="337"/>
      <c r="L333" s="337"/>
    </row>
    <row r="334" spans="1:12" ht="15" x14ac:dyDescent="0.25">
      <c r="A334" s="266"/>
      <c r="B334" s="266"/>
      <c r="C334" s="266"/>
      <c r="D334" s="266"/>
      <c r="E334" s="266"/>
      <c r="F334" s="266"/>
      <c r="G334" s="266"/>
      <c r="H334" s="266"/>
      <c r="I334" s="266"/>
      <c r="J334" s="266"/>
      <c r="K334" s="337"/>
      <c r="L334" s="337"/>
    </row>
    <row r="335" spans="1:12" ht="15" x14ac:dyDescent="0.25">
      <c r="K335" s="337"/>
      <c r="L335" s="337"/>
    </row>
    <row r="336" spans="1:12" ht="15" x14ac:dyDescent="0.25">
      <c r="K336" s="337"/>
      <c r="L336" s="337"/>
    </row>
    <row r="337" spans="11:12" ht="15" x14ac:dyDescent="0.25">
      <c r="K337" s="337"/>
      <c r="L337" s="337"/>
    </row>
    <row r="338" spans="11:12" ht="15" x14ac:dyDescent="0.25">
      <c r="K338" s="337"/>
      <c r="L338" s="407"/>
    </row>
    <row r="339" spans="11:12" ht="15" x14ac:dyDescent="0.25">
      <c r="K339" s="337"/>
      <c r="L339" s="407"/>
    </row>
    <row r="340" spans="11:12" ht="15" x14ac:dyDescent="0.25">
      <c r="K340" s="337"/>
      <c r="L340" s="407"/>
    </row>
    <row r="341" spans="11:12" ht="15" x14ac:dyDescent="0.25">
      <c r="K341" s="337"/>
      <c r="L341" s="407"/>
    </row>
    <row r="342" spans="11:12" ht="15" x14ac:dyDescent="0.25">
      <c r="K342" s="337"/>
      <c r="L342" s="407"/>
    </row>
    <row r="343" spans="11:12" ht="15" x14ac:dyDescent="0.25">
      <c r="K343" s="337"/>
      <c r="L343" s="407"/>
    </row>
    <row r="344" spans="11:12" ht="15" x14ac:dyDescent="0.25">
      <c r="K344" s="337"/>
      <c r="L344" s="407"/>
    </row>
    <row r="345" spans="11:12" ht="15" x14ac:dyDescent="0.25">
      <c r="K345" s="337"/>
      <c r="L345" s="337"/>
    </row>
    <row r="346" spans="11:12" ht="15" x14ac:dyDescent="0.25">
      <c r="K346" s="337"/>
      <c r="L346" s="337"/>
    </row>
    <row r="347" spans="11:12" ht="15" x14ac:dyDescent="0.25">
      <c r="K347" s="337"/>
      <c r="L347" s="337"/>
    </row>
    <row r="348" spans="11:12" ht="15" x14ac:dyDescent="0.25">
      <c r="K348" s="337"/>
      <c r="L348" s="337"/>
    </row>
    <row r="349" spans="11:12" ht="15" x14ac:dyDescent="0.25">
      <c r="K349" s="337"/>
      <c r="L349" s="337"/>
    </row>
    <row r="350" spans="11:12" ht="15" x14ac:dyDescent="0.25">
      <c r="K350" s="337"/>
      <c r="L350" s="337"/>
    </row>
    <row r="351" spans="11:12" ht="15" x14ac:dyDescent="0.25">
      <c r="K351" s="337"/>
      <c r="L351" s="337"/>
    </row>
    <row r="352" spans="11:12" ht="15" x14ac:dyDescent="0.25">
      <c r="K352" s="337"/>
      <c r="L352" s="337"/>
    </row>
    <row r="353" spans="1:12" ht="15" x14ac:dyDescent="0.25">
      <c r="K353" s="337"/>
      <c r="L353" s="337"/>
    </row>
    <row r="354" spans="1:12" ht="15" x14ac:dyDescent="0.25">
      <c r="K354" s="337"/>
      <c r="L354" s="337"/>
    </row>
    <row r="355" spans="1:12" ht="15" x14ac:dyDescent="0.25">
      <c r="K355" s="337"/>
      <c r="L355" s="337"/>
    </row>
    <row r="356" spans="1:12" ht="15" x14ac:dyDescent="0.25">
      <c r="K356" s="274"/>
      <c r="L356" s="274"/>
    </row>
    <row r="357" spans="1:12" ht="15" x14ac:dyDescent="0.25">
      <c r="K357" s="337"/>
      <c r="L357" s="337"/>
    </row>
    <row r="358" spans="1:12" ht="15" x14ac:dyDescent="0.25">
      <c r="K358" s="337"/>
      <c r="L358" s="337"/>
    </row>
    <row r="359" spans="1:12" ht="15" x14ac:dyDescent="0.25">
      <c r="K359" s="337"/>
      <c r="L359" s="337"/>
    </row>
    <row r="360" spans="1:12" ht="15" x14ac:dyDescent="0.25">
      <c r="K360" s="337"/>
      <c r="L360" s="337"/>
    </row>
    <row r="361" spans="1:12" ht="15" x14ac:dyDescent="0.25">
      <c r="K361" s="337"/>
      <c r="L361" s="337"/>
    </row>
    <row r="362" spans="1:12" ht="15" x14ac:dyDescent="0.25">
      <c r="K362" s="337"/>
      <c r="L362" s="337"/>
    </row>
    <row r="363" spans="1:12" ht="15" x14ac:dyDescent="0.25">
      <c r="K363" s="337"/>
      <c r="L363" s="337"/>
    </row>
    <row r="364" spans="1:12" ht="15" x14ac:dyDescent="0.25">
      <c r="K364" s="408"/>
      <c r="L364" s="408"/>
    </row>
    <row r="365" spans="1:12" ht="15" x14ac:dyDescent="0.25">
      <c r="K365" s="407"/>
      <c r="L365" s="407"/>
    </row>
    <row r="366" spans="1:12" ht="15" x14ac:dyDescent="0.25">
      <c r="K366" s="337"/>
      <c r="L366" s="337"/>
    </row>
    <row r="367" spans="1:12" ht="15" x14ac:dyDescent="0.25">
      <c r="A367" s="266"/>
      <c r="B367" s="266"/>
      <c r="C367" s="266"/>
      <c r="D367" s="266"/>
      <c r="E367" s="266"/>
      <c r="F367" s="266"/>
      <c r="G367" s="266"/>
      <c r="H367" s="266"/>
      <c r="I367" s="266"/>
      <c r="K367" s="337"/>
      <c r="L367" s="337"/>
    </row>
    <row r="368" spans="1:12" ht="15" x14ac:dyDescent="0.25">
      <c r="A368" s="266"/>
      <c r="B368" s="266"/>
      <c r="C368" s="266"/>
      <c r="D368" s="266"/>
      <c r="E368" s="266"/>
      <c r="F368" s="266"/>
      <c r="G368" s="266"/>
      <c r="H368" s="266"/>
      <c r="I368" s="266"/>
      <c r="K368" s="407"/>
      <c r="L368" s="407"/>
    </row>
    <row r="369" spans="1:12" ht="15" x14ac:dyDescent="0.25">
      <c r="A369" s="266"/>
      <c r="B369" s="266"/>
      <c r="C369" s="266"/>
      <c r="D369" s="266"/>
      <c r="E369" s="266"/>
      <c r="F369" s="266"/>
      <c r="G369" s="266"/>
      <c r="H369" s="266"/>
      <c r="I369" s="266"/>
      <c r="K369" s="408"/>
      <c r="L369" s="408"/>
    </row>
    <row r="370" spans="1:12" ht="15" x14ac:dyDescent="0.25">
      <c r="A370" s="266"/>
      <c r="B370" s="266"/>
      <c r="C370" s="266"/>
      <c r="D370" s="266"/>
      <c r="E370" s="266"/>
      <c r="F370" s="266"/>
      <c r="G370" s="266"/>
      <c r="H370" s="266"/>
      <c r="I370" s="266"/>
      <c r="K370" s="337"/>
      <c r="L370" s="337"/>
    </row>
    <row r="371" spans="1:12" ht="15" x14ac:dyDescent="0.25">
      <c r="A371" s="409"/>
      <c r="B371" s="410"/>
      <c r="C371" s="411"/>
      <c r="D371" s="411"/>
      <c r="E371" s="411"/>
      <c r="F371" s="411"/>
      <c r="G371" s="411"/>
      <c r="H371" s="412"/>
      <c r="I371" s="412"/>
      <c r="J371" s="412"/>
      <c r="K371" s="337"/>
      <c r="L371" s="337"/>
    </row>
    <row r="372" spans="1:12" ht="15" x14ac:dyDescent="0.25">
      <c r="A372" s="409"/>
      <c r="B372" s="410"/>
      <c r="C372" s="411"/>
      <c r="D372" s="411"/>
      <c r="E372" s="411"/>
      <c r="F372" s="411"/>
      <c r="G372" s="411"/>
      <c r="H372" s="412"/>
      <c r="I372" s="412"/>
      <c r="J372" s="412"/>
      <c r="K372" s="407"/>
      <c r="L372" s="407"/>
    </row>
    <row r="373" spans="1:12" ht="15" x14ac:dyDescent="0.25">
      <c r="A373" s="409"/>
      <c r="B373" s="410"/>
      <c r="C373" s="411"/>
      <c r="D373" s="411"/>
      <c r="E373" s="411"/>
      <c r="F373" s="411"/>
      <c r="G373" s="411"/>
      <c r="H373" s="412"/>
      <c r="I373" s="412"/>
      <c r="J373" s="412"/>
      <c r="K373" s="337"/>
      <c r="L373" s="337"/>
    </row>
    <row r="374" spans="1:12" ht="15" x14ac:dyDescent="0.25">
      <c r="A374" s="409"/>
      <c r="B374" s="410"/>
      <c r="C374" s="411"/>
      <c r="D374" s="411"/>
      <c r="E374" s="411"/>
      <c r="F374" s="411"/>
      <c r="G374" s="411"/>
      <c r="H374" s="412"/>
      <c r="I374" s="412"/>
      <c r="J374" s="412"/>
      <c r="K374" s="407"/>
      <c r="L374" s="407"/>
    </row>
    <row r="375" spans="1:12" ht="15" x14ac:dyDescent="0.25">
      <c r="A375" s="409"/>
      <c r="B375" s="410"/>
      <c r="C375" s="411"/>
      <c r="D375" s="411"/>
      <c r="E375" s="411"/>
      <c r="F375" s="411"/>
      <c r="G375" s="411"/>
      <c r="H375" s="412"/>
      <c r="I375" s="412"/>
      <c r="J375" s="412"/>
      <c r="K375" s="407"/>
      <c r="L375" s="407"/>
    </row>
    <row r="376" spans="1:12" ht="15" x14ac:dyDescent="0.25">
      <c r="A376" s="409"/>
      <c r="B376" s="410"/>
      <c r="C376" s="411"/>
      <c r="D376" s="411"/>
      <c r="E376" s="411"/>
      <c r="F376" s="411"/>
      <c r="G376" s="411"/>
      <c r="H376" s="412"/>
      <c r="I376" s="412"/>
      <c r="J376" s="412"/>
    </row>
    <row r="377" spans="1:12" ht="15" x14ac:dyDescent="0.25">
      <c r="A377" s="409"/>
      <c r="B377" s="410"/>
      <c r="C377" s="411"/>
      <c r="D377" s="411"/>
      <c r="E377" s="411"/>
      <c r="F377" s="411"/>
      <c r="G377" s="411"/>
      <c r="H377" s="412"/>
      <c r="I377" s="412"/>
      <c r="J377" s="412"/>
    </row>
    <row r="378" spans="1:12" ht="15" x14ac:dyDescent="0.25">
      <c r="A378" s="409"/>
      <c r="B378" s="410"/>
      <c r="C378" s="411"/>
      <c r="D378" s="411"/>
      <c r="E378" s="411"/>
      <c r="F378" s="411"/>
      <c r="G378" s="411"/>
      <c r="H378" s="412"/>
      <c r="I378" s="412"/>
      <c r="J378" s="412"/>
    </row>
    <row r="379" spans="1:12" ht="15" x14ac:dyDescent="0.25">
      <c r="A379" s="409"/>
      <c r="B379" s="410"/>
      <c r="C379" s="411"/>
      <c r="D379" s="411"/>
      <c r="E379" s="411"/>
      <c r="F379" s="411"/>
      <c r="G379" s="411"/>
      <c r="H379" s="412"/>
      <c r="I379" s="412"/>
      <c r="J379" s="412"/>
    </row>
    <row r="380" spans="1:12" ht="15" x14ac:dyDescent="0.25">
      <c r="A380" s="409"/>
      <c r="B380" s="410"/>
      <c r="C380" s="411"/>
      <c r="D380" s="411"/>
      <c r="E380" s="411"/>
      <c r="F380" s="411"/>
      <c r="G380" s="411"/>
      <c r="H380" s="412"/>
      <c r="I380" s="412"/>
      <c r="J380" s="412"/>
    </row>
    <row r="381" spans="1:12" ht="15" x14ac:dyDescent="0.25">
      <c r="A381" s="409"/>
      <c r="B381" s="410"/>
      <c r="C381" s="411"/>
      <c r="D381" s="411"/>
      <c r="E381" s="411"/>
      <c r="F381" s="411"/>
      <c r="G381" s="411"/>
      <c r="H381" s="412"/>
      <c r="I381" s="412"/>
      <c r="J381" s="412"/>
    </row>
    <row r="382" spans="1:12" ht="15" x14ac:dyDescent="0.25"/>
    <row r="383" spans="1:12" ht="15" x14ac:dyDescent="0.25">
      <c r="K383" s="413"/>
      <c r="L383" s="413"/>
    </row>
    <row r="384" spans="1:12" ht="15" x14ac:dyDescent="0.25">
      <c r="K384" s="414"/>
      <c r="L384" s="414"/>
    </row>
    <row r="385" spans="11:12" ht="15" x14ac:dyDescent="0.25">
      <c r="K385" s="274"/>
      <c r="L385" s="274"/>
    </row>
    <row r="386" spans="11:12" ht="15" x14ac:dyDescent="0.25">
      <c r="K386" s="274"/>
      <c r="L386" s="274"/>
    </row>
    <row r="387" spans="11:12" ht="15" x14ac:dyDescent="0.25">
      <c r="K387" s="274"/>
      <c r="L387" s="274"/>
    </row>
    <row r="388" spans="11:12" ht="15" x14ac:dyDescent="0.25">
      <c r="K388" s="274"/>
      <c r="L388" s="274"/>
    </row>
    <row r="389" spans="11:12" ht="15" x14ac:dyDescent="0.25">
      <c r="K389" s="274"/>
      <c r="L389" s="274"/>
    </row>
    <row r="390" spans="11:12" ht="15" x14ac:dyDescent="0.25">
      <c r="K390" s="274"/>
      <c r="L390" s="274"/>
    </row>
    <row r="391" spans="11:12" ht="15" x14ac:dyDescent="0.25">
      <c r="K391" s="274"/>
      <c r="L391" s="274"/>
    </row>
    <row r="392" spans="11:12" ht="15" x14ac:dyDescent="0.25">
      <c r="K392" s="274"/>
      <c r="L392" s="274"/>
    </row>
    <row r="393" spans="11:12" ht="15" x14ac:dyDescent="0.25">
      <c r="K393" s="274"/>
      <c r="L393" s="274"/>
    </row>
    <row r="394" spans="11:12" ht="15" x14ac:dyDescent="0.25">
      <c r="K394" s="274"/>
      <c r="L394" s="274"/>
    </row>
    <row r="395" spans="11:12" ht="15" x14ac:dyDescent="0.25">
      <c r="K395" s="274"/>
      <c r="L395" s="274"/>
    </row>
    <row r="396" spans="11:12" ht="15" x14ac:dyDescent="0.25">
      <c r="K396" s="274"/>
      <c r="L396" s="274"/>
    </row>
    <row r="397" spans="11:12" ht="15" x14ac:dyDescent="0.25">
      <c r="K397" s="274"/>
      <c r="L397" s="274"/>
    </row>
    <row r="398" spans="11:12" ht="15" x14ac:dyDescent="0.25">
      <c r="K398" s="274"/>
      <c r="L398" s="274"/>
    </row>
    <row r="399" spans="11:12" ht="15" x14ac:dyDescent="0.25">
      <c r="K399" s="274"/>
      <c r="L399" s="274"/>
    </row>
    <row r="400" spans="11:12" ht="15" x14ac:dyDescent="0.25">
      <c r="K400" s="274"/>
      <c r="L400" s="274"/>
    </row>
    <row r="401" spans="11:12" ht="15" x14ac:dyDescent="0.25">
      <c r="K401" s="274"/>
      <c r="L401" s="274"/>
    </row>
    <row r="402" spans="11:12" ht="15" x14ac:dyDescent="0.25">
      <c r="K402" s="274"/>
      <c r="L402" s="274"/>
    </row>
    <row r="403" spans="11:12" ht="15" x14ac:dyDescent="0.25">
      <c r="K403" s="274"/>
      <c r="L403" s="274"/>
    </row>
    <row r="404" spans="11:12" ht="15" x14ac:dyDescent="0.25">
      <c r="K404" s="274"/>
      <c r="L404" s="274"/>
    </row>
    <row r="405" spans="11:12" ht="15" x14ac:dyDescent="0.25">
      <c r="K405" s="274"/>
      <c r="L405" s="274"/>
    </row>
    <row r="406" spans="11:12" ht="15" x14ac:dyDescent="0.25">
      <c r="K406" s="274"/>
      <c r="L406" s="274"/>
    </row>
    <row r="407" spans="11:12" ht="15" x14ac:dyDescent="0.25">
      <c r="K407" s="274"/>
      <c r="L407" s="274"/>
    </row>
    <row r="408" spans="11:12" ht="15" x14ac:dyDescent="0.25">
      <c r="K408" s="274"/>
      <c r="L408" s="274"/>
    </row>
    <row r="409" spans="11:12" ht="15" x14ac:dyDescent="0.25">
      <c r="K409" s="274"/>
      <c r="L409" s="274"/>
    </row>
    <row r="410" spans="11:12" ht="15" x14ac:dyDescent="0.25">
      <c r="K410" s="274"/>
      <c r="L410" s="274"/>
    </row>
    <row r="411" spans="11:12" ht="15" x14ac:dyDescent="0.25">
      <c r="K411" s="274"/>
      <c r="L411" s="274"/>
    </row>
    <row r="412" spans="11:12" ht="15" x14ac:dyDescent="0.25">
      <c r="K412" s="274"/>
      <c r="L412" s="274"/>
    </row>
    <row r="413" spans="11:12" ht="15" x14ac:dyDescent="0.25">
      <c r="K413" s="274"/>
      <c r="L413" s="274"/>
    </row>
    <row r="414" spans="11:12" ht="15" x14ac:dyDescent="0.25">
      <c r="K414" s="274"/>
      <c r="L414" s="274"/>
    </row>
    <row r="415" spans="11:12" ht="15" x14ac:dyDescent="0.25">
      <c r="K415" s="274"/>
      <c r="L415" s="274"/>
    </row>
    <row r="428" spans="11:12" ht="15" x14ac:dyDescent="0.25"/>
    <row r="429" spans="11:12" ht="15" x14ac:dyDescent="0.25"/>
    <row r="430" spans="11:12" ht="15" x14ac:dyDescent="0.25"/>
    <row r="431" spans="11:12" ht="15" x14ac:dyDescent="0.25"/>
    <row r="432" spans="11:12" ht="15" x14ac:dyDescent="0.25">
      <c r="K432" s="405"/>
      <c r="L432" s="405"/>
    </row>
    <row r="433" spans="11:12" ht="15" x14ac:dyDescent="0.25">
      <c r="K433" s="405"/>
      <c r="L433" s="405"/>
    </row>
    <row r="434" spans="11:12" ht="15" x14ac:dyDescent="0.25">
      <c r="K434" s="405"/>
      <c r="L434" s="405"/>
    </row>
    <row r="435" spans="11:12" ht="15" x14ac:dyDescent="0.25">
      <c r="K435" s="412"/>
      <c r="L435" s="405"/>
    </row>
    <row r="436" spans="11:12" ht="15" x14ac:dyDescent="0.25">
      <c r="K436" s="412"/>
      <c r="L436" s="412"/>
    </row>
    <row r="437" spans="11:12" ht="15" x14ac:dyDescent="0.25">
      <c r="K437" s="412"/>
      <c r="L437" s="412"/>
    </row>
    <row r="438" spans="11:12" ht="15" x14ac:dyDescent="0.25">
      <c r="K438" s="412"/>
      <c r="L438" s="412"/>
    </row>
    <row r="439" spans="11:12" ht="15" x14ac:dyDescent="0.25">
      <c r="K439" s="412"/>
      <c r="L439" s="412"/>
    </row>
    <row r="440" spans="11:12" ht="15" x14ac:dyDescent="0.25">
      <c r="K440" s="412"/>
      <c r="L440" s="412"/>
    </row>
    <row r="441" spans="11:12" ht="15" x14ac:dyDescent="0.25">
      <c r="K441" s="412"/>
      <c r="L441" s="412"/>
    </row>
    <row r="442" spans="11:12" ht="15" x14ac:dyDescent="0.25">
      <c r="K442" s="412"/>
      <c r="L442" s="412"/>
    </row>
  </sheetData>
  <autoFilter ref="A7:J30"/>
  <mergeCells count="4">
    <mergeCell ref="A1:I1"/>
    <mergeCell ref="A2:J2"/>
    <mergeCell ref="A3:J3"/>
    <mergeCell ref="A4:J4"/>
  </mergeCells>
  <pageMargins left="0.70866141732283472" right="0.70866141732283472" top="0.74803149606299213" bottom="0.74803149606299213" header="0.31496062992125984" footer="0.31496062992125984"/>
  <pageSetup paperSize="9" scale="74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topLeftCell="A43" workbookViewId="0">
      <selection activeCell="E44" sqref="E44"/>
    </sheetView>
  </sheetViews>
  <sheetFormatPr defaultRowHeight="15.75" x14ac:dyDescent="0.25"/>
  <cols>
    <col min="1" max="1" width="59.28515625" style="33" customWidth="1"/>
    <col min="2" max="2" width="31.42578125" style="33" customWidth="1"/>
    <col min="3" max="3" width="18.28515625" style="33" customWidth="1"/>
    <col min="4" max="4" width="17.140625" style="33" customWidth="1"/>
    <col min="5" max="5" width="16.85546875" style="33" customWidth="1"/>
    <col min="6" max="6" width="26.28515625" style="33" customWidth="1"/>
    <col min="7" max="16384" width="9.140625" style="33"/>
  </cols>
  <sheetData>
    <row r="1" spans="1:5" x14ac:dyDescent="0.25">
      <c r="A1" s="415"/>
      <c r="B1" s="416"/>
      <c r="C1" s="417"/>
      <c r="D1" s="418"/>
      <c r="E1" s="418"/>
    </row>
    <row r="2" spans="1:5" x14ac:dyDescent="0.25">
      <c r="A2" s="419"/>
      <c r="B2" s="420" t="s">
        <v>633</v>
      </c>
      <c r="C2" s="417"/>
      <c r="D2" s="418"/>
      <c r="E2" s="418"/>
    </row>
    <row r="3" spans="1:5" x14ac:dyDescent="0.25">
      <c r="A3" s="639" t="s">
        <v>634</v>
      </c>
      <c r="B3" s="639"/>
      <c r="C3" s="421"/>
      <c r="D3" s="422" t="s">
        <v>327</v>
      </c>
      <c r="E3" s="418"/>
    </row>
    <row r="4" spans="1:5" x14ac:dyDescent="0.25">
      <c r="A4" s="423"/>
      <c r="B4" s="423"/>
      <c r="C4" s="421"/>
      <c r="D4" s="418"/>
      <c r="E4" s="418"/>
    </row>
    <row r="5" spans="1:5" x14ac:dyDescent="0.25">
      <c r="A5" s="640" t="s">
        <v>493</v>
      </c>
      <c r="B5" s="640" t="s">
        <v>494</v>
      </c>
      <c r="C5" s="638" t="s">
        <v>658</v>
      </c>
      <c r="D5" s="638" t="s">
        <v>659</v>
      </c>
      <c r="E5" s="638" t="s">
        <v>660</v>
      </c>
    </row>
    <row r="6" spans="1:5" x14ac:dyDescent="0.25">
      <c r="A6" s="640"/>
      <c r="B6" s="640"/>
      <c r="C6" s="638"/>
      <c r="D6" s="638"/>
      <c r="E6" s="638"/>
    </row>
    <row r="7" spans="1:5" x14ac:dyDescent="0.25">
      <c r="A7" s="640"/>
      <c r="B7" s="640"/>
      <c r="C7" s="638"/>
      <c r="D7" s="638"/>
      <c r="E7" s="638"/>
    </row>
    <row r="8" spans="1:5" x14ac:dyDescent="0.25">
      <c r="A8" s="424">
        <v>1</v>
      </c>
      <c r="B8" s="425">
        <v>3</v>
      </c>
      <c r="C8" s="426" t="s">
        <v>495</v>
      </c>
      <c r="D8" s="426" t="s">
        <v>496</v>
      </c>
      <c r="E8" s="426" t="s">
        <v>496</v>
      </c>
    </row>
    <row r="9" spans="1:5" x14ac:dyDescent="0.25">
      <c r="A9" s="427" t="s">
        <v>497</v>
      </c>
      <c r="B9" s="428" t="s">
        <v>498</v>
      </c>
      <c r="C9" s="429">
        <f>C11+C32</f>
        <v>16331.8</v>
      </c>
      <c r="D9" s="429">
        <f>D11+D32</f>
        <v>18261.39</v>
      </c>
      <c r="E9" s="429">
        <f>E11+E32</f>
        <v>19174.46</v>
      </c>
    </row>
    <row r="10" spans="1:5" x14ac:dyDescent="0.25">
      <c r="A10" s="430" t="s">
        <v>76</v>
      </c>
      <c r="B10" s="431"/>
      <c r="C10" s="432"/>
      <c r="D10" s="433"/>
      <c r="E10" s="433"/>
    </row>
    <row r="11" spans="1:5" x14ac:dyDescent="0.25">
      <c r="A11" s="434" t="s">
        <v>499</v>
      </c>
      <c r="B11" s="435" t="s">
        <v>500</v>
      </c>
      <c r="C11" s="436">
        <f>C13+C15+C18+C24+C26+C29</f>
        <v>1457</v>
      </c>
      <c r="D11" s="436">
        <f>D13+D15+D18+D24+D26+D29</f>
        <v>1594.8</v>
      </c>
      <c r="E11" s="436">
        <f>E13+E15+E18+E24+E26+E29</f>
        <v>1670.8</v>
      </c>
    </row>
    <row r="12" spans="1:5" x14ac:dyDescent="0.25">
      <c r="A12" s="437" t="s">
        <v>501</v>
      </c>
      <c r="B12" s="438" t="s">
        <v>502</v>
      </c>
      <c r="C12" s="439">
        <f>C13</f>
        <v>560</v>
      </c>
      <c r="D12" s="439">
        <f t="shared" ref="D12:E13" si="0">D13</f>
        <v>600</v>
      </c>
      <c r="E12" s="439">
        <f t="shared" si="0"/>
        <v>640</v>
      </c>
    </row>
    <row r="13" spans="1:5" x14ac:dyDescent="0.25">
      <c r="A13" s="440" t="s">
        <v>503</v>
      </c>
      <c r="B13" s="435" t="s">
        <v>504</v>
      </c>
      <c r="C13" s="436">
        <f>C14</f>
        <v>560</v>
      </c>
      <c r="D13" s="436">
        <f t="shared" si="0"/>
        <v>600</v>
      </c>
      <c r="E13" s="436">
        <f t="shared" si="0"/>
        <v>640</v>
      </c>
    </row>
    <row r="14" spans="1:5" ht="94.5" x14ac:dyDescent="0.25">
      <c r="A14" s="441" t="s">
        <v>505</v>
      </c>
      <c r="B14" s="442" t="s">
        <v>506</v>
      </c>
      <c r="C14" s="443">
        <v>560</v>
      </c>
      <c r="D14" s="444">
        <v>600</v>
      </c>
      <c r="E14" s="444">
        <v>640</v>
      </c>
    </row>
    <row r="15" spans="1:5" x14ac:dyDescent="0.25">
      <c r="A15" s="440" t="s">
        <v>507</v>
      </c>
      <c r="B15" s="435" t="s">
        <v>508</v>
      </c>
      <c r="C15" s="436">
        <f>C16</f>
        <v>85</v>
      </c>
      <c r="D15" s="436">
        <f t="shared" ref="D15:E15" si="1">D16</f>
        <v>95</v>
      </c>
      <c r="E15" s="436">
        <f t="shared" si="1"/>
        <v>110</v>
      </c>
    </row>
    <row r="16" spans="1:5" ht="47.25" x14ac:dyDescent="0.25">
      <c r="A16" s="445" t="s">
        <v>509</v>
      </c>
      <c r="B16" s="442" t="s">
        <v>510</v>
      </c>
      <c r="C16" s="443">
        <v>85</v>
      </c>
      <c r="D16" s="444">
        <v>95</v>
      </c>
      <c r="E16" s="444">
        <v>110</v>
      </c>
    </row>
    <row r="17" spans="1:9" ht="47.25" x14ac:dyDescent="0.25">
      <c r="A17" s="441" t="s">
        <v>511</v>
      </c>
      <c r="B17" s="442" t="s">
        <v>512</v>
      </c>
      <c r="C17" s="446"/>
      <c r="D17" s="447"/>
      <c r="E17" s="447"/>
    </row>
    <row r="18" spans="1:9" x14ac:dyDescent="0.25">
      <c r="A18" s="440" t="s">
        <v>513</v>
      </c>
      <c r="B18" s="435" t="s">
        <v>514</v>
      </c>
      <c r="C18" s="436">
        <f>C19+C23</f>
        <v>700</v>
      </c>
      <c r="D18" s="436">
        <f t="shared" ref="D18:E18" si="2">D19+D23</f>
        <v>780</v>
      </c>
      <c r="E18" s="436">
        <f t="shared" si="2"/>
        <v>800</v>
      </c>
    </row>
    <row r="19" spans="1:9" x14ac:dyDescent="0.25">
      <c r="A19" s="448" t="s">
        <v>515</v>
      </c>
      <c r="B19" s="438" t="s">
        <v>516</v>
      </c>
      <c r="C19" s="439">
        <f>C20</f>
        <v>312</v>
      </c>
      <c r="D19" s="439">
        <f t="shared" ref="D19:E19" si="3">D20</f>
        <v>392</v>
      </c>
      <c r="E19" s="439">
        <f t="shared" si="3"/>
        <v>412</v>
      </c>
    </row>
    <row r="20" spans="1:9" ht="47.25" x14ac:dyDescent="0.25">
      <c r="A20" s="441" t="s">
        <v>517</v>
      </c>
      <c r="B20" s="442" t="s">
        <v>518</v>
      </c>
      <c r="C20" s="443">
        <v>312</v>
      </c>
      <c r="D20" s="444">
        <v>392</v>
      </c>
      <c r="E20" s="444">
        <v>412</v>
      </c>
    </row>
    <row r="21" spans="1:9" ht="47.25" x14ac:dyDescent="0.25">
      <c r="A21" s="441" t="s">
        <v>519</v>
      </c>
      <c r="B21" s="442" t="s">
        <v>520</v>
      </c>
      <c r="C21" s="446"/>
      <c r="D21" s="447"/>
      <c r="E21" s="447"/>
    </row>
    <row r="22" spans="1:9" x14ac:dyDescent="0.25">
      <c r="A22" s="448" t="s">
        <v>521</v>
      </c>
      <c r="B22" s="438" t="s">
        <v>522</v>
      </c>
      <c r="C22" s="439">
        <f>C23</f>
        <v>388</v>
      </c>
      <c r="D22" s="439">
        <f t="shared" ref="D22:E22" si="4">D23</f>
        <v>388</v>
      </c>
      <c r="E22" s="439">
        <f t="shared" si="4"/>
        <v>388</v>
      </c>
    </row>
    <row r="23" spans="1:9" ht="47.25" x14ac:dyDescent="0.25">
      <c r="A23" s="441" t="s">
        <v>523</v>
      </c>
      <c r="B23" s="442" t="s">
        <v>524</v>
      </c>
      <c r="C23" s="443">
        <v>388</v>
      </c>
      <c r="D23" s="444">
        <v>388</v>
      </c>
      <c r="E23" s="444">
        <v>388</v>
      </c>
    </row>
    <row r="24" spans="1:9" x14ac:dyDescent="0.25">
      <c r="A24" s="440" t="s">
        <v>525</v>
      </c>
      <c r="B24" s="435" t="s">
        <v>526</v>
      </c>
      <c r="C24" s="436">
        <f>C25</f>
        <v>17</v>
      </c>
      <c r="D24" s="436">
        <f>D25</f>
        <v>18</v>
      </c>
      <c r="E24" s="436">
        <f>E25</f>
        <v>19</v>
      </c>
    </row>
    <row r="25" spans="1:9" ht="94.5" x14ac:dyDescent="0.25">
      <c r="A25" s="441" t="s">
        <v>527</v>
      </c>
      <c r="B25" s="442" t="s">
        <v>528</v>
      </c>
      <c r="C25" s="443">
        <v>17</v>
      </c>
      <c r="D25" s="444">
        <v>18</v>
      </c>
      <c r="E25" s="444">
        <v>19</v>
      </c>
    </row>
    <row r="26" spans="1:9" ht="47.25" x14ac:dyDescent="0.25">
      <c r="A26" s="440" t="s">
        <v>529</v>
      </c>
      <c r="B26" s="435" t="s">
        <v>530</v>
      </c>
      <c r="C26" s="436">
        <f>C27</f>
        <v>30</v>
      </c>
      <c r="D26" s="436">
        <f t="shared" ref="D26:E27" si="5">D27</f>
        <v>26.8</v>
      </c>
      <c r="E26" s="436">
        <f t="shared" si="5"/>
        <v>26.8</v>
      </c>
    </row>
    <row r="27" spans="1:9" ht="94.5" x14ac:dyDescent="0.25">
      <c r="A27" s="448" t="s">
        <v>531</v>
      </c>
      <c r="B27" s="438" t="s">
        <v>532</v>
      </c>
      <c r="C27" s="439">
        <f>C28</f>
        <v>30</v>
      </c>
      <c r="D27" s="439">
        <f t="shared" si="5"/>
        <v>26.8</v>
      </c>
      <c r="E27" s="439">
        <f t="shared" si="5"/>
        <v>26.8</v>
      </c>
    </row>
    <row r="28" spans="1:9" ht="94.5" x14ac:dyDescent="0.25">
      <c r="A28" s="441" t="s">
        <v>533</v>
      </c>
      <c r="B28" s="442" t="s">
        <v>534</v>
      </c>
      <c r="C28" s="446">
        <v>30</v>
      </c>
      <c r="D28" s="447">
        <v>26.8</v>
      </c>
      <c r="E28" s="447">
        <v>26.8</v>
      </c>
    </row>
    <row r="29" spans="1:9" x14ac:dyDescent="0.25">
      <c r="A29" s="440" t="s">
        <v>535</v>
      </c>
      <c r="B29" s="435" t="s">
        <v>536</v>
      </c>
      <c r="C29" s="436">
        <f>C30+C31</f>
        <v>65</v>
      </c>
      <c r="D29" s="436">
        <f>D31+D30</f>
        <v>75</v>
      </c>
      <c r="E29" s="436">
        <f>E31+E30</f>
        <v>75</v>
      </c>
    </row>
    <row r="30" spans="1:9" ht="31.5" x14ac:dyDescent="0.25">
      <c r="A30" s="441" t="s">
        <v>537</v>
      </c>
      <c r="B30" s="442" t="s">
        <v>538</v>
      </c>
      <c r="C30" s="443">
        <v>10</v>
      </c>
      <c r="D30" s="444">
        <v>20</v>
      </c>
      <c r="E30" s="444">
        <v>20</v>
      </c>
    </row>
    <row r="31" spans="1:9" ht="31.5" x14ac:dyDescent="0.25">
      <c r="A31" s="441" t="s">
        <v>539</v>
      </c>
      <c r="B31" s="442" t="s">
        <v>540</v>
      </c>
      <c r="C31" s="443">
        <v>55</v>
      </c>
      <c r="D31" s="444">
        <v>55</v>
      </c>
      <c r="E31" s="444">
        <v>55</v>
      </c>
      <c r="F31" s="449"/>
      <c r="G31" s="418"/>
      <c r="H31" s="418"/>
      <c r="I31" s="418"/>
    </row>
    <row r="32" spans="1:9" x14ac:dyDescent="0.25">
      <c r="A32" s="450" t="s">
        <v>541</v>
      </c>
      <c r="B32" s="451" t="s">
        <v>542</v>
      </c>
      <c r="C32" s="452">
        <f>C33+C39+C42</f>
        <v>14874.8</v>
      </c>
      <c r="D32" s="452">
        <f>D33+D39+D42</f>
        <v>16666.59</v>
      </c>
      <c r="E32" s="452">
        <f>E33+E39+E42</f>
        <v>17503.66</v>
      </c>
      <c r="F32" s="418"/>
      <c r="G32" s="418"/>
      <c r="H32" s="418"/>
      <c r="I32" s="418"/>
    </row>
    <row r="33" spans="1:9" x14ac:dyDescent="0.25">
      <c r="A33" s="450" t="s">
        <v>543</v>
      </c>
      <c r="B33" s="451" t="s">
        <v>544</v>
      </c>
      <c r="C33" s="436">
        <f>C34+C35</f>
        <v>6515.8</v>
      </c>
      <c r="D33" s="436">
        <f>D34+D35</f>
        <v>6776.4</v>
      </c>
      <c r="E33" s="436">
        <f>E34+E35</f>
        <v>7047.5</v>
      </c>
      <c r="F33" s="453"/>
      <c r="G33" s="453"/>
      <c r="H33" s="453"/>
      <c r="I33" s="453"/>
    </row>
    <row r="34" spans="1:9" ht="31.5" x14ac:dyDescent="0.25">
      <c r="A34" s="441" t="s">
        <v>545</v>
      </c>
      <c r="B34" s="442" t="s">
        <v>546</v>
      </c>
      <c r="C34" s="443">
        <v>6515.8</v>
      </c>
      <c r="D34" s="443">
        <v>6776.4</v>
      </c>
      <c r="E34" s="443">
        <v>7047.5</v>
      </c>
      <c r="F34" s="418"/>
      <c r="G34" s="418"/>
      <c r="H34" s="418"/>
      <c r="I34" s="454"/>
    </row>
    <row r="35" spans="1:9" ht="31.5" x14ac:dyDescent="0.25">
      <c r="A35" s="441" t="s">
        <v>547</v>
      </c>
      <c r="B35" s="442" t="s">
        <v>548</v>
      </c>
      <c r="C35" s="446"/>
      <c r="D35" s="446"/>
      <c r="E35" s="446"/>
      <c r="F35" s="418"/>
      <c r="G35" s="418"/>
      <c r="H35" s="418"/>
      <c r="I35" s="418"/>
    </row>
    <row r="36" spans="1:9" ht="31.5" x14ac:dyDescent="0.25">
      <c r="A36" s="455" t="s">
        <v>549</v>
      </c>
      <c r="B36" s="456" t="s">
        <v>550</v>
      </c>
      <c r="C36" s="439">
        <v>0</v>
      </c>
      <c r="D36" s="439">
        <v>0</v>
      </c>
      <c r="E36" s="439">
        <v>0</v>
      </c>
      <c r="F36" s="453"/>
      <c r="G36" s="453"/>
      <c r="H36" s="453"/>
      <c r="I36" s="453"/>
    </row>
    <row r="37" spans="1:9" ht="94.5" x14ac:dyDescent="0.25">
      <c r="A37" s="457" t="s">
        <v>551</v>
      </c>
      <c r="B37" s="456" t="s">
        <v>552</v>
      </c>
      <c r="C37" s="439">
        <v>0</v>
      </c>
      <c r="D37" s="439">
        <v>0</v>
      </c>
      <c r="E37" s="439">
        <v>0</v>
      </c>
      <c r="F37" s="453"/>
      <c r="G37" s="453"/>
      <c r="H37" s="453"/>
      <c r="I37" s="453"/>
    </row>
    <row r="38" spans="1:9" ht="63" x14ac:dyDescent="0.25">
      <c r="A38" s="441" t="s">
        <v>553</v>
      </c>
      <c r="B38" s="442" t="s">
        <v>554</v>
      </c>
      <c r="C38" s="446"/>
      <c r="D38" s="447"/>
      <c r="E38" s="447"/>
      <c r="F38" s="418"/>
      <c r="G38" s="418"/>
      <c r="H38" s="418"/>
      <c r="I38" s="418"/>
    </row>
    <row r="39" spans="1:9" ht="31.5" x14ac:dyDescent="0.25">
      <c r="A39" s="455" t="s">
        <v>555</v>
      </c>
      <c r="B39" s="456" t="s">
        <v>556</v>
      </c>
      <c r="C39" s="439">
        <f>C40</f>
        <v>459.3</v>
      </c>
      <c r="D39" s="439">
        <f>D40</f>
        <v>477.7</v>
      </c>
      <c r="E39" s="439">
        <f>E40</f>
        <v>496.8</v>
      </c>
      <c r="F39" s="453"/>
      <c r="G39" s="453"/>
      <c r="H39" s="453"/>
      <c r="I39" s="453"/>
    </row>
    <row r="40" spans="1:9" ht="47.25" x14ac:dyDescent="0.25">
      <c r="A40" s="457" t="s">
        <v>557</v>
      </c>
      <c r="B40" s="456" t="s">
        <v>558</v>
      </c>
      <c r="C40" s="439">
        <f>C41</f>
        <v>459.3</v>
      </c>
      <c r="D40" s="439">
        <f t="shared" ref="D40:E40" si="6">D41</f>
        <v>477.7</v>
      </c>
      <c r="E40" s="439">
        <f t="shared" si="6"/>
        <v>496.8</v>
      </c>
    </row>
    <row r="41" spans="1:9" ht="47.25" x14ac:dyDescent="0.25">
      <c r="A41" s="441" t="s">
        <v>559</v>
      </c>
      <c r="B41" s="442" t="s">
        <v>560</v>
      </c>
      <c r="C41" s="443">
        <v>459.3</v>
      </c>
      <c r="D41" s="444">
        <v>477.7</v>
      </c>
      <c r="E41" s="444">
        <v>496.8</v>
      </c>
    </row>
    <row r="42" spans="1:9" x14ac:dyDescent="0.25">
      <c r="A42" s="455" t="s">
        <v>561</v>
      </c>
      <c r="B42" s="456" t="s">
        <v>562</v>
      </c>
      <c r="C42" s="439">
        <f>C43+C44</f>
        <v>7899.7</v>
      </c>
      <c r="D42" s="439">
        <f t="shared" ref="D42" si="7">D43+D44</f>
        <v>9412.49</v>
      </c>
      <c r="E42" s="439">
        <f>E43+E44</f>
        <v>9959.36</v>
      </c>
    </row>
    <row r="43" spans="1:9" ht="78.75" x14ac:dyDescent="0.25">
      <c r="A43" s="441" t="s">
        <v>563</v>
      </c>
      <c r="B43" s="442" t="s">
        <v>564</v>
      </c>
      <c r="C43" s="443">
        <v>7899.7</v>
      </c>
      <c r="D43" s="444">
        <v>9412.49</v>
      </c>
      <c r="E43" s="444">
        <v>9959.36</v>
      </c>
    </row>
    <row r="44" spans="1:9" ht="63" x14ac:dyDescent="0.25">
      <c r="A44" s="441" t="s">
        <v>565</v>
      </c>
      <c r="B44" s="442" t="s">
        <v>566</v>
      </c>
      <c r="C44" s="443"/>
      <c r="D44" s="447"/>
      <c r="E44" s="447"/>
    </row>
    <row r="45" spans="1:9" x14ac:dyDescent="0.25">
      <c r="A45" s="458"/>
      <c r="B45" s="458"/>
      <c r="C45" s="458"/>
      <c r="D45" s="418"/>
      <c r="E45" s="418"/>
    </row>
  </sheetData>
  <mergeCells count="6">
    <mergeCell ref="E5:E7"/>
    <mergeCell ref="A3:B3"/>
    <mergeCell ref="A5:A7"/>
    <mergeCell ref="B5:B7"/>
    <mergeCell ref="C5:C7"/>
    <mergeCell ref="D5:D7"/>
  </mergeCells>
  <pageMargins left="0.70866141732283472" right="0.70866141732283472" top="0.74803149606299213" bottom="0.74803149606299213" header="0.31496062992125984" footer="0.31496062992125984"/>
  <pageSetup paperSize="9" scale="61" fitToHeight="0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2:I13"/>
  <sheetViews>
    <sheetView workbookViewId="0">
      <selection activeCell="R21" sqref="R21"/>
    </sheetView>
  </sheetViews>
  <sheetFormatPr defaultRowHeight="15" x14ac:dyDescent="0.25"/>
  <cols>
    <col min="8" max="8" width="14.28515625" customWidth="1"/>
    <col min="9" max="9" width="9.5703125" bestFit="1" customWidth="1"/>
  </cols>
  <sheetData>
    <row r="12" spans="7:9" x14ac:dyDescent="0.25">
      <c r="I12" s="480"/>
    </row>
    <row r="13" spans="7:9" x14ac:dyDescent="0.25">
      <c r="G13" s="480"/>
      <c r="H13" s="480"/>
      <c r="I13" s="47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topLeftCell="A22" workbookViewId="0">
      <selection activeCell="A6" sqref="A6:D6"/>
    </sheetView>
  </sheetViews>
  <sheetFormatPr defaultColWidth="9.140625" defaultRowHeight="12.75" x14ac:dyDescent="0.2"/>
  <cols>
    <col min="1" max="1" width="7" style="18" customWidth="1"/>
    <col min="2" max="2" width="10" style="18" customWidth="1"/>
    <col min="3" max="3" width="23.7109375" style="18" customWidth="1"/>
    <col min="4" max="4" width="74" style="18" customWidth="1"/>
    <col min="5" max="16384" width="9.140625" style="18"/>
  </cols>
  <sheetData>
    <row r="1" spans="1:9" ht="15" customHeight="1" x14ac:dyDescent="0.25">
      <c r="A1" s="16"/>
      <c r="B1" s="16"/>
      <c r="C1" s="16"/>
      <c r="D1" s="2" t="s">
        <v>14</v>
      </c>
      <c r="I1" s="19"/>
    </row>
    <row r="2" spans="1:9" ht="15" customHeight="1" x14ac:dyDescent="0.25">
      <c r="A2" s="494" t="s">
        <v>614</v>
      </c>
      <c r="B2" s="494"/>
      <c r="C2" s="494"/>
      <c r="D2" s="494"/>
      <c r="E2" s="20"/>
      <c r="F2" s="20"/>
      <c r="G2" s="20"/>
    </row>
    <row r="3" spans="1:9" ht="15" customHeight="1" x14ac:dyDescent="0.25">
      <c r="A3" s="494" t="s">
        <v>592</v>
      </c>
      <c r="B3" s="494"/>
      <c r="C3" s="494"/>
      <c r="D3" s="494"/>
    </row>
    <row r="4" spans="1:9" ht="15" customHeight="1" x14ac:dyDescent="0.25">
      <c r="A4" s="494" t="s">
        <v>635</v>
      </c>
      <c r="B4" s="494"/>
      <c r="C4" s="494"/>
      <c r="D4" s="494"/>
    </row>
    <row r="5" spans="1:9" ht="15" customHeight="1" x14ac:dyDescent="0.25">
      <c r="A5" s="494" t="s">
        <v>636</v>
      </c>
      <c r="B5" s="494"/>
      <c r="C5" s="494"/>
      <c r="D5" s="494"/>
    </row>
    <row r="6" spans="1:9" ht="15" customHeight="1" x14ac:dyDescent="0.25">
      <c r="A6" s="494" t="s">
        <v>637</v>
      </c>
      <c r="B6" s="494"/>
      <c r="C6" s="494"/>
      <c r="D6" s="494"/>
      <c r="E6" s="20"/>
      <c r="F6" s="20"/>
      <c r="G6" s="20"/>
    </row>
    <row r="7" spans="1:9" ht="15" customHeight="1" x14ac:dyDescent="0.25">
      <c r="A7" s="494"/>
      <c r="B7" s="494"/>
      <c r="C7" s="494"/>
      <c r="D7" s="494"/>
      <c r="E7" s="20"/>
      <c r="F7" s="20"/>
      <c r="G7" s="20"/>
    </row>
    <row r="8" spans="1:9" ht="15" customHeight="1" x14ac:dyDescent="0.25">
      <c r="A8" s="16"/>
      <c r="B8" s="16"/>
      <c r="C8" s="16"/>
      <c r="D8" s="16"/>
      <c r="E8" s="20"/>
      <c r="F8" s="20"/>
      <c r="G8" s="20"/>
    </row>
    <row r="9" spans="1:9" ht="15" customHeight="1" x14ac:dyDescent="0.25">
      <c r="A9" s="494"/>
      <c r="B9" s="494"/>
      <c r="C9" s="494"/>
      <c r="D9" s="494"/>
    </row>
    <row r="10" spans="1:9" ht="44.25" customHeight="1" x14ac:dyDescent="0.2">
      <c r="B10" s="497" t="s">
        <v>594</v>
      </c>
      <c r="C10" s="497"/>
      <c r="D10" s="497"/>
      <c r="E10" s="3"/>
    </row>
    <row r="11" spans="1:9" ht="15.75" customHeight="1" x14ac:dyDescent="0.25">
      <c r="B11" s="498" t="s">
        <v>15</v>
      </c>
      <c r="C11" s="499"/>
      <c r="D11" s="500" t="s">
        <v>16</v>
      </c>
    </row>
    <row r="12" spans="1:9" ht="126" x14ac:dyDescent="0.25">
      <c r="B12" s="21" t="s">
        <v>17</v>
      </c>
      <c r="C12" s="21" t="s">
        <v>3</v>
      </c>
      <c r="D12" s="501"/>
      <c r="G12" s="22"/>
    </row>
    <row r="13" spans="1:9" ht="15.75" x14ac:dyDescent="0.25">
      <c r="B13" s="7">
        <v>1</v>
      </c>
      <c r="C13" s="7">
        <v>2</v>
      </c>
      <c r="D13" s="7">
        <v>3</v>
      </c>
    </row>
    <row r="14" spans="1:9" ht="31.5" x14ac:dyDescent="0.2">
      <c r="B14" s="10">
        <v>802</v>
      </c>
      <c r="C14" s="10" t="s">
        <v>18</v>
      </c>
      <c r="D14" s="23" t="s">
        <v>19</v>
      </c>
    </row>
    <row r="15" spans="1:9" ht="31.5" x14ac:dyDescent="0.2">
      <c r="B15" s="10">
        <v>802</v>
      </c>
      <c r="C15" s="10" t="s">
        <v>20</v>
      </c>
      <c r="D15" s="23" t="s">
        <v>21</v>
      </c>
    </row>
    <row r="16" spans="1:9" ht="15.75" x14ac:dyDescent="0.2">
      <c r="B16" s="10">
        <v>802</v>
      </c>
      <c r="C16" s="24" t="s">
        <v>22</v>
      </c>
      <c r="D16" s="23" t="s">
        <v>23</v>
      </c>
    </row>
    <row r="17" spans="2:4" ht="15.75" x14ac:dyDescent="0.2">
      <c r="B17" s="10">
        <v>802</v>
      </c>
      <c r="C17" s="24" t="s">
        <v>24</v>
      </c>
      <c r="D17" s="25" t="s">
        <v>25</v>
      </c>
    </row>
    <row r="18" spans="2:4" ht="31.5" x14ac:dyDescent="0.2">
      <c r="B18" s="10">
        <v>802</v>
      </c>
      <c r="C18" s="24" t="s">
        <v>26</v>
      </c>
      <c r="D18" s="25" t="s">
        <v>27</v>
      </c>
    </row>
    <row r="19" spans="2:4" ht="31.5" x14ac:dyDescent="0.2">
      <c r="B19" s="10">
        <v>802</v>
      </c>
      <c r="C19" s="24" t="s">
        <v>28</v>
      </c>
      <c r="D19" s="25" t="s">
        <v>29</v>
      </c>
    </row>
    <row r="20" spans="2:4" ht="15.75" x14ac:dyDescent="0.2">
      <c r="B20" s="10">
        <v>802</v>
      </c>
      <c r="C20" s="24" t="s">
        <v>30</v>
      </c>
      <c r="D20" s="25" t="s">
        <v>31</v>
      </c>
    </row>
    <row r="21" spans="2:4" ht="31.5" x14ac:dyDescent="0.2">
      <c r="B21" s="10">
        <v>802</v>
      </c>
      <c r="C21" s="24" t="s">
        <v>32</v>
      </c>
      <c r="D21" s="25" t="s">
        <v>33</v>
      </c>
    </row>
    <row r="22" spans="2:4" ht="63" x14ac:dyDescent="0.2">
      <c r="B22" s="10">
        <v>802</v>
      </c>
      <c r="C22" s="24" t="s">
        <v>34</v>
      </c>
      <c r="D22" s="25" t="s">
        <v>35</v>
      </c>
    </row>
    <row r="23" spans="2:4" ht="15.75" x14ac:dyDescent="0.2">
      <c r="B23" s="10"/>
      <c r="C23" s="24"/>
      <c r="D23" s="25"/>
    </row>
    <row r="24" spans="2:4" ht="15.75" x14ac:dyDescent="0.2">
      <c r="B24" s="10"/>
      <c r="C24" s="24"/>
      <c r="D24" s="25"/>
    </row>
    <row r="25" spans="2:4" ht="15.75" x14ac:dyDescent="0.2">
      <c r="B25" s="10"/>
      <c r="C25" s="24"/>
      <c r="D25" s="25"/>
    </row>
    <row r="26" spans="2:4" ht="15.75" x14ac:dyDescent="0.2">
      <c r="B26" s="10"/>
      <c r="C26" s="24"/>
      <c r="D26" s="25"/>
    </row>
    <row r="27" spans="2:4" ht="15.75" x14ac:dyDescent="0.2">
      <c r="B27" s="10"/>
      <c r="C27" s="24"/>
      <c r="D27" s="25"/>
    </row>
    <row r="28" spans="2:4" ht="15.75" x14ac:dyDescent="0.2">
      <c r="B28" s="10"/>
      <c r="C28" s="24"/>
      <c r="D28" s="25"/>
    </row>
    <row r="29" spans="2:4" ht="15.75" x14ac:dyDescent="0.2">
      <c r="B29" s="26"/>
      <c r="C29" s="27"/>
      <c r="D29" s="28"/>
    </row>
    <row r="30" spans="2:4" ht="15" x14ac:dyDescent="0.2">
      <c r="B30" s="29" t="s">
        <v>36</v>
      </c>
      <c r="C30" s="29"/>
      <c r="D30" s="30"/>
    </row>
    <row r="31" spans="2:4" x14ac:dyDescent="0.2">
      <c r="B31" s="31"/>
      <c r="D31" s="32"/>
    </row>
  </sheetData>
  <mergeCells count="10">
    <mergeCell ref="A9:D9"/>
    <mergeCell ref="B10:D10"/>
    <mergeCell ref="B11:C11"/>
    <mergeCell ref="D11:D12"/>
    <mergeCell ref="A2:D2"/>
    <mergeCell ref="A3:D3"/>
    <mergeCell ref="A4:D4"/>
    <mergeCell ref="A5:D5"/>
    <mergeCell ref="A6:D6"/>
    <mergeCell ref="A7:D7"/>
  </mergeCells>
  <pageMargins left="0.70866141732283472" right="0.70866141732283472" top="0.74803149606299213" bottom="0.74803149606299213" header="0.31496062992125984" footer="0.31496062992125984"/>
  <pageSetup paperSize="9" scale="76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19"/>
  <sheetViews>
    <sheetView topLeftCell="A13" workbookViewId="0">
      <selection activeCell="B9" sqref="B9:D9"/>
    </sheetView>
  </sheetViews>
  <sheetFormatPr defaultRowHeight="15" x14ac:dyDescent="0.25"/>
  <cols>
    <col min="2" max="2" width="20.85546875" customWidth="1"/>
    <col min="3" max="3" width="57.7109375" customWidth="1"/>
    <col min="4" max="4" width="42.28515625" customWidth="1"/>
  </cols>
  <sheetData>
    <row r="1" spans="2:4" ht="15.75" x14ac:dyDescent="0.25">
      <c r="D1" s="41" t="s">
        <v>45</v>
      </c>
    </row>
    <row r="2" spans="2:4" ht="15.75" x14ac:dyDescent="0.25">
      <c r="D2" s="40" t="s">
        <v>615</v>
      </c>
    </row>
    <row r="3" spans="2:4" ht="15.75" x14ac:dyDescent="0.25">
      <c r="D3" s="40" t="s">
        <v>592</v>
      </c>
    </row>
    <row r="4" spans="2:4" ht="15.75" x14ac:dyDescent="0.25">
      <c r="D4" s="40" t="s">
        <v>639</v>
      </c>
    </row>
    <row r="5" spans="2:4" ht="15.75" x14ac:dyDescent="0.25">
      <c r="D5" s="40" t="s">
        <v>640</v>
      </c>
    </row>
    <row r="6" spans="2:4" ht="15.75" x14ac:dyDescent="0.25">
      <c r="D6" s="40" t="s">
        <v>637</v>
      </c>
    </row>
    <row r="7" spans="2:4" ht="15.75" x14ac:dyDescent="0.25">
      <c r="D7" s="40"/>
    </row>
    <row r="9" spans="2:4" ht="53.25" customHeight="1" x14ac:dyDescent="0.3">
      <c r="B9" s="502" t="s">
        <v>641</v>
      </c>
      <c r="C9" s="502"/>
      <c r="D9" s="502"/>
    </row>
    <row r="10" spans="2:4" ht="15.75" thickBot="1" x14ac:dyDescent="0.3"/>
    <row r="11" spans="2:4" ht="46.5" customHeight="1" x14ac:dyDescent="0.25">
      <c r="B11" s="506" t="s">
        <v>37</v>
      </c>
      <c r="C11" s="507"/>
      <c r="D11" s="503" t="s">
        <v>38</v>
      </c>
    </row>
    <row r="12" spans="2:4" ht="24.75" customHeight="1" thickBot="1" x14ac:dyDescent="0.3">
      <c r="B12" s="508"/>
      <c r="C12" s="509"/>
      <c r="D12" s="505"/>
    </row>
    <row r="13" spans="2:4" ht="96.75" customHeight="1" thickBot="1" x14ac:dyDescent="0.3">
      <c r="B13" s="36" t="s">
        <v>39</v>
      </c>
      <c r="C13" s="35" t="s">
        <v>40</v>
      </c>
      <c r="D13" s="504"/>
    </row>
    <row r="14" spans="2:4" ht="16.5" thickBot="1" x14ac:dyDescent="0.3">
      <c r="B14" s="36">
        <v>1</v>
      </c>
      <c r="C14" s="35">
        <v>2</v>
      </c>
      <c r="D14" s="35">
        <v>3</v>
      </c>
    </row>
    <row r="15" spans="2:4" ht="47.25" customHeight="1" thickBot="1" x14ac:dyDescent="0.3">
      <c r="B15" s="37"/>
      <c r="C15" s="38"/>
      <c r="D15" s="39" t="s">
        <v>593</v>
      </c>
    </row>
    <row r="16" spans="2:4" ht="60" customHeight="1" x14ac:dyDescent="0.25">
      <c r="B16" s="503">
        <v>3</v>
      </c>
      <c r="C16" s="503" t="s">
        <v>41</v>
      </c>
      <c r="D16" s="503" t="s">
        <v>42</v>
      </c>
    </row>
    <row r="17" spans="2:4" ht="15.75" thickBot="1" x14ac:dyDescent="0.3">
      <c r="B17" s="504"/>
      <c r="C17" s="504"/>
      <c r="D17" s="504"/>
    </row>
    <row r="18" spans="2:4" ht="60" customHeight="1" x14ac:dyDescent="0.25">
      <c r="B18" s="503">
        <v>3</v>
      </c>
      <c r="C18" s="503" t="s">
        <v>43</v>
      </c>
      <c r="D18" s="503" t="s">
        <v>44</v>
      </c>
    </row>
    <row r="19" spans="2:4" ht="15.75" thickBot="1" x14ac:dyDescent="0.3">
      <c r="B19" s="504"/>
      <c r="C19" s="504"/>
      <c r="D19" s="504"/>
    </row>
  </sheetData>
  <mergeCells count="9">
    <mergeCell ref="B9:D9"/>
    <mergeCell ref="B16:B17"/>
    <mergeCell ref="C16:C17"/>
    <mergeCell ref="D16:D17"/>
    <mergeCell ref="B18:B19"/>
    <mergeCell ref="C18:C19"/>
    <mergeCell ref="D18:D19"/>
    <mergeCell ref="D11:D13"/>
    <mergeCell ref="B11:C12"/>
  </mergeCells>
  <pageMargins left="0.70866141732283472" right="0.70866141732283472" top="0.74803149606299213" bottom="0.74803149606299213" header="0.31496062992125984" footer="0.31496062992125984"/>
  <pageSetup paperSize="9" scale="67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topLeftCell="A16" workbookViewId="0">
      <selection activeCell="C25" sqref="C25"/>
    </sheetView>
  </sheetViews>
  <sheetFormatPr defaultRowHeight="18.75" x14ac:dyDescent="0.3"/>
  <cols>
    <col min="1" max="1" width="14.85546875" style="34" customWidth="1"/>
    <col min="2" max="2" width="29.140625" style="34" customWidth="1"/>
    <col min="3" max="3" width="50.140625" style="34" customWidth="1"/>
    <col min="4" max="4" width="22.140625" style="34" customWidth="1"/>
    <col min="5" max="5" width="9.140625" style="34"/>
    <col min="6" max="6" width="15.42578125" style="34" customWidth="1"/>
    <col min="7" max="16384" width="9.140625" style="34"/>
  </cols>
  <sheetData>
    <row r="1" spans="1:9" x14ac:dyDescent="0.3">
      <c r="A1" s="510"/>
      <c r="B1" s="510"/>
      <c r="C1" s="510"/>
      <c r="D1" s="510"/>
      <c r="E1" s="42"/>
      <c r="F1" s="42"/>
      <c r="G1" s="42"/>
    </row>
    <row r="2" spans="1:9" s="18" customFormat="1" ht="15" customHeight="1" x14ac:dyDescent="0.25">
      <c r="A2" s="511" t="s">
        <v>46</v>
      </c>
      <c r="B2" s="511"/>
      <c r="C2" s="511"/>
      <c r="D2" s="511"/>
      <c r="I2" s="19"/>
    </row>
    <row r="3" spans="1:9" s="18" customFormat="1" ht="13.5" customHeight="1" x14ac:dyDescent="0.25">
      <c r="A3" s="494" t="s">
        <v>614</v>
      </c>
      <c r="B3" s="494"/>
      <c r="C3" s="494"/>
      <c r="D3" s="494"/>
      <c r="E3" s="20"/>
      <c r="F3" s="20"/>
      <c r="G3" s="20"/>
    </row>
    <row r="4" spans="1:9" s="18" customFormat="1" ht="13.5" customHeight="1" x14ac:dyDescent="0.25">
      <c r="A4" s="494" t="s">
        <v>592</v>
      </c>
      <c r="B4" s="494"/>
      <c r="C4" s="494"/>
      <c r="D4" s="494"/>
    </row>
    <row r="5" spans="1:9" s="18" customFormat="1" ht="12.75" customHeight="1" x14ac:dyDescent="0.25">
      <c r="A5" s="494" t="s">
        <v>635</v>
      </c>
      <c r="B5" s="494"/>
      <c r="C5" s="494"/>
      <c r="D5" s="494"/>
    </row>
    <row r="6" spans="1:9" s="18" customFormat="1" ht="12.75" customHeight="1" x14ac:dyDescent="0.25">
      <c r="A6" s="494" t="s">
        <v>642</v>
      </c>
      <c r="B6" s="494"/>
      <c r="C6" s="494"/>
      <c r="D6" s="494"/>
    </row>
    <row r="7" spans="1:9" s="18" customFormat="1" ht="13.5" customHeight="1" x14ac:dyDescent="0.25">
      <c r="A7" s="494" t="s">
        <v>637</v>
      </c>
      <c r="B7" s="494"/>
      <c r="C7" s="494"/>
      <c r="D7" s="494"/>
    </row>
    <row r="8" spans="1:9" s="18" customFormat="1" ht="11.25" customHeight="1" x14ac:dyDescent="0.25">
      <c r="A8" s="494"/>
      <c r="B8" s="494"/>
      <c r="C8" s="494"/>
      <c r="D8" s="494"/>
    </row>
    <row r="9" spans="1:9" s="18" customFormat="1" ht="13.5" customHeight="1" x14ac:dyDescent="0.25">
      <c r="A9" s="17"/>
      <c r="B9" s="17"/>
      <c r="C9" s="17"/>
      <c r="D9" s="17"/>
    </row>
    <row r="10" spans="1:9" s="18" customFormat="1" ht="12.75" customHeight="1" x14ac:dyDescent="0.25">
      <c r="A10" s="17"/>
      <c r="B10" s="17"/>
      <c r="C10" s="17"/>
      <c r="D10" s="17"/>
    </row>
    <row r="11" spans="1:9" x14ac:dyDescent="0.3">
      <c r="A11" s="512" t="s">
        <v>643</v>
      </c>
      <c r="B11" s="512"/>
      <c r="C11" s="512"/>
      <c r="D11" s="512"/>
      <c r="E11" s="42"/>
      <c r="F11" s="42"/>
      <c r="G11" s="42"/>
    </row>
    <row r="12" spans="1:9" ht="13.5" customHeight="1" x14ac:dyDescent="0.3">
      <c r="A12" s="33"/>
      <c r="B12" s="33"/>
      <c r="C12" s="33"/>
      <c r="D12" s="33"/>
    </row>
    <row r="13" spans="1:9" ht="44.25" customHeight="1" x14ac:dyDescent="0.3">
      <c r="A13" s="513" t="s">
        <v>47</v>
      </c>
      <c r="B13" s="513"/>
      <c r="C13" s="514" t="s">
        <v>38</v>
      </c>
      <c r="D13" s="516" t="s">
        <v>48</v>
      </c>
      <c r="E13" s="43"/>
      <c r="F13" s="43"/>
      <c r="G13" s="43"/>
      <c r="H13" s="43"/>
    </row>
    <row r="14" spans="1:9" ht="150.75" customHeight="1" x14ac:dyDescent="0.3">
      <c r="A14" s="459" t="s">
        <v>49</v>
      </c>
      <c r="B14" s="459" t="s">
        <v>40</v>
      </c>
      <c r="C14" s="515"/>
      <c r="D14" s="516"/>
      <c r="E14" s="43"/>
      <c r="F14" s="43"/>
      <c r="G14" s="43"/>
      <c r="H14" s="43"/>
    </row>
    <row r="15" spans="1:9" x14ac:dyDescent="0.3">
      <c r="A15" s="460">
        <v>1</v>
      </c>
      <c r="B15" s="460">
        <v>2</v>
      </c>
      <c r="C15" s="461">
        <v>3</v>
      </c>
      <c r="D15" s="461">
        <v>4</v>
      </c>
      <c r="E15" s="43"/>
      <c r="F15" s="43"/>
      <c r="G15" s="43"/>
      <c r="H15" s="43"/>
    </row>
    <row r="16" spans="1:9" ht="32.25" x14ac:dyDescent="0.3">
      <c r="A16" s="460"/>
      <c r="B16" s="460"/>
      <c r="C16" s="462" t="s">
        <v>50</v>
      </c>
      <c r="D16" s="463">
        <f>D17</f>
        <v>0</v>
      </c>
      <c r="E16" s="43"/>
      <c r="F16" s="43"/>
      <c r="G16" s="43"/>
      <c r="H16" s="43"/>
    </row>
    <row r="17" spans="1:8" ht="32.25" x14ac:dyDescent="0.3">
      <c r="A17" s="464">
        <v>802</v>
      </c>
      <c r="B17" s="464" t="s">
        <v>51</v>
      </c>
      <c r="C17" s="462" t="s">
        <v>52</v>
      </c>
      <c r="D17" s="463">
        <f>D18+D22</f>
        <v>0</v>
      </c>
      <c r="E17" s="43"/>
      <c r="F17" s="43"/>
      <c r="G17" s="43"/>
      <c r="H17" s="43"/>
    </row>
    <row r="18" spans="1:8" x14ac:dyDescent="0.3">
      <c r="A18" s="460">
        <v>802</v>
      </c>
      <c r="B18" s="460" t="s">
        <v>53</v>
      </c>
      <c r="C18" s="465" t="s">
        <v>54</v>
      </c>
      <c r="D18" s="466">
        <f>-D22</f>
        <v>-17391.799999999996</v>
      </c>
      <c r="E18" s="43"/>
      <c r="F18" s="43"/>
      <c r="G18" s="43"/>
      <c r="H18" s="43"/>
    </row>
    <row r="19" spans="1:8" ht="18.75" customHeight="1" x14ac:dyDescent="0.3">
      <c r="A19" s="460">
        <v>802</v>
      </c>
      <c r="B19" s="467" t="s">
        <v>55</v>
      </c>
      <c r="C19" s="465" t="s">
        <v>56</v>
      </c>
      <c r="D19" s="466"/>
      <c r="E19" s="43"/>
      <c r="F19" s="43"/>
      <c r="G19" s="43"/>
      <c r="H19" s="43"/>
    </row>
    <row r="20" spans="1:8" ht="32.25" x14ac:dyDescent="0.3">
      <c r="A20" s="460">
        <v>802</v>
      </c>
      <c r="B20" s="460" t="s">
        <v>57</v>
      </c>
      <c r="C20" s="468" t="s">
        <v>58</v>
      </c>
      <c r="D20" s="466"/>
      <c r="E20" s="43"/>
      <c r="F20" s="43"/>
      <c r="G20" s="43"/>
      <c r="H20" s="43"/>
    </row>
    <row r="21" spans="1:8" ht="32.25" x14ac:dyDescent="0.3">
      <c r="A21" s="460">
        <v>802</v>
      </c>
      <c r="B21" s="460" t="s">
        <v>59</v>
      </c>
      <c r="C21" s="465" t="s">
        <v>60</v>
      </c>
      <c r="D21" s="466"/>
      <c r="E21" s="43"/>
      <c r="F21" s="43"/>
      <c r="G21" s="43"/>
      <c r="H21" s="43"/>
    </row>
    <row r="22" spans="1:8" x14ac:dyDescent="0.3">
      <c r="A22" s="460">
        <v>802</v>
      </c>
      <c r="B22" s="460" t="s">
        <v>61</v>
      </c>
      <c r="C22" s="465" t="s">
        <v>62</v>
      </c>
      <c r="D22" s="466">
        <f>'прил 13'!H8</f>
        <v>17391.799999999996</v>
      </c>
      <c r="E22" s="43"/>
      <c r="F22" s="43"/>
      <c r="G22" s="43"/>
      <c r="H22" s="43"/>
    </row>
  </sheetData>
  <mergeCells count="12">
    <mergeCell ref="A7:D7"/>
    <mergeCell ref="A8:D8"/>
    <mergeCell ref="A11:D11"/>
    <mergeCell ref="A13:B13"/>
    <mergeCell ref="C13:C14"/>
    <mergeCell ref="D13:D14"/>
    <mergeCell ref="A6:D6"/>
    <mergeCell ref="A1:D1"/>
    <mergeCell ref="A2:D2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6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topLeftCell="A17" workbookViewId="0">
      <selection activeCell="E15" sqref="E15"/>
    </sheetView>
  </sheetViews>
  <sheetFormatPr defaultRowHeight="18.75" x14ac:dyDescent="0.3"/>
  <cols>
    <col min="1" max="1" width="18.42578125" style="44" customWidth="1"/>
    <col min="2" max="2" width="29.5703125" style="44" customWidth="1"/>
    <col min="3" max="3" width="36.42578125" style="44" customWidth="1"/>
    <col min="4" max="5" width="17" style="44" customWidth="1"/>
    <col min="6" max="6" width="9.140625" style="44"/>
    <col min="7" max="7" width="15.42578125" style="44" customWidth="1"/>
    <col min="8" max="16384" width="9.140625" style="44"/>
  </cols>
  <sheetData>
    <row r="1" spans="1:9" ht="12" customHeight="1" x14ac:dyDescent="0.3">
      <c r="A1" s="510"/>
      <c r="B1" s="510"/>
      <c r="C1" s="510"/>
      <c r="D1" s="510"/>
      <c r="E1" s="510"/>
      <c r="F1" s="42"/>
      <c r="G1" s="42"/>
      <c r="H1" s="42"/>
    </row>
    <row r="2" spans="1:9" ht="15" customHeight="1" x14ac:dyDescent="0.3">
      <c r="A2" s="517" t="s">
        <v>63</v>
      </c>
      <c r="B2" s="517"/>
      <c r="C2" s="517"/>
      <c r="D2" s="517"/>
      <c r="E2" s="517"/>
      <c r="F2" s="42"/>
      <c r="G2" s="42"/>
      <c r="H2" s="42"/>
    </row>
    <row r="3" spans="1:9" s="45" customFormat="1" ht="15" customHeight="1" x14ac:dyDescent="0.3">
      <c r="A3" s="494" t="s">
        <v>614</v>
      </c>
      <c r="B3" s="494"/>
      <c r="C3" s="494"/>
      <c r="D3" s="494"/>
      <c r="E3" s="494"/>
    </row>
    <row r="4" spans="1:9" ht="14.25" customHeight="1" x14ac:dyDescent="0.3">
      <c r="A4" s="510" t="s">
        <v>590</v>
      </c>
      <c r="B4" s="510"/>
      <c r="C4" s="510"/>
      <c r="D4" s="510"/>
      <c r="E4" s="510"/>
      <c r="F4" s="46"/>
      <c r="G4" s="46"/>
      <c r="H4" s="46"/>
    </row>
    <row r="5" spans="1:9" ht="14.25" customHeight="1" x14ac:dyDescent="0.3">
      <c r="A5" s="510" t="s">
        <v>64</v>
      </c>
      <c r="B5" s="510"/>
      <c r="C5" s="510"/>
      <c r="D5" s="510"/>
      <c r="E5" s="510"/>
    </row>
    <row r="6" spans="1:9" ht="15.75" customHeight="1" x14ac:dyDescent="0.3">
      <c r="A6" s="510" t="s">
        <v>644</v>
      </c>
      <c r="B6" s="510"/>
      <c r="C6" s="510"/>
      <c r="D6" s="510"/>
      <c r="E6" s="510"/>
    </row>
    <row r="7" spans="1:9" ht="15" customHeight="1" x14ac:dyDescent="0.3">
      <c r="A7" s="510" t="s">
        <v>637</v>
      </c>
      <c r="B7" s="510"/>
      <c r="C7" s="510"/>
      <c r="D7" s="510"/>
      <c r="E7" s="510"/>
    </row>
    <row r="8" spans="1:9" ht="14.25" customHeight="1" x14ac:dyDescent="0.3">
      <c r="A8" s="510"/>
      <c r="B8" s="510"/>
      <c r="C8" s="510"/>
      <c r="D8" s="510"/>
      <c r="E8" s="510"/>
    </row>
    <row r="9" spans="1:9" ht="13.5" customHeight="1" x14ac:dyDescent="0.3">
      <c r="A9" s="40"/>
      <c r="B9" s="40"/>
      <c r="C9" s="40"/>
      <c r="D9" s="518"/>
      <c r="E9" s="518"/>
    </row>
    <row r="10" spans="1:9" ht="14.25" customHeight="1" x14ac:dyDescent="0.3">
      <c r="A10" s="33"/>
      <c r="B10" s="33"/>
      <c r="C10" s="33"/>
      <c r="D10" s="33"/>
      <c r="E10" s="33"/>
    </row>
    <row r="11" spans="1:9" x14ac:dyDescent="0.3">
      <c r="A11" s="519" t="s">
        <v>65</v>
      </c>
      <c r="B11" s="519"/>
      <c r="C11" s="519"/>
      <c r="D11" s="519"/>
      <c r="E11" s="519"/>
      <c r="F11" s="46"/>
      <c r="G11" s="46"/>
      <c r="H11" s="46"/>
    </row>
    <row r="12" spans="1:9" x14ac:dyDescent="0.3">
      <c r="A12" s="519" t="s">
        <v>645</v>
      </c>
      <c r="B12" s="519"/>
      <c r="C12" s="519"/>
      <c r="D12" s="519"/>
      <c r="E12" s="519"/>
      <c r="F12" s="46"/>
      <c r="G12" s="46"/>
      <c r="H12" s="46"/>
    </row>
    <row r="13" spans="1:9" ht="12" customHeight="1" x14ac:dyDescent="0.3">
      <c r="A13" s="33"/>
      <c r="B13" s="33"/>
      <c r="C13" s="33"/>
      <c r="D13" s="33"/>
      <c r="E13" s="33"/>
    </row>
    <row r="14" spans="1:9" ht="44.25" customHeight="1" x14ac:dyDescent="0.3">
      <c r="A14" s="513" t="s">
        <v>47</v>
      </c>
      <c r="B14" s="513"/>
      <c r="C14" s="514" t="s">
        <v>38</v>
      </c>
      <c r="D14" s="516" t="s">
        <v>48</v>
      </c>
      <c r="E14" s="516"/>
      <c r="F14" s="47"/>
      <c r="G14" s="47"/>
      <c r="H14" s="47"/>
      <c r="I14" s="47"/>
    </row>
    <row r="15" spans="1:9" ht="149.25" customHeight="1" x14ac:dyDescent="0.3">
      <c r="A15" s="459" t="s">
        <v>49</v>
      </c>
      <c r="B15" s="459" t="s">
        <v>40</v>
      </c>
      <c r="C15" s="515"/>
      <c r="D15" s="459" t="s">
        <v>580</v>
      </c>
      <c r="E15" s="459" t="s">
        <v>646</v>
      </c>
      <c r="F15" s="47"/>
      <c r="G15" s="47"/>
      <c r="H15" s="47"/>
      <c r="I15" s="47"/>
    </row>
    <row r="16" spans="1:9" x14ac:dyDescent="0.3">
      <c r="A16" s="460">
        <v>1</v>
      </c>
      <c r="B16" s="460">
        <v>2</v>
      </c>
      <c r="C16" s="461">
        <v>3</v>
      </c>
      <c r="D16" s="461">
        <v>4</v>
      </c>
      <c r="E16" s="461">
        <v>5</v>
      </c>
      <c r="F16" s="47"/>
      <c r="G16" s="47"/>
      <c r="H16" s="47"/>
      <c r="I16" s="47"/>
    </row>
    <row r="17" spans="1:9" ht="48" x14ac:dyDescent="0.3">
      <c r="A17" s="460"/>
      <c r="B17" s="460"/>
      <c r="C17" s="462" t="s">
        <v>50</v>
      </c>
      <c r="D17" s="463">
        <f>D18</f>
        <v>0</v>
      </c>
      <c r="E17" s="463">
        <f>E18</f>
        <v>0</v>
      </c>
      <c r="F17" s="47"/>
      <c r="G17" s="47"/>
      <c r="H17" s="47"/>
      <c r="I17" s="47"/>
    </row>
    <row r="18" spans="1:9" ht="32.25" x14ac:dyDescent="0.3">
      <c r="A18" s="464">
        <v>802</v>
      </c>
      <c r="B18" s="464" t="s">
        <v>51</v>
      </c>
      <c r="C18" s="462" t="s">
        <v>52</v>
      </c>
      <c r="D18" s="463">
        <f>D19+D20</f>
        <v>0</v>
      </c>
      <c r="E18" s="463">
        <f>E19+E20</f>
        <v>0</v>
      </c>
      <c r="F18" s="47"/>
      <c r="G18" s="47"/>
      <c r="H18" s="47"/>
      <c r="I18" s="47"/>
    </row>
    <row r="19" spans="1:9" ht="32.25" x14ac:dyDescent="0.3">
      <c r="A19" s="460">
        <v>802</v>
      </c>
      <c r="B19" s="460" t="s">
        <v>53</v>
      </c>
      <c r="C19" s="465" t="s">
        <v>54</v>
      </c>
      <c r="D19" s="466">
        <f>-D20</f>
        <v>-18261.389999999996</v>
      </c>
      <c r="E19" s="466">
        <f>-E20</f>
        <v>-19174.459499999997</v>
      </c>
      <c r="F19" s="47"/>
      <c r="G19" s="47"/>
      <c r="H19" s="47"/>
      <c r="I19" s="47"/>
    </row>
    <row r="20" spans="1:9" ht="32.25" x14ac:dyDescent="0.3">
      <c r="A20" s="460">
        <v>802</v>
      </c>
      <c r="B20" s="460" t="s">
        <v>61</v>
      </c>
      <c r="C20" s="465" t="s">
        <v>62</v>
      </c>
      <c r="D20" s="466">
        <f>'прил 13'!I8</f>
        <v>18261.389999999996</v>
      </c>
      <c r="E20" s="466">
        <f>'прил 13'!J8</f>
        <v>19174.459499999997</v>
      </c>
      <c r="F20" s="47"/>
      <c r="G20" s="47"/>
      <c r="H20" s="47"/>
      <c r="I20" s="47"/>
    </row>
    <row r="21" spans="1:9" ht="32.25" x14ac:dyDescent="0.3">
      <c r="A21" s="460">
        <v>802</v>
      </c>
      <c r="B21" s="460" t="s">
        <v>66</v>
      </c>
      <c r="C21" s="465" t="s">
        <v>67</v>
      </c>
      <c r="D21" s="466"/>
      <c r="E21" s="466"/>
      <c r="F21" s="47"/>
      <c r="G21" s="47"/>
      <c r="H21" s="47"/>
      <c r="I21" s="47"/>
    </row>
  </sheetData>
  <mergeCells count="14">
    <mergeCell ref="A14:B14"/>
    <mergeCell ref="C14:C15"/>
    <mergeCell ref="D14:E14"/>
    <mergeCell ref="A1:E1"/>
    <mergeCell ref="A2:E2"/>
    <mergeCell ref="A3:E3"/>
    <mergeCell ref="A4:E4"/>
    <mergeCell ref="A5:E5"/>
    <mergeCell ref="A6:E6"/>
    <mergeCell ref="A7:E7"/>
    <mergeCell ref="A8:E8"/>
    <mergeCell ref="D9:E9"/>
    <mergeCell ref="A11:E11"/>
    <mergeCell ref="A12:E12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topLeftCell="A19" workbookViewId="0">
      <selection activeCell="B25" sqref="B25"/>
    </sheetView>
  </sheetViews>
  <sheetFormatPr defaultColWidth="9.140625" defaultRowHeight="15" x14ac:dyDescent="0.2"/>
  <cols>
    <col min="1" max="1" width="26.85546875" style="51" customWidth="1"/>
    <col min="2" max="2" width="59.5703125" style="51" customWidth="1"/>
    <col min="3" max="3" width="24.28515625" style="51" customWidth="1"/>
    <col min="4" max="5" width="34.28515625" style="48" customWidth="1"/>
    <col min="6" max="16384" width="9.140625" style="48"/>
  </cols>
  <sheetData>
    <row r="1" spans="1:8" ht="15.75" x14ac:dyDescent="0.25">
      <c r="A1" s="511" t="s">
        <v>68</v>
      </c>
      <c r="B1" s="511"/>
      <c r="C1" s="511"/>
    </row>
    <row r="2" spans="1:8" s="45" customFormat="1" ht="18" customHeight="1" x14ac:dyDescent="0.3">
      <c r="A2" s="494" t="s">
        <v>616</v>
      </c>
      <c r="B2" s="494"/>
      <c r="C2" s="494"/>
      <c r="D2" s="20"/>
      <c r="E2" s="20"/>
    </row>
    <row r="3" spans="1:8" s="44" customFormat="1" ht="15.75" customHeight="1" x14ac:dyDescent="0.3">
      <c r="A3" s="494" t="s">
        <v>591</v>
      </c>
      <c r="B3" s="494"/>
      <c r="C3" s="494"/>
      <c r="D3" s="49"/>
      <c r="E3" s="49"/>
      <c r="F3" s="46"/>
      <c r="G3" s="46"/>
      <c r="H3" s="46"/>
    </row>
    <row r="4" spans="1:8" s="44" customFormat="1" ht="16.5" customHeight="1" x14ac:dyDescent="0.3">
      <c r="A4" s="494" t="s">
        <v>648</v>
      </c>
      <c r="B4" s="494"/>
      <c r="C4" s="494"/>
      <c r="D4" s="20"/>
      <c r="E4" s="20"/>
    </row>
    <row r="5" spans="1:8" ht="13.5" customHeight="1" x14ac:dyDescent="0.25">
      <c r="A5" s="20"/>
      <c r="B5" s="494" t="s">
        <v>647</v>
      </c>
      <c r="C5" s="494"/>
    </row>
    <row r="6" spans="1:8" ht="15.75" x14ac:dyDescent="0.2">
      <c r="A6" s="50"/>
      <c r="B6" s="520" t="s">
        <v>649</v>
      </c>
      <c r="C6" s="520"/>
    </row>
    <row r="7" spans="1:8" ht="15.75" x14ac:dyDescent="0.2">
      <c r="A7" s="50"/>
      <c r="B7" s="520"/>
      <c r="C7" s="520"/>
    </row>
    <row r="8" spans="1:8" ht="15.75" x14ac:dyDescent="0.2">
      <c r="B8" s="521"/>
      <c r="C8" s="521"/>
    </row>
    <row r="9" spans="1:8" ht="15.75" x14ac:dyDescent="0.2">
      <c r="A9" s="522" t="s">
        <v>650</v>
      </c>
      <c r="B9" s="522"/>
      <c r="C9" s="522"/>
    </row>
    <row r="10" spans="1:8" ht="15.75" x14ac:dyDescent="0.2">
      <c r="A10" s="523"/>
      <c r="B10" s="523"/>
      <c r="C10" s="523"/>
    </row>
    <row r="11" spans="1:8" ht="31.5" x14ac:dyDescent="0.2">
      <c r="A11" s="15" t="s">
        <v>69</v>
      </c>
      <c r="B11" s="10" t="s">
        <v>70</v>
      </c>
      <c r="C11" s="10" t="s">
        <v>71</v>
      </c>
    </row>
    <row r="12" spans="1:8" ht="15.75" x14ac:dyDescent="0.2">
      <c r="A12" s="11">
        <v>1</v>
      </c>
      <c r="B12" s="11">
        <v>2</v>
      </c>
      <c r="C12" s="11">
        <v>3</v>
      </c>
    </row>
    <row r="13" spans="1:8" ht="15.75" x14ac:dyDescent="0.2">
      <c r="A13" s="52" t="s">
        <v>72</v>
      </c>
      <c r="B13" s="53" t="s">
        <v>73</v>
      </c>
      <c r="C13" s="54">
        <f>C14+C17+C22+C24+C26</f>
        <v>1457</v>
      </c>
    </row>
    <row r="14" spans="1:8" ht="15.75" x14ac:dyDescent="0.2">
      <c r="A14" s="52" t="s">
        <v>74</v>
      </c>
      <c r="B14" s="53" t="s">
        <v>75</v>
      </c>
      <c r="C14" s="54">
        <f>C16</f>
        <v>560</v>
      </c>
    </row>
    <row r="15" spans="1:8" ht="15.75" x14ac:dyDescent="0.2">
      <c r="A15" s="52"/>
      <c r="B15" s="55" t="s">
        <v>76</v>
      </c>
      <c r="C15" s="54"/>
    </row>
    <row r="16" spans="1:8" ht="15.75" x14ac:dyDescent="0.2">
      <c r="A16" s="56" t="s">
        <v>77</v>
      </c>
      <c r="B16" s="55" t="s">
        <v>6</v>
      </c>
      <c r="C16" s="57">
        <f>доходы!C14</f>
        <v>560</v>
      </c>
    </row>
    <row r="17" spans="1:7" ht="15.75" x14ac:dyDescent="0.2">
      <c r="A17" s="58" t="s">
        <v>78</v>
      </c>
      <c r="B17" s="53" t="s">
        <v>79</v>
      </c>
      <c r="C17" s="54">
        <f>C18+C19</f>
        <v>785</v>
      </c>
    </row>
    <row r="18" spans="1:7" ht="15.75" x14ac:dyDescent="0.2">
      <c r="A18" s="24" t="s">
        <v>80</v>
      </c>
      <c r="B18" s="59" t="s">
        <v>8</v>
      </c>
      <c r="C18" s="57">
        <f>доходы!C16</f>
        <v>85</v>
      </c>
    </row>
    <row r="19" spans="1:7" ht="15.75" x14ac:dyDescent="0.2">
      <c r="A19" s="24" t="s">
        <v>9</v>
      </c>
      <c r="B19" s="59" t="s">
        <v>10</v>
      </c>
      <c r="C19" s="57">
        <f>C20+C21</f>
        <v>700</v>
      </c>
    </row>
    <row r="20" spans="1:7" ht="15.75" x14ac:dyDescent="0.2">
      <c r="A20" s="24" t="s">
        <v>81</v>
      </c>
      <c r="B20" s="59" t="s">
        <v>82</v>
      </c>
      <c r="C20" s="57">
        <f>доходы!C20</f>
        <v>312</v>
      </c>
    </row>
    <row r="21" spans="1:7" ht="15.75" x14ac:dyDescent="0.2">
      <c r="A21" s="24" t="s">
        <v>83</v>
      </c>
      <c r="B21" s="59" t="s">
        <v>84</v>
      </c>
      <c r="C21" s="57">
        <f>доходы!C23</f>
        <v>388</v>
      </c>
    </row>
    <row r="22" spans="1:7" ht="15.75" x14ac:dyDescent="0.2">
      <c r="A22" s="52" t="s">
        <v>85</v>
      </c>
      <c r="B22" s="53" t="s">
        <v>86</v>
      </c>
      <c r="C22" s="54">
        <f>C23</f>
        <v>17</v>
      </c>
    </row>
    <row r="23" spans="1:7" ht="47.25" x14ac:dyDescent="0.25">
      <c r="A23" s="60" t="s">
        <v>87</v>
      </c>
      <c r="B23" s="61" t="s">
        <v>19</v>
      </c>
      <c r="C23" s="57">
        <f>доходы!C25</f>
        <v>17</v>
      </c>
    </row>
    <row r="24" spans="1:7" ht="47.25" x14ac:dyDescent="0.2">
      <c r="A24" s="52" t="s">
        <v>88</v>
      </c>
      <c r="B24" s="62" t="s">
        <v>89</v>
      </c>
      <c r="C24" s="54">
        <f>C25</f>
        <v>30</v>
      </c>
    </row>
    <row r="25" spans="1:7" ht="94.5" x14ac:dyDescent="0.2">
      <c r="A25" s="56" t="s">
        <v>90</v>
      </c>
      <c r="B25" s="23" t="s">
        <v>91</v>
      </c>
      <c r="C25" s="57">
        <f>доходы!C28</f>
        <v>30</v>
      </c>
    </row>
    <row r="26" spans="1:7" ht="15.75" x14ac:dyDescent="0.2">
      <c r="A26" s="63" t="s">
        <v>92</v>
      </c>
      <c r="B26" s="64" t="s">
        <v>93</v>
      </c>
      <c r="C26" s="54">
        <f>C27+C28</f>
        <v>65</v>
      </c>
    </row>
    <row r="27" spans="1:7" ht="15.75" x14ac:dyDescent="0.2">
      <c r="A27" s="24" t="s">
        <v>24</v>
      </c>
      <c r="B27" s="25" t="s">
        <v>25</v>
      </c>
      <c r="C27" s="54">
        <f>доходы!C31</f>
        <v>55</v>
      </c>
    </row>
    <row r="28" spans="1:7" ht="30" customHeight="1" x14ac:dyDescent="0.25">
      <c r="A28" s="56" t="s">
        <v>599</v>
      </c>
      <c r="B28" s="441" t="s">
        <v>537</v>
      </c>
      <c r="C28" s="483">
        <f>доходы!C30</f>
        <v>10</v>
      </c>
    </row>
    <row r="32" spans="1:7" ht="26.25" customHeight="1" x14ac:dyDescent="0.2">
      <c r="D32" s="65"/>
      <c r="E32" s="65"/>
      <c r="F32" s="65"/>
      <c r="G32" s="65"/>
    </row>
  </sheetData>
  <mergeCells count="10">
    <mergeCell ref="B7:C7"/>
    <mergeCell ref="B8:C8"/>
    <mergeCell ref="A9:C9"/>
    <mergeCell ref="A10:C10"/>
    <mergeCell ref="A1:C1"/>
    <mergeCell ref="A2:C2"/>
    <mergeCell ref="A3:C3"/>
    <mergeCell ref="A4:C4"/>
    <mergeCell ref="B5:C5"/>
    <mergeCell ref="B6:C6"/>
  </mergeCells>
  <pageMargins left="0.70866141732283472" right="0.70866141732283472" top="0.74803149606299213" bottom="0.74803149606299213" header="0.31496062992125984" footer="0.31496062992125984"/>
  <pageSetup paperSize="9" scale="78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topLeftCell="A28" workbookViewId="0">
      <selection activeCell="E13" sqref="E13"/>
    </sheetView>
  </sheetViews>
  <sheetFormatPr defaultColWidth="9.140625" defaultRowHeight="12.75" x14ac:dyDescent="0.2"/>
  <cols>
    <col min="1" max="1" width="29" style="1" customWidth="1"/>
    <col min="2" max="2" width="0.140625" style="1" hidden="1" customWidth="1"/>
    <col min="3" max="3" width="62.7109375" style="1" customWidth="1"/>
    <col min="4" max="4" width="17.42578125" style="1" customWidth="1"/>
    <col min="5" max="5" width="16.140625" style="1" customWidth="1"/>
    <col min="6" max="6" width="10.28515625" style="1" customWidth="1"/>
    <col min="7" max="16384" width="9.140625" style="1"/>
  </cols>
  <sheetData>
    <row r="1" spans="1:8" s="67" customFormat="1" ht="15.75" x14ac:dyDescent="0.25">
      <c r="A1" s="517" t="s">
        <v>94</v>
      </c>
      <c r="B1" s="517"/>
      <c r="C1" s="517"/>
      <c r="D1" s="517"/>
      <c r="E1" s="517"/>
      <c r="F1" s="66"/>
      <c r="G1" s="66"/>
      <c r="H1" s="66"/>
    </row>
    <row r="2" spans="1:8" s="67" customFormat="1" ht="15.75" x14ac:dyDescent="0.25">
      <c r="A2" s="494" t="s">
        <v>614</v>
      </c>
      <c r="B2" s="494"/>
      <c r="C2" s="494"/>
      <c r="D2" s="494"/>
      <c r="E2" s="494"/>
      <c r="F2" s="66"/>
      <c r="G2" s="66"/>
      <c r="H2" s="66"/>
    </row>
    <row r="3" spans="1:8" s="45" customFormat="1" ht="21" customHeight="1" x14ac:dyDescent="0.3">
      <c r="A3" s="510" t="s">
        <v>591</v>
      </c>
      <c r="B3" s="510"/>
      <c r="C3" s="510"/>
      <c r="D3" s="510"/>
      <c r="E3" s="510"/>
    </row>
    <row r="4" spans="1:8" s="45" customFormat="1" ht="21" customHeight="1" x14ac:dyDescent="0.3">
      <c r="A4" s="510" t="s">
        <v>648</v>
      </c>
      <c r="B4" s="510"/>
      <c r="C4" s="510"/>
      <c r="D4" s="510"/>
      <c r="E4" s="510"/>
    </row>
    <row r="5" spans="1:8" s="45" customFormat="1" ht="21" customHeight="1" x14ac:dyDescent="0.3">
      <c r="A5" s="510" t="s">
        <v>636</v>
      </c>
      <c r="B5" s="510"/>
      <c r="C5" s="510"/>
      <c r="D5" s="510"/>
      <c r="E5" s="510"/>
    </row>
    <row r="6" spans="1:8" s="45" customFormat="1" ht="21" customHeight="1" x14ac:dyDescent="0.3">
      <c r="A6" s="510" t="s">
        <v>637</v>
      </c>
      <c r="B6" s="510"/>
      <c r="C6" s="510"/>
      <c r="D6" s="510"/>
      <c r="E6" s="510"/>
    </row>
    <row r="7" spans="1:8" ht="18.75" x14ac:dyDescent="0.3">
      <c r="A7" s="526"/>
      <c r="B7" s="526"/>
      <c r="C7" s="526"/>
      <c r="D7" s="526"/>
      <c r="E7" s="526"/>
      <c r="F7" s="49"/>
      <c r="G7" s="49"/>
      <c r="H7" s="49"/>
    </row>
    <row r="8" spans="1:8" ht="15.75" x14ac:dyDescent="0.25">
      <c r="C8" s="494"/>
      <c r="D8" s="494"/>
      <c r="E8" s="494"/>
      <c r="F8" s="16"/>
    </row>
    <row r="9" spans="1:8" ht="15.75" x14ac:dyDescent="0.2">
      <c r="C9" s="50"/>
      <c r="D9" s="520"/>
      <c r="E9" s="520"/>
    </row>
    <row r="10" spans="1:8" ht="15" customHeight="1" x14ac:dyDescent="0.25">
      <c r="A10" s="527" t="s">
        <v>651</v>
      </c>
      <c r="B10" s="527"/>
      <c r="C10" s="527"/>
      <c r="D10" s="527"/>
      <c r="E10" s="527"/>
    </row>
    <row r="11" spans="1:8" x14ac:dyDescent="0.2">
      <c r="A11" s="528"/>
      <c r="B11" s="528"/>
      <c r="C11" s="528"/>
      <c r="D11" s="528"/>
    </row>
    <row r="12" spans="1:8" ht="29.25" customHeight="1" x14ac:dyDescent="0.2">
      <c r="A12" s="524" t="s">
        <v>69</v>
      </c>
      <c r="B12" s="68"/>
      <c r="C12" s="525" t="s">
        <v>70</v>
      </c>
      <c r="D12" s="525" t="s">
        <v>71</v>
      </c>
      <c r="E12" s="525"/>
    </row>
    <row r="13" spans="1:8" ht="15" x14ac:dyDescent="0.2">
      <c r="A13" s="524"/>
      <c r="B13" s="68"/>
      <c r="C13" s="525"/>
      <c r="D13" s="69" t="s">
        <v>580</v>
      </c>
      <c r="E13" s="69" t="s">
        <v>646</v>
      </c>
    </row>
    <row r="14" spans="1:8" ht="15" x14ac:dyDescent="0.25">
      <c r="A14" s="70">
        <v>1</v>
      </c>
      <c r="B14" s="71"/>
      <c r="C14" s="70">
        <v>2</v>
      </c>
      <c r="D14" s="70">
        <v>3</v>
      </c>
      <c r="E14" s="72">
        <v>4</v>
      </c>
    </row>
    <row r="15" spans="1:8" ht="15.75" x14ac:dyDescent="0.25">
      <c r="A15" s="53" t="s">
        <v>72</v>
      </c>
      <c r="B15" s="73"/>
      <c r="C15" s="53" t="s">
        <v>73</v>
      </c>
      <c r="D15" s="74">
        <f>D18+D19+D24+D26+D28</f>
        <v>1594.8</v>
      </c>
      <c r="E15" s="74">
        <f>E18+E19+E24+E26+E28</f>
        <v>1670.8</v>
      </c>
    </row>
    <row r="16" spans="1:8" ht="15.75" x14ac:dyDescent="0.25">
      <c r="A16" s="53" t="s">
        <v>74</v>
      </c>
      <c r="B16" s="73"/>
      <c r="C16" s="53" t="s">
        <v>75</v>
      </c>
      <c r="D16" s="75">
        <f>D18</f>
        <v>600</v>
      </c>
      <c r="E16" s="75">
        <f>E18</f>
        <v>640</v>
      </c>
    </row>
    <row r="17" spans="1:8" ht="15.75" x14ac:dyDescent="0.25">
      <c r="A17" s="53"/>
      <c r="B17" s="73"/>
      <c r="C17" s="55" t="s">
        <v>76</v>
      </c>
      <c r="D17" s="76"/>
      <c r="E17" s="77"/>
    </row>
    <row r="18" spans="1:8" ht="15.75" x14ac:dyDescent="0.25">
      <c r="A18" s="55" t="s">
        <v>77</v>
      </c>
      <c r="B18" s="73"/>
      <c r="C18" s="55" t="s">
        <v>6</v>
      </c>
      <c r="D18" s="74">
        <f>доходы!D14</f>
        <v>600</v>
      </c>
      <c r="E18" s="74">
        <f>доходы!E14</f>
        <v>640</v>
      </c>
    </row>
    <row r="19" spans="1:8" ht="15.75" x14ac:dyDescent="0.25">
      <c r="A19" s="78" t="s">
        <v>95</v>
      </c>
      <c r="B19" s="73"/>
      <c r="C19" s="53" t="s">
        <v>79</v>
      </c>
      <c r="D19" s="54">
        <f>D20+D21</f>
        <v>875</v>
      </c>
      <c r="E19" s="54">
        <f>E20+E21</f>
        <v>910</v>
      </c>
    </row>
    <row r="20" spans="1:8" ht="15.75" x14ac:dyDescent="0.25">
      <c r="A20" s="24" t="s">
        <v>80</v>
      </c>
      <c r="B20" s="73"/>
      <c r="C20" s="59" t="s">
        <v>8</v>
      </c>
      <c r="D20" s="79">
        <f>доходы!D16</f>
        <v>95</v>
      </c>
      <c r="E20" s="79">
        <f>доходы!E16</f>
        <v>110</v>
      </c>
    </row>
    <row r="21" spans="1:8" ht="15.75" x14ac:dyDescent="0.25">
      <c r="A21" s="25" t="s">
        <v>96</v>
      </c>
      <c r="B21" s="73"/>
      <c r="C21" s="59" t="s">
        <v>10</v>
      </c>
      <c r="D21" s="74">
        <f>D22+D23</f>
        <v>780</v>
      </c>
      <c r="E21" s="74">
        <f>E22+E23</f>
        <v>800</v>
      </c>
    </row>
    <row r="22" spans="1:8" ht="15.75" x14ac:dyDescent="0.25">
      <c r="A22" s="24" t="s">
        <v>97</v>
      </c>
      <c r="B22" s="73"/>
      <c r="C22" s="59" t="s">
        <v>82</v>
      </c>
      <c r="D22" s="79">
        <f>доходы!D20</f>
        <v>392</v>
      </c>
      <c r="E22" s="79">
        <f>доходы!E20</f>
        <v>412</v>
      </c>
    </row>
    <row r="23" spans="1:8" ht="15.75" x14ac:dyDescent="0.25">
      <c r="A23" s="24" t="s">
        <v>98</v>
      </c>
      <c r="B23" s="73"/>
      <c r="C23" s="59" t="s">
        <v>84</v>
      </c>
      <c r="D23" s="79">
        <f>доходы!D23</f>
        <v>388</v>
      </c>
      <c r="E23" s="79">
        <f>доходы!E23</f>
        <v>388</v>
      </c>
    </row>
    <row r="24" spans="1:8" ht="15.75" x14ac:dyDescent="0.25">
      <c r="A24" s="53" t="s">
        <v>85</v>
      </c>
      <c r="B24" s="73"/>
      <c r="C24" s="53" t="s">
        <v>86</v>
      </c>
      <c r="D24" s="74">
        <f>D25</f>
        <v>18</v>
      </c>
      <c r="E24" s="74">
        <f>E25</f>
        <v>19</v>
      </c>
    </row>
    <row r="25" spans="1:8" ht="47.25" x14ac:dyDescent="0.25">
      <c r="A25" s="60" t="s">
        <v>87</v>
      </c>
      <c r="B25" s="73"/>
      <c r="C25" s="61" t="s">
        <v>19</v>
      </c>
      <c r="D25" s="79">
        <f>доходы!D25</f>
        <v>18</v>
      </c>
      <c r="E25" s="79">
        <f>доходы!E25</f>
        <v>19</v>
      </c>
    </row>
    <row r="26" spans="1:8" ht="47.25" x14ac:dyDescent="0.25">
      <c r="A26" s="53" t="s">
        <v>88</v>
      </c>
      <c r="B26" s="73"/>
      <c r="C26" s="62" t="s">
        <v>89</v>
      </c>
      <c r="D26" s="74">
        <f>D27</f>
        <v>26.8</v>
      </c>
      <c r="E26" s="74">
        <f>E27</f>
        <v>26.8</v>
      </c>
    </row>
    <row r="27" spans="1:8" ht="99.75" customHeight="1" x14ac:dyDescent="0.25">
      <c r="A27" s="56" t="s">
        <v>90</v>
      </c>
      <c r="B27" s="73"/>
      <c r="C27" s="23" t="s">
        <v>91</v>
      </c>
      <c r="D27" s="79">
        <f>доходы!D28</f>
        <v>26.8</v>
      </c>
      <c r="E27" s="79">
        <f>доходы!E28</f>
        <v>26.8</v>
      </c>
    </row>
    <row r="28" spans="1:8" ht="47.25" customHeight="1" x14ac:dyDescent="0.25">
      <c r="A28" s="64" t="s">
        <v>99</v>
      </c>
      <c r="B28" s="73"/>
      <c r="C28" s="64" t="s">
        <v>93</v>
      </c>
      <c r="D28" s="74">
        <f>D29+D30</f>
        <v>75</v>
      </c>
      <c r="E28" s="74">
        <f>E29+E30</f>
        <v>75</v>
      </c>
    </row>
    <row r="29" spans="1:8" ht="31.5" customHeight="1" x14ac:dyDescent="0.25">
      <c r="A29" s="24" t="s">
        <v>24</v>
      </c>
      <c r="B29" s="80"/>
      <c r="C29" s="25" t="s">
        <v>25</v>
      </c>
      <c r="D29" s="81">
        <f>доходы!C31</f>
        <v>55</v>
      </c>
      <c r="E29" s="81">
        <f>доходы!D31</f>
        <v>55</v>
      </c>
    </row>
    <row r="30" spans="1:8" ht="31.5" x14ac:dyDescent="0.25">
      <c r="A30" s="485" t="s">
        <v>600</v>
      </c>
      <c r="B30" s="484"/>
      <c r="C30" s="441" t="s">
        <v>537</v>
      </c>
      <c r="D30" s="486">
        <f>доходы!D30</f>
        <v>20</v>
      </c>
      <c r="E30" s="486">
        <f>доходы!E30</f>
        <v>20</v>
      </c>
    </row>
    <row r="31" spans="1:8" ht="26.25" customHeight="1" x14ac:dyDescent="0.2">
      <c r="E31" s="82"/>
      <c r="F31" s="82"/>
      <c r="G31" s="82"/>
      <c r="H31" s="82"/>
    </row>
  </sheetData>
  <mergeCells count="14">
    <mergeCell ref="A12:A13"/>
    <mergeCell ref="C12:C13"/>
    <mergeCell ref="D12:E12"/>
    <mergeCell ref="A1:E1"/>
    <mergeCell ref="A2:E2"/>
    <mergeCell ref="A3:E3"/>
    <mergeCell ref="A4:E4"/>
    <mergeCell ref="A5:E5"/>
    <mergeCell ref="A6:E6"/>
    <mergeCell ref="A7:E7"/>
    <mergeCell ref="C8:E8"/>
    <mergeCell ref="D9:E9"/>
    <mergeCell ref="A10:E10"/>
    <mergeCell ref="A11:D11"/>
  </mergeCells>
  <pageMargins left="0.70866141732283472" right="0.70866141732283472" top="0.74803149606299213" bottom="0.74803149606299213" header="0.31496062992125984" footer="0.31496062992125984"/>
  <pageSetup paperSize="9" scale="6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topLeftCell="A4" workbookViewId="0">
      <selection activeCell="L15" sqref="L15"/>
    </sheetView>
  </sheetViews>
  <sheetFormatPr defaultColWidth="9.140625" defaultRowHeight="18.75" x14ac:dyDescent="0.3"/>
  <cols>
    <col min="1" max="1" width="5.42578125" style="90" customWidth="1"/>
    <col min="2" max="10" width="9.140625" style="83"/>
    <col min="11" max="11" width="19.42578125" style="83" customWidth="1"/>
    <col min="12" max="12" width="15.85546875" style="83" customWidth="1"/>
    <col min="13" max="16384" width="9.140625" style="83"/>
  </cols>
  <sheetData>
    <row r="1" spans="1:13" x14ac:dyDescent="0.3">
      <c r="A1" s="530" t="s">
        <v>100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</row>
    <row r="2" spans="1:13" x14ac:dyDescent="0.3">
      <c r="A2" s="529" t="s">
        <v>615</v>
      </c>
      <c r="B2" s="529"/>
      <c r="C2" s="529"/>
      <c r="D2" s="529"/>
      <c r="E2" s="529"/>
      <c r="F2" s="529"/>
      <c r="G2" s="529"/>
      <c r="H2" s="529"/>
      <c r="I2" s="529"/>
      <c r="J2" s="529"/>
      <c r="K2" s="529"/>
      <c r="L2" s="529"/>
    </row>
    <row r="3" spans="1:13" x14ac:dyDescent="0.3">
      <c r="A3" s="529" t="s">
        <v>617</v>
      </c>
      <c r="B3" s="529"/>
      <c r="C3" s="529"/>
      <c r="D3" s="529"/>
      <c r="E3" s="529"/>
      <c r="F3" s="529"/>
      <c r="G3" s="529"/>
      <c r="H3" s="529"/>
      <c r="I3" s="529"/>
      <c r="J3" s="529"/>
      <c r="K3" s="529"/>
      <c r="L3" s="529"/>
    </row>
    <row r="4" spans="1:13" x14ac:dyDescent="0.3">
      <c r="A4" s="529" t="s">
        <v>635</v>
      </c>
      <c r="B4" s="529"/>
      <c r="C4" s="529"/>
      <c r="D4" s="529"/>
      <c r="E4" s="529"/>
      <c r="F4" s="529"/>
      <c r="G4" s="529"/>
      <c r="H4" s="529"/>
      <c r="I4" s="529"/>
      <c r="J4" s="529"/>
      <c r="K4" s="529"/>
      <c r="L4" s="529"/>
    </row>
    <row r="5" spans="1:13" x14ac:dyDescent="0.3">
      <c r="A5" s="529" t="s">
        <v>636</v>
      </c>
      <c r="B5" s="529"/>
      <c r="C5" s="529"/>
      <c r="D5" s="529"/>
      <c r="E5" s="529"/>
      <c r="F5" s="529"/>
      <c r="G5" s="529"/>
      <c r="H5" s="529"/>
      <c r="I5" s="529"/>
      <c r="J5" s="529"/>
      <c r="K5" s="529"/>
      <c r="L5" s="529"/>
    </row>
    <row r="6" spans="1:13" x14ac:dyDescent="0.3">
      <c r="A6" s="529" t="s">
        <v>637</v>
      </c>
      <c r="B6" s="529"/>
      <c r="C6" s="529"/>
      <c r="D6" s="529"/>
      <c r="E6" s="529"/>
      <c r="F6" s="529"/>
      <c r="G6" s="529"/>
      <c r="H6" s="529"/>
      <c r="I6" s="529"/>
      <c r="J6" s="529"/>
      <c r="K6" s="529"/>
      <c r="L6" s="529"/>
    </row>
    <row r="7" spans="1:13" s="84" customFormat="1" ht="15.75" customHeight="1" x14ac:dyDescent="0.3">
      <c r="A7" s="494"/>
      <c r="B7" s="494"/>
      <c r="C7" s="494"/>
      <c r="D7" s="494"/>
      <c r="E7" s="494"/>
      <c r="F7" s="494"/>
      <c r="G7" s="494"/>
      <c r="H7" s="494"/>
      <c r="I7" s="494"/>
      <c r="J7" s="494"/>
      <c r="K7" s="494"/>
      <c r="L7" s="494"/>
    </row>
    <row r="8" spans="1:13" x14ac:dyDescent="0.3">
      <c r="A8" s="85"/>
      <c r="B8" s="86"/>
      <c r="C8" s="86"/>
      <c r="D8" s="86"/>
      <c r="E8" s="86"/>
      <c r="F8" s="86"/>
      <c r="G8" s="86"/>
      <c r="H8" s="86"/>
      <c r="I8" s="86"/>
      <c r="J8" s="86"/>
      <c r="K8" s="529"/>
      <c r="L8" s="529"/>
    </row>
    <row r="9" spans="1:13" x14ac:dyDescent="0.3">
      <c r="A9" s="85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</row>
    <row r="10" spans="1:13" x14ac:dyDescent="0.3">
      <c r="A10" s="532" t="s">
        <v>101</v>
      </c>
      <c r="B10" s="533"/>
      <c r="C10" s="533"/>
      <c r="D10" s="533"/>
      <c r="E10" s="533"/>
      <c r="F10" s="533"/>
      <c r="G10" s="533"/>
      <c r="H10" s="533"/>
      <c r="I10" s="533"/>
      <c r="J10" s="533"/>
      <c r="K10" s="533"/>
      <c r="L10" s="533"/>
    </row>
    <row r="11" spans="1:13" x14ac:dyDescent="0.3">
      <c r="A11" s="532" t="s">
        <v>652</v>
      </c>
      <c r="B11" s="533"/>
      <c r="C11" s="533"/>
      <c r="D11" s="533"/>
      <c r="E11" s="533"/>
      <c r="F11" s="533"/>
      <c r="G11" s="533"/>
      <c r="H11" s="533"/>
      <c r="I11" s="533"/>
      <c r="J11" s="533"/>
      <c r="K11" s="533"/>
      <c r="L11" s="533"/>
    </row>
    <row r="12" spans="1:13" x14ac:dyDescent="0.3">
      <c r="A12" s="87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</row>
    <row r="13" spans="1:13" ht="35.25" customHeight="1" x14ac:dyDescent="0.3">
      <c r="A13" s="88" t="s">
        <v>102</v>
      </c>
      <c r="B13" s="534" t="s">
        <v>70</v>
      </c>
      <c r="C13" s="534"/>
      <c r="D13" s="534"/>
      <c r="E13" s="534"/>
      <c r="F13" s="534"/>
      <c r="G13" s="534"/>
      <c r="H13" s="534"/>
      <c r="I13" s="534"/>
      <c r="J13" s="534"/>
      <c r="K13" s="534"/>
      <c r="L13" s="88" t="s">
        <v>48</v>
      </c>
    </row>
    <row r="14" spans="1:13" x14ac:dyDescent="0.3">
      <c r="A14" s="89">
        <v>1</v>
      </c>
      <c r="B14" s="535">
        <v>2</v>
      </c>
      <c r="C14" s="535"/>
      <c r="D14" s="535"/>
      <c r="E14" s="535"/>
      <c r="F14" s="535"/>
      <c r="G14" s="535"/>
      <c r="H14" s="535"/>
      <c r="I14" s="535"/>
      <c r="J14" s="535"/>
      <c r="K14" s="535"/>
      <c r="L14" s="89">
        <v>3</v>
      </c>
      <c r="M14" s="90"/>
    </row>
    <row r="15" spans="1:13" x14ac:dyDescent="0.3">
      <c r="A15" s="91"/>
      <c r="B15" s="536" t="s">
        <v>103</v>
      </c>
      <c r="C15" s="536"/>
      <c r="D15" s="536"/>
      <c r="E15" s="536"/>
      <c r="F15" s="536"/>
      <c r="G15" s="536"/>
      <c r="H15" s="536"/>
      <c r="I15" s="536"/>
      <c r="J15" s="536"/>
      <c r="K15" s="536"/>
      <c r="L15" s="92">
        <f>L17</f>
        <v>14874.8</v>
      </c>
    </row>
    <row r="16" spans="1:13" x14ac:dyDescent="0.3">
      <c r="A16" s="91"/>
      <c r="B16" s="531" t="s">
        <v>104</v>
      </c>
      <c r="C16" s="531"/>
      <c r="D16" s="531"/>
      <c r="E16" s="531"/>
      <c r="F16" s="531"/>
      <c r="G16" s="531"/>
      <c r="H16" s="531"/>
      <c r="I16" s="531"/>
      <c r="J16" s="531"/>
      <c r="K16" s="531"/>
      <c r="L16" s="93"/>
    </row>
    <row r="17" spans="1:12" x14ac:dyDescent="0.3">
      <c r="A17" s="91"/>
      <c r="B17" s="537" t="s">
        <v>105</v>
      </c>
      <c r="C17" s="537"/>
      <c r="D17" s="537"/>
      <c r="E17" s="537"/>
      <c r="F17" s="537"/>
      <c r="G17" s="537"/>
      <c r="H17" s="537"/>
      <c r="I17" s="537"/>
      <c r="J17" s="537"/>
      <c r="K17" s="537"/>
      <c r="L17" s="92">
        <f>L19+L23+L25</f>
        <v>14874.8</v>
      </c>
    </row>
    <row r="18" spans="1:12" x14ac:dyDescent="0.3">
      <c r="A18" s="91"/>
      <c r="B18" s="531" t="s">
        <v>104</v>
      </c>
      <c r="C18" s="531"/>
      <c r="D18" s="531"/>
      <c r="E18" s="531"/>
      <c r="F18" s="531"/>
      <c r="G18" s="531"/>
      <c r="H18" s="531"/>
      <c r="I18" s="531"/>
      <c r="J18" s="531"/>
      <c r="K18" s="531"/>
      <c r="L18" s="93"/>
    </row>
    <row r="19" spans="1:12" x14ac:dyDescent="0.3">
      <c r="A19" s="94">
        <v>1</v>
      </c>
      <c r="B19" s="536" t="s">
        <v>106</v>
      </c>
      <c r="C19" s="531"/>
      <c r="D19" s="531"/>
      <c r="E19" s="531"/>
      <c r="F19" s="531"/>
      <c r="G19" s="531"/>
      <c r="H19" s="531"/>
      <c r="I19" s="531"/>
      <c r="J19" s="531"/>
      <c r="K19" s="531"/>
      <c r="L19" s="92">
        <f>L21+L22</f>
        <v>6515.8</v>
      </c>
    </row>
    <row r="20" spans="1:12" x14ac:dyDescent="0.3">
      <c r="A20" s="95"/>
      <c r="B20" s="531" t="s">
        <v>104</v>
      </c>
      <c r="C20" s="531"/>
      <c r="D20" s="531"/>
      <c r="E20" s="531"/>
      <c r="F20" s="531"/>
      <c r="G20" s="531"/>
      <c r="H20" s="531"/>
      <c r="I20" s="531"/>
      <c r="J20" s="531"/>
      <c r="K20" s="531"/>
      <c r="L20" s="93"/>
    </row>
    <row r="21" spans="1:12" x14ac:dyDescent="0.3">
      <c r="A21" s="95">
        <v>1</v>
      </c>
      <c r="B21" s="540" t="s">
        <v>107</v>
      </c>
      <c r="C21" s="541"/>
      <c r="D21" s="541"/>
      <c r="E21" s="541"/>
      <c r="F21" s="541"/>
      <c r="G21" s="541"/>
      <c r="H21" s="541"/>
      <c r="I21" s="541"/>
      <c r="J21" s="541"/>
      <c r="K21" s="542"/>
      <c r="L21" s="93">
        <f>доходы!C34</f>
        <v>6515.8</v>
      </c>
    </row>
    <row r="22" spans="1:12" x14ac:dyDescent="0.3">
      <c r="A22" s="95">
        <v>2</v>
      </c>
      <c r="B22" s="543" t="s">
        <v>108</v>
      </c>
      <c r="C22" s="543"/>
      <c r="D22" s="543"/>
      <c r="E22" s="543"/>
      <c r="F22" s="543"/>
      <c r="G22" s="543"/>
      <c r="H22" s="543"/>
      <c r="I22" s="543"/>
      <c r="J22" s="543"/>
      <c r="K22" s="543"/>
      <c r="L22" s="93">
        <f>доходы!C35</f>
        <v>0</v>
      </c>
    </row>
    <row r="23" spans="1:12" x14ac:dyDescent="0.3">
      <c r="A23" s="94">
        <v>2</v>
      </c>
      <c r="B23" s="538" t="s">
        <v>109</v>
      </c>
      <c r="C23" s="538"/>
      <c r="D23" s="538"/>
      <c r="E23" s="538"/>
      <c r="F23" s="538"/>
      <c r="G23" s="538"/>
      <c r="H23" s="538"/>
      <c r="I23" s="538"/>
      <c r="J23" s="538"/>
      <c r="K23" s="538"/>
      <c r="L23" s="92">
        <f>L24</f>
        <v>459.3</v>
      </c>
    </row>
    <row r="24" spans="1:12" ht="29.25" customHeight="1" x14ac:dyDescent="0.3">
      <c r="A24" s="95">
        <v>1</v>
      </c>
      <c r="B24" s="543" t="s">
        <v>110</v>
      </c>
      <c r="C24" s="543"/>
      <c r="D24" s="543"/>
      <c r="E24" s="543"/>
      <c r="F24" s="543"/>
      <c r="G24" s="543"/>
      <c r="H24" s="543"/>
      <c r="I24" s="543"/>
      <c r="J24" s="543"/>
      <c r="K24" s="543"/>
      <c r="L24" s="93">
        <f>доходы!C41</f>
        <v>459.3</v>
      </c>
    </row>
    <row r="25" spans="1:12" x14ac:dyDescent="0.3">
      <c r="A25" s="94">
        <v>3</v>
      </c>
      <c r="B25" s="538" t="s">
        <v>111</v>
      </c>
      <c r="C25" s="538"/>
      <c r="D25" s="538"/>
      <c r="E25" s="538"/>
      <c r="F25" s="538"/>
      <c r="G25" s="538"/>
      <c r="H25" s="538"/>
      <c r="I25" s="538"/>
      <c r="J25" s="538"/>
      <c r="K25" s="538"/>
      <c r="L25" s="92">
        <f>L26</f>
        <v>7899.7</v>
      </c>
    </row>
    <row r="26" spans="1:12" ht="57" customHeight="1" x14ac:dyDescent="0.3">
      <c r="A26" s="96">
        <v>1</v>
      </c>
      <c r="B26" s="539" t="s">
        <v>112</v>
      </c>
      <c r="C26" s="539"/>
      <c r="D26" s="539"/>
      <c r="E26" s="539"/>
      <c r="F26" s="539"/>
      <c r="G26" s="539"/>
      <c r="H26" s="539"/>
      <c r="I26" s="539"/>
      <c r="J26" s="539"/>
      <c r="K26" s="539"/>
      <c r="L26" s="93">
        <f>доходы!C42</f>
        <v>7899.7</v>
      </c>
    </row>
    <row r="27" spans="1:12" x14ac:dyDescent="0.3">
      <c r="A27" s="97"/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</row>
    <row r="28" spans="1:12" x14ac:dyDescent="0.3">
      <c r="A28" s="97"/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</row>
    <row r="29" spans="1:12" x14ac:dyDescent="0.3">
      <c r="A29" s="97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</row>
    <row r="30" spans="1:12" x14ac:dyDescent="0.3">
      <c r="A30" s="97"/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</row>
    <row r="31" spans="1:12" x14ac:dyDescent="0.3">
      <c r="A31" s="97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</row>
    <row r="32" spans="1:12" x14ac:dyDescent="0.3">
      <c r="A32" s="97"/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</row>
    <row r="33" spans="1:12" x14ac:dyDescent="0.3">
      <c r="A33" s="97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</row>
    <row r="34" spans="1:12" x14ac:dyDescent="0.3">
      <c r="A34" s="97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</row>
    <row r="35" spans="1:12" x14ac:dyDescent="0.3">
      <c r="A35" s="97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</row>
    <row r="36" spans="1:12" x14ac:dyDescent="0.3">
      <c r="A36" s="97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</row>
  </sheetData>
  <mergeCells count="24">
    <mergeCell ref="B25:K25"/>
    <mergeCell ref="B26:K26"/>
    <mergeCell ref="B21:K21"/>
    <mergeCell ref="B22:K22"/>
    <mergeCell ref="B23:K23"/>
    <mergeCell ref="B24:K24"/>
    <mergeCell ref="B20:K20"/>
    <mergeCell ref="A7:L7"/>
    <mergeCell ref="K8:L8"/>
    <mergeCell ref="A10:L10"/>
    <mergeCell ref="A11:L11"/>
    <mergeCell ref="B13:K13"/>
    <mergeCell ref="B14:K14"/>
    <mergeCell ref="B15:K15"/>
    <mergeCell ref="B16:K16"/>
    <mergeCell ref="B17:K17"/>
    <mergeCell ref="B18:K18"/>
    <mergeCell ref="B19:K19"/>
    <mergeCell ref="A6:L6"/>
    <mergeCell ref="A1:L1"/>
    <mergeCell ref="A2:L2"/>
    <mergeCell ref="A3:L3"/>
    <mergeCell ref="A4:L4"/>
    <mergeCell ref="A5:L5"/>
  </mergeCells>
  <pageMargins left="0.70866141732283472" right="0.70866141732283472" top="0.74803149606299213" bottom="0.74803149606299213" header="0.31496062992125984" footer="0.31496062992125984"/>
  <pageSetup paperSize="9" scale="7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tabSelected="1" topLeftCell="A7" workbookViewId="0">
      <selection activeCell="O25" sqref="O25"/>
    </sheetView>
  </sheetViews>
  <sheetFormatPr defaultColWidth="9.140625" defaultRowHeight="18.75" x14ac:dyDescent="0.3"/>
  <cols>
    <col min="1" max="1" width="5.42578125" style="90" customWidth="1"/>
    <col min="2" max="10" width="9.140625" style="83"/>
    <col min="11" max="11" width="12.85546875" style="83" customWidth="1"/>
    <col min="12" max="12" width="15.85546875" style="83" customWidth="1"/>
    <col min="13" max="13" width="15.140625" style="83" customWidth="1"/>
    <col min="14" max="14" width="9.140625" style="83"/>
    <col min="15" max="15" width="11.42578125" style="83" customWidth="1"/>
    <col min="16" max="16" width="13.5703125" style="83" customWidth="1"/>
    <col min="17" max="16384" width="9.140625" style="83"/>
  </cols>
  <sheetData>
    <row r="1" spans="1:13" x14ac:dyDescent="0.3">
      <c r="A1" s="545" t="s">
        <v>113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</row>
    <row r="2" spans="1:13" x14ac:dyDescent="0.3">
      <c r="A2" s="544" t="s">
        <v>618</v>
      </c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</row>
    <row r="3" spans="1:13" s="84" customFormat="1" x14ac:dyDescent="0.3">
      <c r="A3" s="546" t="s">
        <v>590</v>
      </c>
      <c r="B3" s="546"/>
      <c r="C3" s="546"/>
      <c r="D3" s="546"/>
      <c r="E3" s="546"/>
      <c r="F3" s="546"/>
      <c r="G3" s="546"/>
      <c r="H3" s="546"/>
      <c r="I3" s="546"/>
      <c r="J3" s="546"/>
      <c r="K3" s="546"/>
      <c r="L3" s="546"/>
      <c r="M3" s="546"/>
    </row>
    <row r="4" spans="1:13" x14ac:dyDescent="0.3">
      <c r="A4" s="544" t="s">
        <v>648</v>
      </c>
      <c r="B4" s="544"/>
      <c r="C4" s="544"/>
      <c r="D4" s="544"/>
      <c r="E4" s="544"/>
      <c r="F4" s="544"/>
      <c r="G4" s="544"/>
      <c r="H4" s="544"/>
      <c r="I4" s="544"/>
      <c r="J4" s="544"/>
      <c r="K4" s="544"/>
      <c r="L4" s="544"/>
      <c r="M4" s="544"/>
    </row>
    <row r="5" spans="1:13" x14ac:dyDescent="0.3">
      <c r="A5" s="544" t="s">
        <v>636</v>
      </c>
      <c r="B5" s="544"/>
      <c r="C5" s="544"/>
      <c r="D5" s="544"/>
      <c r="E5" s="544"/>
      <c r="F5" s="544"/>
      <c r="G5" s="544"/>
      <c r="H5" s="544"/>
      <c r="I5" s="544"/>
      <c r="J5" s="544"/>
      <c r="K5" s="544"/>
      <c r="L5" s="544"/>
      <c r="M5" s="544"/>
    </row>
    <row r="6" spans="1:13" x14ac:dyDescent="0.3">
      <c r="A6" s="544" t="s">
        <v>637</v>
      </c>
      <c r="B6" s="544"/>
      <c r="C6" s="544"/>
      <c r="D6" s="544"/>
      <c r="E6" s="544"/>
      <c r="F6" s="544"/>
      <c r="G6" s="544"/>
      <c r="H6" s="544"/>
      <c r="I6" s="544"/>
      <c r="J6" s="544"/>
      <c r="K6" s="544"/>
      <c r="L6" s="544"/>
      <c r="M6" s="544"/>
    </row>
    <row r="7" spans="1:13" x14ac:dyDescent="0.3">
      <c r="A7" s="544"/>
      <c r="B7" s="544"/>
      <c r="C7" s="544"/>
      <c r="D7" s="544"/>
      <c r="E7" s="544"/>
      <c r="F7" s="544"/>
      <c r="G7" s="544"/>
      <c r="H7" s="544"/>
      <c r="I7" s="544"/>
      <c r="J7" s="544"/>
      <c r="K7" s="544"/>
      <c r="L7" s="544"/>
      <c r="M7" s="544"/>
    </row>
    <row r="8" spans="1:13" x14ac:dyDescent="0.3">
      <c r="A8" s="549"/>
      <c r="B8" s="549"/>
      <c r="C8" s="549"/>
      <c r="D8" s="549"/>
      <c r="E8" s="549"/>
      <c r="F8" s="549"/>
      <c r="G8" s="549"/>
      <c r="H8" s="549"/>
      <c r="I8" s="549"/>
      <c r="J8" s="549"/>
      <c r="K8" s="549"/>
      <c r="L8" s="549"/>
      <c r="M8" s="549"/>
    </row>
    <row r="9" spans="1:13" x14ac:dyDescent="0.3">
      <c r="A9" s="99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</row>
    <row r="10" spans="1:13" x14ac:dyDescent="0.3">
      <c r="A10" s="549"/>
      <c r="B10" s="549"/>
      <c r="C10" s="549"/>
      <c r="D10" s="549"/>
      <c r="E10" s="549"/>
      <c r="F10" s="549"/>
      <c r="G10" s="549"/>
      <c r="H10" s="549"/>
      <c r="I10" s="549"/>
      <c r="J10" s="549"/>
      <c r="K10" s="549"/>
      <c r="L10" s="549"/>
      <c r="M10" s="549"/>
    </row>
    <row r="11" spans="1:13" x14ac:dyDescent="0.3">
      <c r="A11" s="550" t="s">
        <v>101</v>
      </c>
      <c r="B11" s="549"/>
      <c r="C11" s="549"/>
      <c r="D11" s="549"/>
      <c r="E11" s="549"/>
      <c r="F11" s="549"/>
      <c r="G11" s="549"/>
      <c r="H11" s="549"/>
      <c r="I11" s="549"/>
      <c r="J11" s="549"/>
      <c r="K11" s="549"/>
      <c r="L11" s="549"/>
      <c r="M11" s="549"/>
    </row>
    <row r="12" spans="1:13" x14ac:dyDescent="0.3">
      <c r="A12" s="550" t="s">
        <v>653</v>
      </c>
      <c r="B12" s="549"/>
      <c r="C12" s="549"/>
      <c r="D12" s="549"/>
      <c r="E12" s="549"/>
      <c r="F12" s="549"/>
      <c r="G12" s="549"/>
      <c r="H12" s="549"/>
      <c r="I12" s="549"/>
      <c r="J12" s="549"/>
      <c r="K12" s="549"/>
      <c r="L12" s="549"/>
      <c r="M12" s="549"/>
    </row>
    <row r="13" spans="1:13" x14ac:dyDescent="0.3">
      <c r="A13" s="100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</row>
    <row r="14" spans="1:13" ht="37.5" x14ac:dyDescent="0.3">
      <c r="A14" s="101" t="s">
        <v>102</v>
      </c>
      <c r="B14" s="551" t="s">
        <v>70</v>
      </c>
      <c r="C14" s="551"/>
      <c r="D14" s="551"/>
      <c r="E14" s="551"/>
      <c r="F14" s="551"/>
      <c r="G14" s="551"/>
      <c r="H14" s="551"/>
      <c r="I14" s="551"/>
      <c r="J14" s="551"/>
      <c r="K14" s="551"/>
      <c r="L14" s="101" t="s">
        <v>654</v>
      </c>
      <c r="M14" s="101" t="s">
        <v>655</v>
      </c>
    </row>
    <row r="15" spans="1:13" x14ac:dyDescent="0.3">
      <c r="A15" s="102">
        <v>1</v>
      </c>
      <c r="B15" s="552">
        <v>2</v>
      </c>
      <c r="C15" s="552"/>
      <c r="D15" s="552"/>
      <c r="E15" s="552"/>
      <c r="F15" s="552"/>
      <c r="G15" s="552"/>
      <c r="H15" s="552"/>
      <c r="I15" s="552"/>
      <c r="J15" s="552"/>
      <c r="K15" s="552"/>
      <c r="L15" s="102">
        <v>3</v>
      </c>
      <c r="M15" s="102">
        <v>4</v>
      </c>
    </row>
    <row r="16" spans="1:13" x14ac:dyDescent="0.3">
      <c r="A16" s="103"/>
      <c r="B16" s="547" t="s">
        <v>103</v>
      </c>
      <c r="C16" s="547"/>
      <c r="D16" s="547"/>
      <c r="E16" s="547"/>
      <c r="F16" s="547"/>
      <c r="G16" s="547"/>
      <c r="H16" s="547"/>
      <c r="I16" s="547"/>
      <c r="J16" s="547"/>
      <c r="K16" s="547"/>
      <c r="L16" s="104">
        <f>L18</f>
        <v>16666.59</v>
      </c>
      <c r="M16" s="104">
        <f>M18</f>
        <v>17503.66</v>
      </c>
    </row>
    <row r="17" spans="1:13" x14ac:dyDescent="0.3">
      <c r="A17" s="103"/>
      <c r="B17" s="548" t="s">
        <v>104</v>
      </c>
      <c r="C17" s="548"/>
      <c r="D17" s="548"/>
      <c r="E17" s="548"/>
      <c r="F17" s="548"/>
      <c r="G17" s="548"/>
      <c r="H17" s="548"/>
      <c r="I17" s="548"/>
      <c r="J17" s="548"/>
      <c r="K17" s="548"/>
      <c r="L17" s="105"/>
      <c r="M17" s="105"/>
    </row>
    <row r="18" spans="1:13" x14ac:dyDescent="0.3">
      <c r="A18" s="103"/>
      <c r="B18" s="553" t="s">
        <v>105</v>
      </c>
      <c r="C18" s="553"/>
      <c r="D18" s="553"/>
      <c r="E18" s="553"/>
      <c r="F18" s="553"/>
      <c r="G18" s="553"/>
      <c r="H18" s="553"/>
      <c r="I18" s="553"/>
      <c r="J18" s="553"/>
      <c r="K18" s="553"/>
      <c r="L18" s="104">
        <f>L20+L24+L26</f>
        <v>16666.59</v>
      </c>
      <c r="M18" s="104">
        <f>M20+M24+M26</f>
        <v>17503.66</v>
      </c>
    </row>
    <row r="19" spans="1:13" x14ac:dyDescent="0.3">
      <c r="A19" s="103"/>
      <c r="B19" s="548" t="s">
        <v>104</v>
      </c>
      <c r="C19" s="548"/>
      <c r="D19" s="548"/>
      <c r="E19" s="548"/>
      <c r="F19" s="548"/>
      <c r="G19" s="548"/>
      <c r="H19" s="548"/>
      <c r="I19" s="548"/>
      <c r="J19" s="548"/>
      <c r="K19" s="548"/>
      <c r="L19" s="105"/>
      <c r="M19" s="105"/>
    </row>
    <row r="20" spans="1:13" x14ac:dyDescent="0.3">
      <c r="A20" s="106">
        <v>1</v>
      </c>
      <c r="B20" s="547" t="s">
        <v>106</v>
      </c>
      <c r="C20" s="548"/>
      <c r="D20" s="548"/>
      <c r="E20" s="548"/>
      <c r="F20" s="548"/>
      <c r="G20" s="548"/>
      <c r="H20" s="548"/>
      <c r="I20" s="548"/>
      <c r="J20" s="548"/>
      <c r="K20" s="548"/>
      <c r="L20" s="104">
        <f>L22+L23</f>
        <v>6776.4</v>
      </c>
      <c r="M20" s="104">
        <f>M22+M23</f>
        <v>7047.5</v>
      </c>
    </row>
    <row r="21" spans="1:13" x14ac:dyDescent="0.3">
      <c r="A21" s="107"/>
      <c r="B21" s="548" t="s">
        <v>104</v>
      </c>
      <c r="C21" s="548"/>
      <c r="D21" s="548"/>
      <c r="E21" s="548"/>
      <c r="F21" s="548"/>
      <c r="G21" s="548"/>
      <c r="H21" s="548"/>
      <c r="I21" s="548"/>
      <c r="J21" s="548"/>
      <c r="K21" s="548"/>
      <c r="L21" s="105"/>
      <c r="M21" s="105"/>
    </row>
    <row r="22" spans="1:13" x14ac:dyDescent="0.3">
      <c r="A22" s="107">
        <v>1</v>
      </c>
      <c r="B22" s="556" t="s">
        <v>107</v>
      </c>
      <c r="C22" s="557"/>
      <c r="D22" s="557"/>
      <c r="E22" s="557"/>
      <c r="F22" s="557"/>
      <c r="G22" s="557"/>
      <c r="H22" s="557"/>
      <c r="I22" s="557"/>
      <c r="J22" s="557"/>
      <c r="K22" s="558"/>
      <c r="L22" s="105">
        <f>доходы!D34</f>
        <v>6776.4</v>
      </c>
      <c r="M22" s="105">
        <f>доходы!E34</f>
        <v>7047.5</v>
      </c>
    </row>
    <row r="23" spans="1:13" x14ac:dyDescent="0.3">
      <c r="A23" s="107">
        <v>2</v>
      </c>
      <c r="B23" s="559" t="s">
        <v>108</v>
      </c>
      <c r="C23" s="559"/>
      <c r="D23" s="559"/>
      <c r="E23" s="559"/>
      <c r="F23" s="559"/>
      <c r="G23" s="559"/>
      <c r="H23" s="559"/>
      <c r="I23" s="559"/>
      <c r="J23" s="559"/>
      <c r="K23" s="559"/>
      <c r="L23" s="105">
        <f>доходы!D35</f>
        <v>0</v>
      </c>
      <c r="M23" s="105">
        <f>доходы!E35</f>
        <v>0</v>
      </c>
    </row>
    <row r="24" spans="1:13" x14ac:dyDescent="0.3">
      <c r="A24" s="106">
        <v>2</v>
      </c>
      <c r="B24" s="560" t="s">
        <v>109</v>
      </c>
      <c r="C24" s="560"/>
      <c r="D24" s="560"/>
      <c r="E24" s="560"/>
      <c r="F24" s="560"/>
      <c r="G24" s="560"/>
      <c r="H24" s="560"/>
      <c r="I24" s="560"/>
      <c r="J24" s="560"/>
      <c r="K24" s="560"/>
      <c r="L24" s="104">
        <f>L25</f>
        <v>477.7</v>
      </c>
      <c r="M24" s="104">
        <f>M25</f>
        <v>496.8</v>
      </c>
    </row>
    <row r="25" spans="1:13" x14ac:dyDescent="0.3">
      <c r="A25" s="107">
        <v>1</v>
      </c>
      <c r="B25" s="559" t="s">
        <v>110</v>
      </c>
      <c r="C25" s="559"/>
      <c r="D25" s="559"/>
      <c r="E25" s="559"/>
      <c r="F25" s="559"/>
      <c r="G25" s="559"/>
      <c r="H25" s="559"/>
      <c r="I25" s="559"/>
      <c r="J25" s="559"/>
      <c r="K25" s="559"/>
      <c r="L25" s="105">
        <f>доходы!D41</f>
        <v>477.7</v>
      </c>
      <c r="M25" s="105">
        <f>доходы!E41</f>
        <v>496.8</v>
      </c>
    </row>
    <row r="26" spans="1:13" x14ac:dyDescent="0.3">
      <c r="A26" s="106">
        <v>3</v>
      </c>
      <c r="B26" s="560" t="s">
        <v>111</v>
      </c>
      <c r="C26" s="560"/>
      <c r="D26" s="560"/>
      <c r="E26" s="560"/>
      <c r="F26" s="560"/>
      <c r="G26" s="560"/>
      <c r="H26" s="560"/>
      <c r="I26" s="560"/>
      <c r="J26" s="560"/>
      <c r="K26" s="560"/>
      <c r="L26" s="104">
        <f>L27+L28</f>
        <v>9412.49</v>
      </c>
      <c r="M26" s="104">
        <f>M27+M28</f>
        <v>9959.36</v>
      </c>
    </row>
    <row r="27" spans="1:13" x14ac:dyDescent="0.3">
      <c r="A27" s="108"/>
      <c r="B27" s="554" t="s">
        <v>114</v>
      </c>
      <c r="C27" s="554"/>
      <c r="D27" s="554"/>
      <c r="E27" s="554"/>
      <c r="F27" s="554"/>
      <c r="G27" s="554"/>
      <c r="H27" s="554"/>
      <c r="I27" s="554"/>
      <c r="J27" s="554"/>
      <c r="K27" s="554"/>
      <c r="L27" s="105"/>
      <c r="M27" s="105"/>
    </row>
    <row r="28" spans="1:13" x14ac:dyDescent="0.3">
      <c r="A28" s="108">
        <v>1</v>
      </c>
      <c r="B28" s="555" t="s">
        <v>112</v>
      </c>
      <c r="C28" s="555"/>
      <c r="D28" s="555"/>
      <c r="E28" s="555"/>
      <c r="F28" s="555"/>
      <c r="G28" s="555"/>
      <c r="H28" s="555"/>
      <c r="I28" s="555"/>
      <c r="J28" s="555"/>
      <c r="K28" s="555"/>
      <c r="L28" s="105">
        <f>доходы!D43</f>
        <v>9412.49</v>
      </c>
      <c r="M28" s="105">
        <f>доходы!E43</f>
        <v>9959.36</v>
      </c>
    </row>
    <row r="29" spans="1:13" x14ac:dyDescent="0.3">
      <c r="A29" s="97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</row>
    <row r="30" spans="1:13" x14ac:dyDescent="0.3">
      <c r="A30" s="97"/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</row>
    <row r="31" spans="1:13" x14ac:dyDescent="0.3">
      <c r="A31" s="97"/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</row>
    <row r="32" spans="1:13" x14ac:dyDescent="0.3">
      <c r="A32" s="97"/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</row>
    <row r="33" spans="1:12" x14ac:dyDescent="0.3">
      <c r="A33" s="97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</row>
    <row r="34" spans="1:12" x14ac:dyDescent="0.3">
      <c r="A34" s="97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</row>
    <row r="35" spans="1:12" x14ac:dyDescent="0.3">
      <c r="A35" s="97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</row>
    <row r="36" spans="1:12" x14ac:dyDescent="0.3">
      <c r="A36" s="97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</row>
    <row r="37" spans="1:12" x14ac:dyDescent="0.3">
      <c r="A37" s="97"/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</row>
    <row r="38" spans="1:12" x14ac:dyDescent="0.3">
      <c r="A38" s="97"/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</row>
  </sheetData>
  <mergeCells count="26">
    <mergeCell ref="B27:K27"/>
    <mergeCell ref="B28:K28"/>
    <mergeCell ref="B21:K21"/>
    <mergeCell ref="B22:K22"/>
    <mergeCell ref="B23:K23"/>
    <mergeCell ref="B24:K24"/>
    <mergeCell ref="B25:K25"/>
    <mergeCell ref="B26:K26"/>
    <mergeCell ref="B20:K20"/>
    <mergeCell ref="A7:M7"/>
    <mergeCell ref="A8:M8"/>
    <mergeCell ref="A10:M10"/>
    <mergeCell ref="A11:M11"/>
    <mergeCell ref="A12:M12"/>
    <mergeCell ref="B14:K14"/>
    <mergeCell ref="B15:K15"/>
    <mergeCell ref="B16:K16"/>
    <mergeCell ref="B17:K17"/>
    <mergeCell ref="B18:K18"/>
    <mergeCell ref="B19:K19"/>
    <mergeCell ref="A6:M6"/>
    <mergeCell ref="A1:M1"/>
    <mergeCell ref="A2:M2"/>
    <mergeCell ref="A3:M3"/>
    <mergeCell ref="A4:M4"/>
    <mergeCell ref="A5:M5"/>
  </mergeCells>
  <pageMargins left="0.70866141732283472" right="0.70866141732283472" top="0.74803149606299213" bottom="0.74803149606299213" header="0.31496062992125984" footer="0.31496062992125984"/>
  <pageSetup paperSize="9" scale="6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</vt:i4>
      </vt:variant>
    </vt:vector>
  </HeadingPairs>
  <TitlesOfParts>
    <vt:vector size="16" baseType="lpstr">
      <vt:lpstr>прил 1</vt:lpstr>
      <vt:lpstr>прил 2</vt:lpstr>
      <vt:lpstr>прил 3</vt:lpstr>
      <vt:lpstr>прил 4</vt:lpstr>
      <vt:lpstr>прил 5</vt:lpstr>
      <vt:lpstr>прил 6</vt:lpstr>
      <vt:lpstr>прил 7</vt:lpstr>
      <vt:lpstr>прил 8</vt:lpstr>
      <vt:lpstr>прил 9</vt:lpstr>
      <vt:lpstr>прил 10</vt:lpstr>
      <vt:lpstr>прил 11</vt:lpstr>
      <vt:lpstr>прил 12</vt:lpstr>
      <vt:lpstr>прил 13</vt:lpstr>
      <vt:lpstr>доходы</vt:lpstr>
      <vt:lpstr>Лист1</vt:lpstr>
      <vt:lpstr>'прил 13'!Область_печати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фин</dc:creator>
  <cp:lastModifiedBy>Главный бухгалтер</cp:lastModifiedBy>
  <cp:lastPrinted>2023-09-28T00:56:13Z</cp:lastPrinted>
  <dcterms:created xsi:type="dcterms:W3CDTF">2012-12-19T23:50:59Z</dcterms:created>
  <dcterms:modified xsi:type="dcterms:W3CDTF">2023-10-03T05:48:29Z</dcterms:modified>
</cp:coreProperties>
</file>