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22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 15" sheetId="21" r:id="rId15"/>
    <sheet name="Приложение 16" sheetId="22" r:id="rId16"/>
    <sheet name="Приложение 17" sheetId="27" r:id="rId17"/>
  </sheets>
  <externalReferences>
    <externalReference r:id="rId18"/>
  </externalReferences>
  <definedNames>
    <definedName name="_xlnm._FilterDatabase" localSheetId="16" hidden="1">'Приложение 17'!$A$11:$U$32</definedName>
    <definedName name="OLE_LINK1" localSheetId="0">'Приложение 1'!$E$1</definedName>
    <definedName name="_xlnm.Print_Area" localSheetId="10">'Приложение 11'!$A$1:$G$122</definedName>
  </definedNames>
  <calcPr calcId="162913"/>
</workbook>
</file>

<file path=xl/calcChain.xml><?xml version="1.0" encoding="utf-8"?>
<calcChain xmlns="http://schemas.openxmlformats.org/spreadsheetml/2006/main">
  <c r="F45" i="2"/>
  <c r="E45"/>
  <c r="F37"/>
  <c r="E37"/>
  <c r="F42"/>
  <c r="E42"/>
  <c r="F43"/>
  <c r="E43"/>
  <c r="F39"/>
  <c r="E39"/>
  <c r="F16"/>
  <c r="E16"/>
  <c r="E47" i="1"/>
  <c r="E16"/>
  <c r="E43"/>
  <c r="E38" s="1"/>
  <c r="E40"/>
  <c r="E39"/>
  <c r="G64" i="11" l="1"/>
  <c r="G85"/>
  <c r="H55" i="13"/>
  <c r="I112" i="27"/>
  <c r="N30"/>
  <c r="N29"/>
  <c r="M100"/>
  <c r="I103"/>
  <c r="I17"/>
  <c r="I16"/>
  <c r="F23" i="2"/>
  <c r="E23"/>
  <c r="E23" i="1"/>
  <c r="K112" i="27" l="1"/>
  <c r="J112"/>
  <c r="J103"/>
  <c r="J96" i="14"/>
  <c r="H96"/>
  <c r="J103"/>
  <c r="H103"/>
  <c r="H100"/>
  <c r="J100"/>
  <c r="J101"/>
  <c r="H101"/>
  <c r="H81"/>
  <c r="I48"/>
  <c r="J48"/>
  <c r="H48"/>
  <c r="H65" i="12"/>
  <c r="H55"/>
  <c r="H121" s="1"/>
  <c r="H25"/>
  <c r="H31"/>
  <c r="H86"/>
  <c r="G121" l="1"/>
  <c r="G65"/>
  <c r="H116"/>
  <c r="G116"/>
  <c r="G86"/>
  <c r="G55"/>
  <c r="G33"/>
  <c r="H102"/>
  <c r="G102"/>
  <c r="G31"/>
  <c r="G25" s="1"/>
  <c r="H73"/>
  <c r="G73"/>
  <c r="G77"/>
  <c r="H71"/>
  <c r="G71"/>
  <c r="H72"/>
  <c r="G72"/>
  <c r="H69"/>
  <c r="G69"/>
  <c r="H67"/>
  <c r="H68"/>
  <c r="G67"/>
  <c r="H46"/>
  <c r="G46"/>
  <c r="H95" i="13" l="1"/>
  <c r="G24" i="11"/>
  <c r="G30"/>
  <c r="G101" l="1"/>
  <c r="G102"/>
  <c r="G54" l="1"/>
  <c r="G34"/>
  <c r="K145" i="27"/>
  <c r="K128"/>
  <c r="K170"/>
  <c r="K169" s="1"/>
  <c r="J169"/>
  <c r="J137"/>
  <c r="K26"/>
  <c r="I128"/>
  <c r="I125"/>
  <c r="I122"/>
  <c r="F17" i="10"/>
  <c r="F18"/>
  <c r="F19"/>
  <c r="F21"/>
  <c r="F22"/>
  <c r="F23"/>
  <c r="E17"/>
  <c r="E18"/>
  <c r="E19"/>
  <c r="E21"/>
  <c r="E22"/>
  <c r="E23"/>
  <c r="E24"/>
  <c r="I36" i="27" l="1"/>
  <c r="I173" l="1"/>
  <c r="G74" i="11"/>
  <c r="G72"/>
  <c r="G66"/>
  <c r="G67"/>
  <c r="E24" i="9"/>
  <c r="E25"/>
  <c r="E26"/>
  <c r="E19" i="8" l="1"/>
  <c r="E19" i="7"/>
  <c r="E20" i="6"/>
  <c r="J51" i="14" l="1"/>
  <c r="E34" i="2"/>
  <c r="E35" i="1" l="1"/>
  <c r="I162" i="27" l="1"/>
  <c r="E16" i="6" l="1"/>
  <c r="H120" i="12" l="1"/>
  <c r="H118"/>
  <c r="H117"/>
  <c r="H115"/>
  <c r="H114"/>
  <c r="H113"/>
  <c r="H111"/>
  <c r="H110"/>
  <c r="H109"/>
  <c r="H96"/>
  <c r="H95" s="1"/>
  <c r="H92"/>
  <c r="H84"/>
  <c r="H83"/>
  <c r="H82"/>
  <c r="H77"/>
  <c r="H62"/>
  <c r="H61" s="1"/>
  <c r="H60"/>
  <c r="H54"/>
  <c r="H53" s="1"/>
  <c r="H52" s="1"/>
  <c r="H51" s="1"/>
  <c r="H48"/>
  <c r="H47" s="1"/>
  <c r="H45"/>
  <c r="H43" s="1"/>
  <c r="H44"/>
  <c r="H32"/>
  <c r="H27"/>
  <c r="H26" s="1"/>
  <c r="G120"/>
  <c r="G118"/>
  <c r="G117"/>
  <c r="G115"/>
  <c r="G114"/>
  <c r="G113"/>
  <c r="G111"/>
  <c r="G110"/>
  <c r="G109"/>
  <c r="G96"/>
  <c r="G95" s="1"/>
  <c r="G92"/>
  <c r="G84"/>
  <c r="G83"/>
  <c r="G82"/>
  <c r="G60"/>
  <c r="G56"/>
  <c r="G54"/>
  <c r="G53" s="1"/>
  <c r="G52" s="1"/>
  <c r="G51" s="1"/>
  <c r="G48"/>
  <c r="G47" s="1"/>
  <c r="G45"/>
  <c r="G44"/>
  <c r="G32"/>
  <c r="G27"/>
  <c r="G26" s="1"/>
  <c r="G77" i="11"/>
  <c r="G76" s="1"/>
  <c r="G71"/>
  <c r="G70" s="1"/>
  <c r="G68"/>
  <c r="J83" i="27"/>
  <c r="K83"/>
  <c r="I84"/>
  <c r="I90"/>
  <c r="G109" i="11"/>
  <c r="G113"/>
  <c r="G112"/>
  <c r="H98" i="14"/>
  <c r="J85"/>
  <c r="J55"/>
  <c r="J54" s="1"/>
  <c r="H55"/>
  <c r="H54" s="1"/>
  <c r="J113"/>
  <c r="J112" s="1"/>
  <c r="J111" s="1"/>
  <c r="J110"/>
  <c r="J109" s="1"/>
  <c r="J108"/>
  <c r="J106" s="1"/>
  <c r="J105" s="1"/>
  <c r="J104"/>
  <c r="J102"/>
  <c r="J94"/>
  <c r="J93" s="1"/>
  <c r="J92"/>
  <c r="J91" s="1"/>
  <c r="J89"/>
  <c r="J87"/>
  <c r="J81"/>
  <c r="J80"/>
  <c r="J76"/>
  <c r="J75"/>
  <c r="J70"/>
  <c r="J69" s="1"/>
  <c r="J67"/>
  <c r="J65"/>
  <c r="J64"/>
  <c r="J63" s="1"/>
  <c r="J57"/>
  <c r="J53"/>
  <c r="J47"/>
  <c r="J46" s="1"/>
  <c r="J45" s="1"/>
  <c r="J44" s="1"/>
  <c r="J40"/>
  <c r="J38"/>
  <c r="J37"/>
  <c r="J36" s="1"/>
  <c r="J28"/>
  <c r="J27" s="1"/>
  <c r="J20"/>
  <c r="J18" s="1"/>
  <c r="J17" s="1"/>
  <c r="H113"/>
  <c r="H112" s="1"/>
  <c r="H111" s="1"/>
  <c r="H110"/>
  <c r="H109" s="1"/>
  <c r="H108"/>
  <c r="H106" s="1"/>
  <c r="H105" s="1"/>
  <c r="H104"/>
  <c r="H102"/>
  <c r="H94"/>
  <c r="H93" s="1"/>
  <c r="H92"/>
  <c r="H91" s="1"/>
  <c r="H89"/>
  <c r="H88"/>
  <c r="H87" s="1"/>
  <c r="H85" s="1"/>
  <c r="H80"/>
  <c r="H76"/>
  <c r="H75"/>
  <c r="H70"/>
  <c r="H69" s="1"/>
  <c r="H67"/>
  <c r="H65"/>
  <c r="H64"/>
  <c r="H63" s="1"/>
  <c r="H57"/>
  <c r="H53"/>
  <c r="H47"/>
  <c r="H46" s="1"/>
  <c r="H45" s="1"/>
  <c r="H44" s="1"/>
  <c r="G44"/>
  <c r="H38"/>
  <c r="H37"/>
  <c r="H33"/>
  <c r="H32" s="1"/>
  <c r="H28"/>
  <c r="H27" s="1"/>
  <c r="G25"/>
  <c r="H20"/>
  <c r="H18" s="1"/>
  <c r="H17" s="1"/>
  <c r="I56"/>
  <c r="I58"/>
  <c r="I62"/>
  <c r="I64"/>
  <c r="I66"/>
  <c r="I68"/>
  <c r="G117" i="11"/>
  <c r="G119"/>
  <c r="H103" i="13"/>
  <c r="H102" s="1"/>
  <c r="H58"/>
  <c r="J73" i="14" l="1"/>
  <c r="J72" s="1"/>
  <c r="G62" i="12"/>
  <c r="G61" s="1"/>
  <c r="H56"/>
  <c r="H50" i="14"/>
  <c r="H20" i="12"/>
  <c r="H19" s="1"/>
  <c r="H18" s="1"/>
  <c r="H17" s="1"/>
  <c r="J50" i="14"/>
  <c r="G80" i="12"/>
  <c r="G79" s="1"/>
  <c r="J97" i="14"/>
  <c r="G43" i="12"/>
  <c r="H80"/>
  <c r="H79" s="1"/>
  <c r="J33" i="14"/>
  <c r="J32" s="1"/>
  <c r="J25" s="1"/>
  <c r="I83" i="27"/>
  <c r="G20" i="12"/>
  <c r="G19" s="1"/>
  <c r="G18" s="1"/>
  <c r="G17" s="1"/>
  <c r="H73" i="14"/>
  <c r="H72" s="1"/>
  <c r="J77"/>
  <c r="J71" s="1"/>
  <c r="H77"/>
  <c r="H71" s="1"/>
  <c r="H25"/>
  <c r="H97"/>
  <c r="E14" i="22"/>
  <c r="D14"/>
  <c r="D14" i="21"/>
  <c r="H107" i="13"/>
  <c r="H105" s="1"/>
  <c r="H104" s="1"/>
  <c r="H101"/>
  <c r="H100" s="1"/>
  <c r="H99" s="1"/>
  <c r="H97"/>
  <c r="H112"/>
  <c r="H111" s="1"/>
  <c r="H109"/>
  <c r="H93"/>
  <c r="H114" i="14" l="1"/>
  <c r="J114"/>
  <c r="H96" i="13"/>
  <c r="H80"/>
  <c r="H79"/>
  <c r="H74"/>
  <c r="H75"/>
  <c r="H73"/>
  <c r="H69"/>
  <c r="H63"/>
  <c r="H46"/>
  <c r="H39"/>
  <c r="H37"/>
  <c r="H36"/>
  <c r="H33"/>
  <c r="H27" l="1"/>
  <c r="H26" s="1"/>
  <c r="H35"/>
  <c r="H32"/>
  <c r="H31" s="1"/>
  <c r="H49"/>
  <c r="H19"/>
  <c r="H17" s="1"/>
  <c r="H16" s="1"/>
  <c r="H72"/>
  <c r="H71" s="1"/>
  <c r="G116" i="11"/>
  <c r="G114"/>
  <c r="G110"/>
  <c r="G84"/>
  <c r="G83" s="1"/>
  <c r="G81"/>
  <c r="G82"/>
  <c r="G53"/>
  <c r="G52" s="1"/>
  <c r="G51" s="1"/>
  <c r="G50" s="1"/>
  <c r="G47"/>
  <c r="G46" s="1"/>
  <c r="G39"/>
  <c r="G45"/>
  <c r="G44"/>
  <c r="G43"/>
  <c r="G32"/>
  <c r="G26"/>
  <c r="G25" s="1"/>
  <c r="K186" i="27"/>
  <c r="J186"/>
  <c r="K182"/>
  <c r="J182"/>
  <c r="K178"/>
  <c r="J178"/>
  <c r="K173"/>
  <c r="J173"/>
  <c r="K153"/>
  <c r="K142"/>
  <c r="J142"/>
  <c r="K139"/>
  <c r="K117"/>
  <c r="J117"/>
  <c r="K100"/>
  <c r="J100"/>
  <c r="K99"/>
  <c r="K96"/>
  <c r="J96"/>
  <c r="K77"/>
  <c r="J77"/>
  <c r="K70"/>
  <c r="K66"/>
  <c r="J66"/>
  <c r="K65"/>
  <c r="J65"/>
  <c r="K55"/>
  <c r="J55"/>
  <c r="K46"/>
  <c r="J46"/>
  <c r="K45"/>
  <c r="J45"/>
  <c r="J76"/>
  <c r="K76"/>
  <c r="K31"/>
  <c r="J31"/>
  <c r="K30"/>
  <c r="J30"/>
  <c r="I132"/>
  <c r="I178"/>
  <c r="I170"/>
  <c r="I169" s="1"/>
  <c r="I186"/>
  <c r="I182"/>
  <c r="I145"/>
  <c r="I142"/>
  <c r="I139"/>
  <c r="I137"/>
  <c r="I117"/>
  <c r="I96"/>
  <c r="I77"/>
  <c r="I70"/>
  <c r="I66"/>
  <c r="I65"/>
  <c r="I55"/>
  <c r="I51" s="1"/>
  <c r="I46"/>
  <c r="I45"/>
  <c r="I76"/>
  <c r="I31"/>
  <c r="I30"/>
  <c r="H24" i="13" l="1"/>
  <c r="I75" i="27"/>
  <c r="G79" i="11"/>
  <c r="G78" s="1"/>
  <c r="G61"/>
  <c r="G60" s="1"/>
  <c r="G55"/>
  <c r="G31"/>
  <c r="G95"/>
  <c r="G94" s="1"/>
  <c r="G42"/>
  <c r="G19"/>
  <c r="G18" s="1"/>
  <c r="G17" s="1"/>
  <c r="G16" s="1"/>
  <c r="G120" s="1"/>
  <c r="I110" i="13"/>
  <c r="H110"/>
  <c r="I109"/>
  <c r="I108" s="1"/>
  <c r="H108"/>
  <c r="I91"/>
  <c r="I90" s="1"/>
  <c r="H91"/>
  <c r="H90" s="1"/>
  <c r="I88"/>
  <c r="H88"/>
  <c r="I87"/>
  <c r="I86" s="1"/>
  <c r="I85" s="1"/>
  <c r="H84"/>
  <c r="I79"/>
  <c r="I77" s="1"/>
  <c r="I76" s="1"/>
  <c r="H77"/>
  <c r="H76" s="1"/>
  <c r="H70" s="1"/>
  <c r="I74"/>
  <c r="I73"/>
  <c r="I68"/>
  <c r="H68"/>
  <c r="I66"/>
  <c r="H66"/>
  <c r="I64"/>
  <c r="H64"/>
  <c r="I62"/>
  <c r="I60"/>
  <c r="I58"/>
  <c r="H45"/>
  <c r="H44" s="1"/>
  <c r="H43" s="1"/>
  <c r="G43"/>
  <c r="I84" l="1"/>
  <c r="H47"/>
  <c r="H113" s="1"/>
  <c r="G24"/>
  <c r="I70"/>
  <c r="K185" i="27"/>
  <c r="J185"/>
  <c r="I185"/>
  <c r="K181"/>
  <c r="J181"/>
  <c r="I181"/>
  <c r="K176"/>
  <c r="K172" s="1"/>
  <c r="K161" s="1"/>
  <c r="J176"/>
  <c r="J172" s="1"/>
  <c r="I176"/>
  <c r="I172" s="1"/>
  <c r="I161" s="1"/>
  <c r="K164"/>
  <c r="J164"/>
  <c r="K162"/>
  <c r="J162"/>
  <c r="J161" s="1"/>
  <c r="K158"/>
  <c r="J158"/>
  <c r="I158"/>
  <c r="K152"/>
  <c r="J152"/>
  <c r="I152"/>
  <c r="K148"/>
  <c r="J148"/>
  <c r="I148"/>
  <c r="K136"/>
  <c r="K135" s="1"/>
  <c r="J136"/>
  <c r="J135" s="1"/>
  <c r="I136"/>
  <c r="I135" s="1"/>
  <c r="K131"/>
  <c r="J131"/>
  <c r="I131"/>
  <c r="K126"/>
  <c r="J126"/>
  <c r="I126"/>
  <c r="K123"/>
  <c r="J123"/>
  <c r="I123"/>
  <c r="K121"/>
  <c r="J121"/>
  <c r="I121"/>
  <c r="K119"/>
  <c r="J119"/>
  <c r="I119"/>
  <c r="K116"/>
  <c r="I116"/>
  <c r="K109"/>
  <c r="J109"/>
  <c r="I109"/>
  <c r="K106"/>
  <c r="J106"/>
  <c r="I106"/>
  <c r="K102"/>
  <c r="J102"/>
  <c r="I102"/>
  <c r="K98"/>
  <c r="J98"/>
  <c r="I98"/>
  <c r="K95"/>
  <c r="J95"/>
  <c r="I95"/>
  <c r="K75"/>
  <c r="J75"/>
  <c r="I71"/>
  <c r="K63"/>
  <c r="J63"/>
  <c r="I63"/>
  <c r="K51"/>
  <c r="J51"/>
  <c r="K44"/>
  <c r="J44"/>
  <c r="I44"/>
  <c r="K39"/>
  <c r="J39"/>
  <c r="I39"/>
  <c r="K36"/>
  <c r="J36"/>
  <c r="K29"/>
  <c r="J29"/>
  <c r="I29"/>
  <c r="K25"/>
  <c r="J25"/>
  <c r="I25"/>
  <c r="K16"/>
  <c r="K15" s="1"/>
  <c r="K14" s="1"/>
  <c r="J16"/>
  <c r="J15" s="1"/>
  <c r="J14" s="1"/>
  <c r="I15"/>
  <c r="I14" s="1"/>
  <c r="I97" l="1"/>
  <c r="I187" s="1"/>
  <c r="J43"/>
  <c r="J24" s="1"/>
  <c r="J23" s="1"/>
  <c r="J22" s="1"/>
  <c r="I147"/>
  <c r="I43"/>
  <c r="I24" s="1"/>
  <c r="I23" s="1"/>
  <c r="I22" s="1"/>
  <c r="J147"/>
  <c r="K147"/>
  <c r="J97"/>
  <c r="K97"/>
  <c r="K43"/>
  <c r="K24" s="1"/>
  <c r="K23" s="1"/>
  <c r="K22" s="1"/>
  <c r="I12" l="1"/>
  <c r="J13"/>
  <c r="J12" s="1"/>
  <c r="K13"/>
  <c r="K12" s="1"/>
  <c r="K187" s="1"/>
  <c r="K188" s="1"/>
  <c r="I13"/>
  <c r="I188" l="1"/>
  <c r="J187"/>
  <c r="J188" s="1"/>
</calcChain>
</file>

<file path=xl/comments1.xml><?xml version="1.0" encoding="utf-8"?>
<comments xmlns="http://schemas.openxmlformats.org/spreadsheetml/2006/main">
  <authors>
    <author>Автор</author>
  </authors>
  <commentList>
    <comment ref="D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5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<sst xmlns="http://schemas.openxmlformats.org/spreadsheetml/2006/main" count="3061" uniqueCount="521">
  <si>
    <t>УФНС России по Забайкальскому краю</t>
  </si>
  <si>
    <t>101 02000 01 0000 110</t>
  </si>
  <si>
    <t>Налог на доходы физических лиц</t>
  </si>
  <si>
    <t>106 01000 00 0000 110</t>
  </si>
  <si>
    <t>Налог на имущество физических лиц</t>
  </si>
  <si>
    <t>106 06000 00 0000 110</t>
  </si>
  <si>
    <t>Земельный налог</t>
  </si>
  <si>
    <t xml:space="preserve">Код классификации доходов бюджетов </t>
  </si>
  <si>
    <t>Главный администратор доходов бюджета</t>
  </si>
  <si>
    <t>Наименование кода классификации доходов бюджетов</t>
  </si>
  <si>
    <t>Вид и подвид доходов бюджета</t>
  </si>
  <si>
    <t>Сумма</t>
  </si>
  <si>
    <t>Приложение № 2</t>
  </si>
  <si>
    <t>2026 год</t>
  </si>
  <si>
    <t>2027 год</t>
  </si>
  <si>
    <t>Приложение № 3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</si>
  <si>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</si>
  <si>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</si>
  <si>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Приложение № 4</t>
  </si>
  <si>
    <t>Приложение № 5</t>
  </si>
  <si>
    <t>Приложение № 6</t>
  </si>
  <si>
    <r>
      <rPr>
        <sz val="12"/>
        <rFont val="Times New Roman"/>
        <family val="1"/>
      </rPr>
      <t xml:space="preserve">Код классификации расходов бюджетов </t>
    </r>
  </si>
  <si>
    <r>
      <rPr>
        <sz val="12"/>
        <rFont val="Times New Roman"/>
        <family val="1"/>
      </rPr>
      <t>Наименование межбюджетного трансферта</t>
    </r>
  </si>
  <si>
    <r>
      <rPr>
        <sz val="12"/>
        <rFont val="Times New Roman"/>
        <family val="1"/>
      </rPr>
      <t>Наименование муниципального образования</t>
    </r>
  </si>
  <si>
    <r>
      <rPr>
        <sz val="12"/>
        <rFont val="Times New Roman"/>
        <family val="1"/>
      </rPr>
      <t>Всего</t>
    </r>
  </si>
  <si>
    <t>Приложение № 7</t>
  </si>
  <si>
    <t>Приложение № 8</t>
  </si>
  <si>
    <t>Приложение № 9</t>
  </si>
  <si>
    <r>
      <rPr>
        <sz val="12"/>
        <rFont val="Times New Roman"/>
        <family val="1"/>
      </rPr>
      <t>Код классификации источников финансирования дефицита бюджета</t>
    </r>
  </si>
  <si>
    <r>
      <rPr>
        <sz val="12"/>
        <rFont val="Times New Roman"/>
        <family val="1"/>
      </rPr>
      <t>Наименование групп, подгрупп, статей, видов источников внутреннего финансирования дефицита бюджета</t>
    </r>
  </si>
  <si>
    <r>
      <rPr>
        <sz val="12"/>
        <rFont val="Times New Roman"/>
        <family val="1"/>
      </rPr>
      <t>Сумма</t>
    </r>
  </si>
  <si>
    <r>
      <rPr>
        <sz val="12"/>
        <rFont val="Times New Roman"/>
        <family val="1"/>
      </rPr>
      <t>Главный администратор источников финансирования дефицита бюджета</t>
    </r>
  </si>
  <si>
    <r>
      <rPr>
        <sz val="12"/>
        <rFont val="Times New Roman"/>
        <family val="1"/>
      </rPr>
      <t>Группы, подгруппы, статьи и вида источника финансирования дефицита бюджета</t>
    </r>
  </si>
  <si>
    <t>тыс.руб</t>
  </si>
  <si>
    <t>Приложение № 10</t>
  </si>
  <si>
    <r>
      <rPr>
        <sz val="12"/>
        <rFont val="Times New Roman"/>
        <family val="1"/>
      </rPr>
      <t>Главного администратора источников финансирования дефицита бюджета</t>
    </r>
  </si>
  <si>
    <r>
      <rPr>
        <sz val="12"/>
        <rFont val="Times New Roman"/>
        <family val="1"/>
      </rPr>
      <t xml:space="preserve">Наименование </t>
    </r>
  </si>
  <si>
    <r>
      <rPr>
        <sz val="12"/>
        <rFont val="Times New Roman"/>
        <family val="1"/>
      </rPr>
      <t>Код раздела</t>
    </r>
  </si>
  <si>
    <r>
      <rPr>
        <sz val="12"/>
        <rFont val="Times New Roman"/>
        <family val="1"/>
      </rPr>
      <t>Код подраздела</t>
    </r>
  </si>
  <si>
    <r>
      <rPr>
        <sz val="12"/>
        <rFont val="Times New Roman"/>
        <family val="1"/>
      </rPr>
      <t>Код целевой статьи</t>
    </r>
  </si>
  <si>
    <r>
      <rPr>
        <sz val="12"/>
        <rFont val="Times New Roman"/>
        <family val="1"/>
      </rPr>
      <t>Код вида расходов</t>
    </r>
  </si>
  <si>
    <t>Приложение № 11</t>
  </si>
  <si>
    <t>Приложение № 12</t>
  </si>
  <si>
    <r>
      <rPr>
        <sz val="12"/>
        <rFont val="Times New Roman"/>
        <family val="1"/>
      </rPr>
      <t>Наименование</t>
    </r>
  </si>
  <si>
    <t>2027год</t>
  </si>
  <si>
    <t>Приложение № 13</t>
  </si>
  <si>
    <r>
      <rPr>
        <sz val="12"/>
        <rFont val="Times New Roman"/>
        <family val="1"/>
      </rPr>
      <t>Код главного распорядителя средств бюджета</t>
    </r>
  </si>
  <si>
    <r>
      <rPr>
        <sz val="12"/>
        <rFont val="Times New Roman"/>
        <family val="1"/>
      </rPr>
      <t>Коды классификации расходов 
бюджета</t>
    </r>
  </si>
  <si>
    <r>
      <rPr>
        <sz val="12"/>
        <rFont val="Times New Roman"/>
        <family val="1"/>
      </rPr>
      <t>Раз-дел</t>
    </r>
  </si>
  <si>
    <r>
      <rPr>
        <sz val="12"/>
        <rFont val="Times New Roman"/>
        <family val="1"/>
      </rPr>
      <t>Под-раздел</t>
    </r>
  </si>
  <si>
    <r>
      <rPr>
        <sz val="12"/>
        <rFont val="Times New Roman"/>
        <family val="1"/>
      </rPr>
      <t>Целе-вая статья</t>
    </r>
  </si>
  <si>
    <r>
      <rPr>
        <sz val="12"/>
        <rFont val="Times New Roman"/>
        <family val="1"/>
      </rPr>
      <t>Вид расхо-дов</t>
    </r>
  </si>
  <si>
    <r>
      <rPr>
        <sz val="12"/>
        <rFont val="Times New Roman"/>
        <family val="1"/>
      </rPr>
      <t>в том числе 
средства выше-
стоящих бюдже-
тов</t>
    </r>
  </si>
  <si>
    <r>
      <t xml:space="preserve">Наименование главного распорядителя средств бюджета________ </t>
    </r>
    <r>
      <rPr>
        <i/>
        <sz val="12"/>
        <color rgb="FFFF0000"/>
        <rFont val="Times New Roman"/>
        <family val="1"/>
        <charset val="204"/>
      </rPr>
      <t>(наименование муниципального образования</t>
    </r>
    <r>
      <rPr>
        <sz val="12"/>
        <color rgb="FFFF0000"/>
        <rFont val="Times New Roman"/>
        <family val="1"/>
        <charset val="204"/>
      </rPr>
      <t xml:space="preserve">, </t>
    </r>
    <r>
      <rPr>
        <sz val="12"/>
        <rFont val="Times New Roman"/>
        <family val="1"/>
      </rPr>
      <t>разделов, подразделов, целевых статей и видов расходов</t>
    </r>
  </si>
  <si>
    <t>Приложение № 14</t>
  </si>
  <si>
    <r>
      <rPr>
        <sz val="12"/>
        <rFont val="Times New Roman"/>
        <family val="1"/>
      </rPr>
      <t>Код главного распо-рядите-ля средств бюджета</t>
    </r>
  </si>
  <si>
    <r>
      <rPr>
        <sz val="12"/>
        <rFont val="Times New Roman"/>
        <family val="1"/>
      </rPr>
      <t>Коды классификации расходов
бюджета</t>
    </r>
  </si>
  <si>
    <r>
      <rPr>
        <sz val="12"/>
        <rFont val="Times New Roman"/>
        <family val="1"/>
      </rPr>
      <t>Це-ле-вая ста-тья</t>
    </r>
  </si>
  <si>
    <r>
      <rPr>
        <sz val="12"/>
        <rFont val="Times New Roman"/>
        <family val="1"/>
      </rPr>
      <t>Вид расходов</t>
    </r>
  </si>
  <si>
    <r>
      <rPr>
        <sz val="12"/>
        <rFont val="Times New Roman"/>
        <family val="1"/>
      </rPr>
      <t>в том числе сред-ства выше-
стоя-щих бюд-же-
тов</t>
    </r>
  </si>
  <si>
    <r>
      <rPr>
        <sz val="12"/>
        <rFont val="Times New Roman"/>
        <family val="1"/>
      </rPr>
      <t>в том числе сред-ства выше-стоя-щих бюд-же-
тов</t>
    </r>
  </si>
  <si>
    <t>Сумма на 2026 год</t>
  </si>
  <si>
    <r>
      <t xml:space="preserve">Наименование главного распорядителя средств бюджета__________________ </t>
    </r>
    <r>
      <rPr>
        <i/>
        <sz val="12"/>
        <color rgb="FFFF0000"/>
        <rFont val="Times New Roman"/>
        <family val="1"/>
        <charset val="204"/>
      </rPr>
      <t>(наименование муниципального образования)</t>
    </r>
    <r>
      <rPr>
        <sz val="12"/>
        <rFont val="Times New Roman"/>
        <family val="1"/>
      </rPr>
      <t>, разделов, подразделов, целевых статей и видов расходов</t>
    </r>
  </si>
  <si>
    <t>Приложение № 15</t>
  </si>
  <si>
    <t>Приложение № 16</t>
  </si>
  <si>
    <t>Приложение № 17</t>
  </si>
  <si>
    <t xml:space="preserve">                                                                   </t>
  </si>
  <si>
    <r>
      <rPr>
        <sz val="12"/>
        <rFont val="Times New Roman"/>
        <family val="1"/>
      </rPr>
      <t>Код классификации расходов бюджетов</t>
    </r>
  </si>
  <si>
    <r>
      <rPr>
        <sz val="12"/>
        <rFont val="Times New Roman"/>
        <family val="1"/>
      </rPr>
      <t>Наименование субсидии</t>
    </r>
  </si>
  <si>
    <t xml:space="preserve">                                                                                             тыс.руб</t>
  </si>
  <si>
    <r>
      <rPr>
        <sz val="12"/>
        <rFont val="Times New Roman"/>
        <family val="1"/>
      </rPr>
      <t>Наименование публичного нормативного обязательства</t>
    </r>
  </si>
  <si>
    <t xml:space="preserve">                                                                                            </t>
  </si>
  <si>
    <t xml:space="preserve">                                                                </t>
  </si>
  <si>
    <t xml:space="preserve">  тыс.руб</t>
  </si>
  <si>
    <t xml:space="preserve">                              тыс.руб</t>
  </si>
  <si>
    <t xml:space="preserve">                                                                 тыс.руб</t>
  </si>
  <si>
    <t xml:space="preserve">                                                              тыс.руб</t>
  </si>
  <si>
    <t xml:space="preserve">                                                           тыс.руб</t>
  </si>
  <si>
    <t xml:space="preserve">                                                тыс.руб</t>
  </si>
  <si>
    <t xml:space="preserve">                                 тыс.руб</t>
  </si>
  <si>
    <t>Сумма на 2027 год</t>
  </si>
  <si>
    <t xml:space="preserve">                                тыс.руб                                   </t>
  </si>
  <si>
    <t xml:space="preserve">                                                   тыс.руб</t>
  </si>
  <si>
    <t>Приложение № 1</t>
  </si>
  <si>
    <t>Наименование</t>
  </si>
  <si>
    <t>Р3</t>
  </si>
  <si>
    <t>ПР</t>
  </si>
  <si>
    <t>ЦСР</t>
  </si>
  <si>
    <t>Эк Ст</t>
  </si>
  <si>
    <t>ИТОГО РАСХОДОВ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</si>
  <si>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</si>
  <si>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</si>
  <si>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</si>
  <si>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</si>
  <si>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</si>
  <si>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</si>
  <si>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</si>
  <si>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</si>
  <si>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</si>
  <si>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</si>
  <si>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</si>
  <si>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</si>
  <si>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121</t>
  </si>
  <si>
    <t>211</t>
  </si>
  <si>
    <t>Суточные</t>
  </si>
  <si>
    <t>122</t>
  </si>
  <si>
    <t>212</t>
  </si>
  <si>
    <t>Начисления на выплаты по оплате труда</t>
  </si>
  <si>
    <t>129</t>
  </si>
  <si>
    <t>213</t>
  </si>
  <si>
    <t>Транспортные расходы</t>
  </si>
  <si>
    <t>222</t>
  </si>
  <si>
    <t>802</t>
  </si>
  <si>
    <t>852</t>
  </si>
  <si>
    <t>290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</si>
  <si>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</si>
  <si>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</si>
  <si>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Центральный аппарат</t>
  </si>
  <si>
    <t>0000020400</t>
  </si>
  <si>
    <t>РАСХОДЫ</t>
  </si>
  <si>
    <t>200</t>
  </si>
  <si>
    <t>Прочие выплаты</t>
  </si>
  <si>
    <t>Услуги связи</t>
  </si>
  <si>
    <t>242</t>
  </si>
  <si>
    <t>221</t>
  </si>
  <si>
    <t>в том числе интернет</t>
  </si>
  <si>
    <t>- телефон</t>
  </si>
  <si>
    <t>- почтовые расходы</t>
  </si>
  <si>
    <t>244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</si>
  <si>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</si>
  <si>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</si>
  <si>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</si>
  <si>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</si>
  <si>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</si>
  <si>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</si>
  <si>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-ремонт системы отопления здания администрации</t>
  </si>
  <si>
    <t>Прочие работы, услуги</t>
  </si>
  <si>
    <t>226</t>
  </si>
  <si>
    <t>- программное обеспечение</t>
  </si>
  <si>
    <t>- 1С</t>
  </si>
  <si>
    <t>- СБИС</t>
  </si>
  <si>
    <t>-ПК Пульс-Про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</si>
  <si>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</si>
  <si>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</si>
  <si>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</si>
  <si>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</si>
  <si>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</si>
  <si>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</si>
  <si>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</si>
  <si>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</si>
  <si>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</si>
  <si>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</si>
  <si>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</si>
  <si>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проведение аттестации рабочего места</t>
  </si>
  <si>
    <t xml:space="preserve">- курсы повышения </t>
  </si>
  <si>
    <t>…</t>
  </si>
  <si>
    <t>Иные бюджетные ассигнования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</si>
  <si>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</si>
  <si>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</si>
  <si>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</si>
  <si>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</si>
  <si>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</si>
  <si>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</si>
  <si>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</si>
  <si>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853</t>
  </si>
  <si>
    <t>Увеличение стоимости основных средств</t>
  </si>
  <si>
    <t>310</t>
  </si>
  <si>
    <t xml:space="preserve"> - приобретение оргтехники (ноутбук для главы)</t>
  </si>
  <si>
    <t>- мебель</t>
  </si>
  <si>
    <t>414</t>
  </si>
  <si>
    <t>Увеличение стоимости материальных запасов</t>
  </si>
  <si>
    <t>340</t>
  </si>
  <si>
    <t xml:space="preserve"> - дрова </t>
  </si>
  <si>
    <t>223</t>
  </si>
  <si>
    <t xml:space="preserve"> - канцелярские расходы</t>
  </si>
  <si>
    <t>346</t>
  </si>
  <si>
    <t xml:space="preserve"> - приобретение материалов для ремонта</t>
  </si>
  <si>
    <t>- гсм</t>
  </si>
  <si>
    <t>343</t>
  </si>
  <si>
    <t>- з/части</t>
  </si>
  <si>
    <t>- хоз.нужды</t>
  </si>
  <si>
    <t>Административная комиссия</t>
  </si>
  <si>
    <t>0000079207</t>
  </si>
  <si>
    <t xml:space="preserve"> Проведенияе выборов и референдумов</t>
  </si>
  <si>
    <t>07</t>
  </si>
  <si>
    <t>Проведение выборов в представительные органы муниципального образования</t>
  </si>
  <si>
    <t>0000002002</t>
  </si>
  <si>
    <t>-Оплата по договорам ГПХ(избирательная комиссия)</t>
  </si>
  <si>
    <t>-Услуги редакции (обьявления, биллютени)</t>
  </si>
  <si>
    <t>-Заправка картриджа</t>
  </si>
  <si>
    <t>Проведение выборов главы муниципального образования</t>
  </si>
  <si>
    <t>0000002003</t>
  </si>
  <si>
    <t>Резервные фонды</t>
  </si>
  <si>
    <t>11</t>
  </si>
  <si>
    <t>Резервные фонды местных администраций</t>
  </si>
  <si>
    <t>0000007005</t>
  </si>
  <si>
    <t>870</t>
  </si>
  <si>
    <t>349</t>
  </si>
  <si>
    <t>Другие общегосударственные вопросы</t>
  </si>
  <si>
    <t>13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</si>
  <si>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</si>
  <si>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</si>
  <si>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</si>
  <si>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>111</t>
  </si>
  <si>
    <t>119</t>
  </si>
  <si>
    <t>112</t>
  </si>
  <si>
    <t>Коммунальные услуги</t>
  </si>
  <si>
    <t xml:space="preserve"> - электроэнергия</t>
  </si>
  <si>
    <t>247</t>
  </si>
  <si>
    <t>-ТКО Олерон+</t>
  </si>
  <si>
    <t>-дрова</t>
  </si>
  <si>
    <t>-Ремонт здания администрации</t>
  </si>
  <si>
    <t>Прочие работы и услуги</t>
  </si>
  <si>
    <t>-Прохождение медосмотра</t>
  </si>
  <si>
    <t>-Оплата по договорам ГПХ(замещение работников в отпуске)</t>
  </si>
  <si>
    <t>-Оплата по договорам ГПХ()</t>
  </si>
  <si>
    <t>-кадастровые работы</t>
  </si>
  <si>
    <t>-Членские взносы</t>
  </si>
  <si>
    <t>Приобретение похозяйственных книг</t>
  </si>
  <si>
    <t>-Прочие расходы</t>
  </si>
  <si>
    <t>-Исполнительный сбор (постановка на кадастровый учет)</t>
  </si>
  <si>
    <t>292</t>
  </si>
  <si>
    <t xml:space="preserve">Обеспечение проживающих в поселении и нуждающихся в жилых помещениях малоимущих граждан </t>
  </si>
  <si>
    <t>0000042162</t>
  </si>
  <si>
    <t>- канцелярия (бумага)</t>
  </si>
  <si>
    <t>Сохранение, использование и поуляризация объектов культурного наследия (памятников)</t>
  </si>
  <si>
    <t>0000042165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</si>
  <si>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</si>
  <si>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</si>
  <si>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</si>
  <si>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0000042166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</si>
  <si>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</si>
  <si>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</si>
  <si>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</si>
  <si>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</si>
  <si>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</si>
  <si>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0000042169</t>
  </si>
  <si>
    <t>-бумага для плакатов, листовок</t>
  </si>
  <si>
    <t>000042169</t>
  </si>
  <si>
    <t>НАЦИОНАЛЬНАЯ ОБОРОНА</t>
  </si>
  <si>
    <t>0000000</t>
  </si>
  <si>
    <t>Оплата труда и начисления на выплаты по оплате труда</t>
  </si>
  <si>
    <t>03</t>
  </si>
  <si>
    <t>0000051180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</si>
  <si>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</si>
  <si>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</si>
  <si>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</si>
  <si>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</si>
  <si>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</si>
  <si>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09</t>
  </si>
  <si>
    <t>0000042163</t>
  </si>
  <si>
    <t>-гсм</t>
  </si>
  <si>
    <t>Обеспечение пожарной безопасности</t>
  </si>
  <si>
    <t>10</t>
  </si>
  <si>
    <t>0000024799</t>
  </si>
  <si>
    <t>- обновление минполос</t>
  </si>
  <si>
    <t>- отжиг</t>
  </si>
  <si>
    <t>- оплата по договорам за тушение пожаров</t>
  </si>
  <si>
    <t>- медикаменты, продукты питания, гсм и тп</t>
  </si>
  <si>
    <t>ДОРОЖНЫЙ ФОНД</t>
  </si>
  <si>
    <t>0000044315</t>
  </si>
  <si>
    <t>-оплата по договорам</t>
  </si>
  <si>
    <t>ЖИЛИЩНО-КОММУНАЛЬНОЕ ХОЗЯЙСТВО</t>
  </si>
  <si>
    <t>05</t>
  </si>
  <si>
    <t>Жилищное хозяйство</t>
  </si>
  <si>
    <t>Транспортный налог</t>
  </si>
  <si>
    <t>0000035005</t>
  </si>
  <si>
    <t>Организация водоснабжения и водоотведения</t>
  </si>
  <si>
    <t>0000042161</t>
  </si>
  <si>
    <t>- оплата по договорам (3/п+30,2%)</t>
  </si>
  <si>
    <t>- микробиологическое иследование воды</t>
  </si>
  <si>
    <t>-известь, лампочки</t>
  </si>
  <si>
    <t>-дрова, уголь</t>
  </si>
  <si>
    <t>Благоустройство</t>
  </si>
  <si>
    <t>Уличное освещение</t>
  </si>
  <si>
    <t>0000060001</t>
  </si>
  <si>
    <t>ремонт детских, спортивных площадок</t>
  </si>
  <si>
    <t>Организация ритуальных услуг и содержание мест захоронения</t>
  </si>
  <si>
    <t>0000042168</t>
  </si>
  <si>
    <t>- транспортные услуги</t>
  </si>
  <si>
    <t>000042168</t>
  </si>
  <si>
    <t>- ремонт ограждения, очистка от мусора</t>
  </si>
  <si>
    <t>Социальное обеспечение и иные выплаты населению</t>
  </si>
  <si>
    <t>Пенсионное обеспечение</t>
  </si>
  <si>
    <t>0000049101</t>
  </si>
  <si>
    <t>321</t>
  </si>
  <si>
    <t>264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</si>
  <si>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</si>
  <si>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</si>
  <si>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</si>
  <si>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</si>
  <si>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</si>
  <si>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</si>
  <si>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</si>
  <si>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</si>
  <si>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14</t>
  </si>
  <si>
    <t>0000042160</t>
  </si>
  <si>
    <t>540</t>
  </si>
  <si>
    <t>251</t>
  </si>
  <si>
    <t>- контрольный орган</t>
  </si>
  <si>
    <t>Итого расходов</t>
  </si>
  <si>
    <t>без переданных полномочий и ВУСа</t>
  </si>
  <si>
    <t>Очередной год         2025</t>
  </si>
  <si>
    <t>1 год планового периода 2026</t>
  </si>
  <si>
    <t>2 год планового периода 2027</t>
  </si>
  <si>
    <t>01 05 02 01 10 0000 510</t>
  </si>
  <si>
    <t>01 05 02 01 10 0000 610</t>
  </si>
  <si>
    <t>Администрация сельского поселения "Бадинское"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</si>
  <si>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</si>
  <si>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</si>
  <si>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</si>
  <si>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</si>
  <si>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</si>
  <si>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органов</t>
  </si>
  <si>
    <t>Фонд оплаты труда и страховые взносы</t>
  </si>
  <si>
    <t>Иные выплаты персоналу, за исключением фонда оплаты труда</t>
  </si>
  <si>
    <t>Взносы по обязательному социальному страхованию на выплаты работникам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</si>
  <si>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</si>
  <si>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муниципальных органов власти</t>
  </si>
  <si>
    <t>00 0 00 20400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</si>
  <si>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</si>
  <si>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</si>
  <si>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</si>
  <si>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Закупка товаров, работ, услуг в сфере информационно-коммуникационных технологий </t>
  </si>
  <si>
    <t>Прочая закупка товаров, работ и услуг для государственных нужд</t>
  </si>
  <si>
    <t>Уплата прочих налогов, сборов и иных платежей</t>
  </si>
  <si>
    <t>Резервные фонды исполнительных органов местного самоуправления</t>
  </si>
  <si>
    <t>00 0 00 07005</t>
  </si>
  <si>
    <t>Иные закупки товаров, работ и услуг для государственных нужд</t>
  </si>
  <si>
    <t>00 0 00 92300</t>
  </si>
  <si>
    <t>Расходы на выплату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</si>
  <si>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</si>
  <si>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</si>
  <si>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Электроэнергия</t>
  </si>
  <si>
    <t>00 0 00 42162</t>
  </si>
  <si>
    <t>00 0 00 42165</t>
  </si>
  <si>
    <t>00 0 00 42166</t>
  </si>
  <si>
    <t>Организация сбор и вывоза мусора</t>
  </si>
  <si>
    <t>00 0 00 42167</t>
  </si>
  <si>
    <t>00 0 00 42168</t>
  </si>
  <si>
    <t>00 0 00 42169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</si>
  <si>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</si>
  <si>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</si>
  <si>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00 0 00 51180</t>
  </si>
  <si>
    <t>Защита населения и территории от  чрезвычайных ситуаций природного и техногенного характера, гражданская оборона</t>
  </si>
  <si>
    <t>00000 21801</t>
  </si>
  <si>
    <t>00 0 00 42163</t>
  </si>
  <si>
    <t>Дорожное хозяйство (дорожные фонды)</t>
  </si>
  <si>
    <t>Строительство, модернизация, ремонт и содержание автомобильных дорог местного значения</t>
  </si>
  <si>
    <t>00 0 00 44315</t>
  </si>
  <si>
    <t>Жилищно-коммунальное хозяйство</t>
  </si>
  <si>
    <t>Коммунальное хозяйство</t>
  </si>
  <si>
    <t>00 0 00 60001</t>
  </si>
  <si>
    <t xml:space="preserve">00 0 00 42161 </t>
  </si>
  <si>
    <t>Социальная политика</t>
  </si>
  <si>
    <t>00000 49101</t>
  </si>
  <si>
    <t>Иные межбюджетные трансферты</t>
  </si>
  <si>
    <t>Перечисление другим бюджетам (контрольный орган)</t>
  </si>
  <si>
    <t>00 0 00 42160</t>
  </si>
  <si>
    <t>Транспортные услуги</t>
  </si>
  <si>
    <t>Прочие работы,услуги</t>
  </si>
  <si>
    <t>Поступление нефинасовых активов</t>
  </si>
  <si>
    <t>Уплата налогов, сборов и иных платежей</t>
  </si>
  <si>
    <t>Эл.энергия</t>
  </si>
  <si>
    <t>Национальная оборона</t>
  </si>
  <si>
    <t>Национальная безопасность и правоохранительная деятельность</t>
  </si>
  <si>
    <t>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</si>
  <si>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 xml:space="preserve">Коммунальное хозяйсто </t>
  </si>
  <si>
    <t>000 00 42162</t>
  </si>
  <si>
    <t>000 00 42165</t>
  </si>
  <si>
    <t>000 00 42166</t>
  </si>
  <si>
    <t>000 00 42167</t>
  </si>
  <si>
    <t>000 00 42168</t>
  </si>
  <si>
    <t>000 00 42169</t>
  </si>
  <si>
    <t>0000021801</t>
  </si>
  <si>
    <t>00 0 00 60005</t>
  </si>
  <si>
    <t>00 0 00 49101</t>
  </si>
  <si>
    <t>100</t>
  </si>
  <si>
    <t>120</t>
  </si>
  <si>
    <t>240</t>
  </si>
  <si>
    <t>800</t>
  </si>
  <si>
    <t>110</t>
  </si>
  <si>
    <t>перепись населения</t>
  </si>
  <si>
    <t>0000042167</t>
  </si>
  <si>
    <t>0102</t>
  </si>
  <si>
    <t>0104</t>
  </si>
  <si>
    <t>0111</t>
  </si>
  <si>
    <t>0113</t>
  </si>
  <si>
    <t>0309</t>
  </si>
  <si>
    <t>0310</t>
  </si>
  <si>
    <t>0409</t>
  </si>
  <si>
    <t>0502</t>
  </si>
  <si>
    <t>0503</t>
  </si>
  <si>
    <t>1001</t>
  </si>
  <si>
    <t>00 00 00 79207</t>
  </si>
  <si>
    <t>0203</t>
  </si>
  <si>
    <t xml:space="preserve">00 0 00 51180 </t>
  </si>
  <si>
    <t>1403</t>
  </si>
  <si>
    <t xml:space="preserve">00 0 00 79207 </t>
  </si>
  <si>
    <t xml:space="preserve">00 0 00 42167 </t>
  </si>
  <si>
    <t>Муниципальная пенсия</t>
  </si>
  <si>
    <t>Государственная пошлина</t>
  </si>
  <si>
    <t>Всего расходов</t>
  </si>
  <si>
    <t xml:space="preserve">00 0 00 42163 </t>
  </si>
  <si>
    <t xml:space="preserve">00 0 00 42168 </t>
  </si>
  <si>
    <t>содержание мест захоронения</t>
  </si>
  <si>
    <t>-ремонт ограждения, очистка от мусора</t>
  </si>
  <si>
    <t>выплаты населению</t>
  </si>
  <si>
    <t>пенсионное обеспечение</t>
  </si>
  <si>
    <t>202 04014 10 0000 150</t>
  </si>
  <si>
    <t>Межбюджетные трансферты, передаваемые бюджетам сельских поселений бюджетов муниципальных районов на осуществление части полномочий по решению вопросов меситного значения в соответствии с заключенными соглашениями</t>
  </si>
  <si>
    <t>муниципальный район "Хилокский район"</t>
  </si>
  <si>
    <t xml:space="preserve">202 16001 10 0000 150 </t>
  </si>
  <si>
    <t>Дотации бюджетам сельских поселений на выравнивание бюджетной обеспеченности</t>
  </si>
  <si>
    <t>202 35118 10 0000 150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</si>
  <si>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</si>
  <si>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202 49999 10 0000 150</t>
  </si>
  <si>
    <t>Прочие межбюджетные трансферты , передаваемые бюджетам сельских поселений</t>
  </si>
  <si>
    <t>Субвенции бюджетам городских поселений на выполнение передаваемых полномочий субъектов РФ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</si>
  <si>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</si>
  <si>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</si>
  <si>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</si>
  <si>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</si>
  <si>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</si>
  <si>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</si>
  <si>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</si>
  <si>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</si>
  <si>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</si>
  <si>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образований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</si>
  <si>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</si>
  <si>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</si>
  <si>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</si>
  <si>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</si>
  <si>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</si>
  <si>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</si>
  <si>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образований</t>
  </si>
  <si>
    <t>Оргганизация  сбора и вывоз мусора</t>
  </si>
  <si>
    <t>1 08 00000 00 0000 000</t>
  </si>
  <si>
    <t>1 11 00000 00 0000 000</t>
  </si>
  <si>
    <t>ДОХОДЫ ОТ ИСПОЛЬЗОВАНИЯ ИМУЩЕСТВА, НАХОДЯЩЕГОСЯ В ГОСУДАРСТВЕННОЙ ИЛИ МУНИЦИПАЛЬНОЙ СОБСТВЕННОСТИ</t>
  </si>
  <si>
    <t>1 17 00000 00 0000 000</t>
  </si>
  <si>
    <t>ПРОЧИЕ НЕНАЛОГОВЫЕ ДОХОДЫ</t>
  </si>
  <si>
    <t>Межбюджетные трансс ферты, передаваемые бюджетам сельских поселений</t>
  </si>
  <si>
    <t>начисление на оплату труда</t>
  </si>
  <si>
    <t>0500</t>
  </si>
  <si>
    <t>0300</t>
  </si>
  <si>
    <t>105 01000 00 0000 110</t>
  </si>
  <si>
    <t>Налог на совокупный доход</t>
  </si>
  <si>
    <t>Итого доходов</t>
  </si>
  <si>
    <t>к решению Совета сельского поселения "Бадинское"</t>
  </si>
  <si>
    <t>"О бюджете сельского поселения "Бадинское" на 2025 год</t>
  </si>
  <si>
    <t>и плановый период 2026 и 2027 г</t>
  </si>
  <si>
    <t>от ________________ №  _________________</t>
  </si>
  <si>
    <t>тыс.руб.</t>
  </si>
  <si>
    <t>Объем поступлений доходов в бюджет Администрации сельского поселения "Бадинское" по кодам классификации доходов на  2026 и 2027 год</t>
  </si>
  <si>
    <r>
  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Администрации сельского поселения "Бадинское" </t>
    </r>
    <r>
      <rPr>
        <b/>
        <sz val="12"/>
        <color rgb="FFFF0000"/>
        <rFont val="Times New Roman"/>
        <family val="1"/>
        <charset val="204"/>
      </rPr>
      <t xml:space="preserve">  и </t>
    </r>
    <r>
      <rPr>
        <b/>
        <sz val="12"/>
        <rFont val="Times New Roman"/>
        <family val="1"/>
        <charset val="204"/>
      </rPr>
      <t xml:space="preserve">иных муниципальных образований на 2025 год 
</t>
    </r>
  </si>
  <si>
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Администрации сельского поселения "Бадинское"и иных муниципальных образований на 2026 год 
</t>
  </si>
  <si>
    <r>
  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Администрации сельского поселения "Бадинское" </t>
    </r>
    <r>
      <rPr>
        <b/>
        <sz val="12"/>
        <rFont val="Times New Roman"/>
        <family val="1"/>
        <charset val="204"/>
      </rPr>
      <t xml:space="preserve"> и иных муниципальных образований на 2027 год 
</t>
    </r>
  </si>
  <si>
    <r>
      <t xml:space="preserve">Объем и распределение межбюджетных трансфертов, 
предоставляемых  из бюджета муниципальнога района Хилокский район    бюджетам  Администрация сельского поселения "Бадинское" </t>
    </r>
    <r>
      <rPr>
        <b/>
        <sz val="12"/>
        <rFont val="Times New Roman"/>
        <family val="1"/>
        <charset val="204"/>
      </rPr>
      <t xml:space="preserve"> на 2025 год  </t>
    </r>
  </si>
  <si>
    <r>
      <t xml:space="preserve">Объем и распределение межбюджетных трансфертов, 
предоставляемых  из бюджета муниципальнога района Хилокский район    бюджетам Администрация сельского поселенич "Бадинское" </t>
    </r>
    <r>
      <rPr>
        <b/>
        <sz val="12"/>
        <rFont val="Times New Roman"/>
        <family val="1"/>
        <charset val="204"/>
      </rPr>
      <t xml:space="preserve"> на 2026 год  </t>
    </r>
  </si>
  <si>
    <r>
      <t xml:space="preserve">Объем и распределение межбюджетных трансфертов, 
предоставляемых  из бюджета муниципальнога района Хилокский район    бюджетам Администрация сельского поселения "Бадинское" </t>
    </r>
    <r>
      <rPr>
        <b/>
        <sz val="12"/>
        <rFont val="Times New Roman"/>
        <family val="1"/>
        <charset val="204"/>
      </rPr>
      <t xml:space="preserve"> на 2027 год  </t>
    </r>
  </si>
  <si>
    <t xml:space="preserve"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_Администрация Бадинского сельского поселения Администрация Бадинского сельского поселения  на плановый период 
                                  2026 и 2027 годов
</t>
  </si>
  <si>
    <t xml:space="preserve">Объем и распределение бюджетных ассигнований бюджета муниципальнога района Хилокский район бюджетам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</si>
  <si>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r>
      <t>Объем и распределение бюджетных ассигнований бюджета муниципальнога района Хилокский район  бюджетам</t>
    </r>
    <r>
      <rPr>
        <b/>
        <sz val="12"/>
        <rFont val="Times New Roman"/>
        <family val="1"/>
        <charset val="204"/>
      </rPr>
      <t xml:space="preserve">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 2026 и 2027 годов
</t>
    </r>
  </si>
  <si>
    <r>
      <t xml:space="preserve">Ведомственная структура расходов бюджета  Администрация сельского поселения "Бадинское" </t>
    </r>
    <r>
      <rPr>
        <b/>
        <sz val="12"/>
        <rFont val="Times New Roman"/>
        <family val="1"/>
        <charset val="204"/>
      </rPr>
      <t xml:space="preserve"> на 2025 год</t>
    </r>
  </si>
  <si>
    <r>
      <t>Ведомственная структура расходов бюджета сельского поселения "Бадинское"</t>
    </r>
    <r>
      <rPr>
        <b/>
        <sz val="12"/>
        <rFont val="Times New Roman"/>
        <family val="1"/>
        <charset val="204"/>
      </rPr>
      <t xml:space="preserve">  на плановый период   2026 и 2027 годов</t>
    </r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</si>
  <si>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2025 год Администрации сельского поселения "Бадинское"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</si>
  <si>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плановый период   2026 и 2027 годов Администрации сельского поселения "Бадинское"</t>
  </si>
  <si>
    <r>
      <t>Бюджетная роспись
       муниципальнога района Хилокский район сельского поселения "Бадинское"</t>
    </r>
    <r>
      <rPr>
        <b/>
        <sz val="12"/>
        <rFont val="Times New Roman"/>
        <family val="1"/>
        <charset val="204"/>
      </rPr>
      <t xml:space="preserve"> на 2025 год плановый период   2026 и 2027 годов. 
</t>
    </r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</si>
  <si>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_Администрация Бадинского сельского поселения на 2025 год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</si>
  <si>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</si>
  <si>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</si>
  <si>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</si>
  <si>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</si>
  <si>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</si>
  <si>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</si>
  <si>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Единый сельскохозяйственный налог</t>
  </si>
  <si>
    <t>10503000010000110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</si>
  <si>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</si>
  <si>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</si>
  <si>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</si>
  <si>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106 0603 00 00000 110</t>
  </si>
  <si>
    <t>106 01030100000110</t>
  </si>
  <si>
    <t>Земельный налог с физических лиц</t>
  </si>
  <si>
    <t>106 0604 00 00000110</t>
  </si>
  <si>
    <t>10600000000000000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</si>
  <si>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</si>
  <si>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</si>
  <si>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</si>
  <si>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</si>
  <si>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</si>
  <si>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</si>
  <si>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Прочие неналоговые доходы бюджетов сельских поселений</t>
  </si>
  <si>
    <t>Средства самообложения граждан</t>
  </si>
  <si>
    <t>11714000000000150</t>
  </si>
  <si>
    <t>10500000000000000</t>
  </si>
  <si>
    <t xml:space="preserve">Объем поступлений доходов в бюджет Админитрации сельского поселения Бадинское"  по кодам классификации доходов бюджетов 
на 2025 год
</t>
  </si>
  <si>
    <t>10606000000000110</t>
  </si>
  <si>
    <t>11705000000000180</t>
  </si>
  <si>
    <t>БЕЗВОЗМЕЗДНЫЕ ПОСТУПЛЕНИЯ</t>
  </si>
  <si>
    <t>20200000000000000</t>
  </si>
  <si>
    <t>Дотации бюджетам сельских поселений на выравнивание бюджетной обеспеченности из бюджетов муниципальных районов</t>
  </si>
  <si>
    <t>20210000000000150</t>
  </si>
  <si>
    <t>Субвенции бюджетам бюджетной системы Российской Федерации</t>
  </si>
  <si>
    <t>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</si>
  <si>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</si>
  <si>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</si>
  <si>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</si>
  <si>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</si>
  <si>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</si>
  <si>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</si>
  <si>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</si>
  <si>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Прочие межбюджетные трансферты, передаваемые бюджетам</t>
  </si>
  <si>
    <t>20249999000000150</t>
  </si>
  <si>
    <t xml:space="preserve">Код классификации расходов бюджетов </t>
  </si>
  <si>
    <t>Наименование муниципального образования</t>
  </si>
  <si>
    <t>Всего</t>
  </si>
  <si>
    <t>20230024100000150</t>
  </si>
  <si>
    <t>НАЛОГОВЫЕ И НЕНАЛОГОВЫЕ ДОХОДЫ</t>
  </si>
  <si>
    <t>10000000000000000</t>
  </si>
  <si>
    <t>10601000 00 0000 110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</si>
</sst>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.00_р_._-;\-* #,##0.00_р_._-;_-* &quot;-&quot;??_р_._-;_-@_-"/>
    <numFmt numFmtId="166" formatCode="000000"/>
  </numFmts>
  <fonts count="5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Та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9E7E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/>
    <xf numFmtId="0" fontId="27" fillId="0" borderId="0"/>
    <xf numFmtId="0" fontId="29" fillId="0" borderId="0"/>
    <xf numFmtId="0" fontId="1" fillId="0" borderId="0"/>
    <xf numFmtId="165" fontId="32" fillId="0" borderId="0" applyFont="0" applyFill="0" applyBorder="0" applyAlignment="0" applyProtection="0"/>
    <xf numFmtId="0" fontId="1" fillId="0" borderId="0"/>
    <xf numFmtId="0" fontId="1" fillId="0" borderId="0"/>
    <xf numFmtId="165" fontId="32" fillId="0" borderId="0" applyFont="0" applyFill="0" applyBorder="0" applyAlignment="0" applyProtection="0"/>
    <xf numFmtId="0" fontId="1" fillId="0" borderId="0"/>
  </cellStyleXfs>
  <cellXfs count="418">
    <xf numFmtId="0" fontId="0" fillId="0" borderId="0" xfId="0"/>
    <xf numFmtId="0" fontId="2" fillId="0" borderId="0" xfId="1" applyFont="1" applyFill="1"/>
    <xf numFmtId="0" fontId="1" fillId="0" borderId="0" xfId="1" applyFill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2" fillId="0" borderId="1" xfId="1" applyFont="1" applyFill="1" applyBorder="1"/>
    <xf numFmtId="0" fontId="3" fillId="0" borderId="0" xfId="1" applyFont="1" applyFill="1" applyAlignment="1"/>
    <xf numFmtId="0" fontId="4" fillId="0" borderId="0" xfId="1" applyFont="1" applyFill="1" applyAlignment="1"/>
    <xf numFmtId="0" fontId="5" fillId="0" borderId="0" xfId="0" applyFont="1" applyAlignment="1">
      <alignment horizontal="right" vertical="center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" xfId="1" applyFont="1" applyFill="1" applyBorder="1" applyAlignment="1">
      <alignment horizontal="center"/>
    </xf>
    <xf numFmtId="0" fontId="7" fillId="0" borderId="1" xfId="1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wrapText="1"/>
    </xf>
    <xf numFmtId="0" fontId="2" fillId="2" borderId="0" xfId="1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4" fillId="0" borderId="0" xfId="1" applyFont="1" applyFill="1" applyAlignment="1">
      <alignment horizontal="left"/>
    </xf>
    <xf numFmtId="0" fontId="1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" fillId="0" borderId="0" xfId="1" applyFill="1"/>
    <xf numFmtId="49" fontId="16" fillId="0" borderId="1" xfId="2" applyNumberFormat="1" applyFont="1" applyBorder="1" applyAlignment="1">
      <alignment horizontal="center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49" fontId="16" fillId="3" borderId="4" xfId="2" applyNumberFormat="1" applyFont="1" applyFill="1" applyBorder="1" applyAlignment="1">
      <alignment horizontal="center" vertical="center" wrapText="1"/>
    </xf>
    <xf numFmtId="49" fontId="16" fillId="3" borderId="1" xfId="2" applyNumberFormat="1" applyFont="1" applyFill="1" applyBorder="1" applyAlignment="1">
      <alignment horizontal="center" vertical="center" wrapText="1"/>
    </xf>
    <xf numFmtId="2" fontId="16" fillId="3" borderId="1" xfId="2" applyNumberFormat="1" applyFont="1" applyFill="1" applyBorder="1" applyAlignment="1">
      <alignment horizontal="center" vertical="center" wrapText="1"/>
    </xf>
    <xf numFmtId="49" fontId="16" fillId="4" borderId="1" xfId="2" applyNumberFormat="1" applyFont="1" applyFill="1" applyBorder="1" applyAlignment="1">
      <alignment horizontal="center" vertical="center"/>
    </xf>
    <xf numFmtId="2" fontId="16" fillId="4" borderId="1" xfId="2" applyNumberFormat="1" applyFont="1" applyFill="1" applyBorder="1" applyAlignment="1"/>
    <xf numFmtId="49" fontId="16" fillId="0" borderId="1" xfId="2" applyNumberFormat="1" applyFont="1" applyBorder="1" applyAlignment="1">
      <alignment horizontal="center" vertical="center"/>
    </xf>
    <xf numFmtId="2" fontId="17" fillId="0" borderId="1" xfId="2" applyNumberFormat="1" applyFont="1" applyBorder="1" applyAlignment="1"/>
    <xf numFmtId="2" fontId="17" fillId="0" borderId="1" xfId="3" applyNumberFormat="1" applyFont="1" applyBorder="1" applyAlignment="1" applyProtection="1">
      <protection locked="0"/>
    </xf>
    <xf numFmtId="164" fontId="17" fillId="0" borderId="1" xfId="3" applyNumberFormat="1" applyFont="1" applyBorder="1" applyAlignment="1" applyProtection="1">
      <protection locked="0"/>
    </xf>
    <xf numFmtId="164" fontId="17" fillId="0" borderId="1" xfId="2" applyNumberFormat="1" applyFont="1" applyBorder="1" applyAlignment="1"/>
    <xf numFmtId="49" fontId="17" fillId="0" borderId="1" xfId="2" applyNumberFormat="1" applyFont="1" applyBorder="1" applyAlignment="1">
      <alignment wrapText="1"/>
    </xf>
    <xf numFmtId="49" fontId="16" fillId="5" borderId="1" xfId="2" applyNumberFormat="1" applyFont="1" applyFill="1" applyBorder="1" applyAlignment="1">
      <alignment horizontal="center" vertical="center"/>
    </xf>
    <xf numFmtId="2" fontId="17" fillId="5" borderId="1" xfId="2" applyNumberFormat="1" applyFont="1" applyFill="1" applyBorder="1" applyAlignment="1"/>
    <xf numFmtId="49" fontId="17" fillId="0" borderId="1" xfId="2" applyNumberFormat="1" applyFont="1" applyBorder="1" applyAlignment="1">
      <alignment horizontal="center" vertical="center"/>
    </xf>
    <xf numFmtId="49" fontId="16" fillId="6" borderId="1" xfId="2" applyNumberFormat="1" applyFont="1" applyFill="1" applyBorder="1" applyAlignment="1">
      <alignment horizontal="center" vertical="center"/>
    </xf>
    <xf numFmtId="2" fontId="17" fillId="6" borderId="1" xfId="2" applyNumberFormat="1" applyFont="1" applyFill="1" applyBorder="1" applyAlignment="1"/>
    <xf numFmtId="49" fontId="17" fillId="2" borderId="1" xfId="2" applyNumberFormat="1" applyFont="1" applyFill="1" applyBorder="1" applyAlignment="1">
      <alignment horizontal="center" vertical="center"/>
    </xf>
    <xf numFmtId="2" fontId="17" fillId="2" borderId="1" xfId="2" applyNumberFormat="1" applyFont="1" applyFill="1" applyBorder="1" applyAlignment="1"/>
    <xf numFmtId="2" fontId="17" fillId="2" borderId="1" xfId="3" applyNumberFormat="1" applyFont="1" applyFill="1" applyBorder="1" applyAlignment="1" applyProtection="1">
      <protection locked="0"/>
    </xf>
    <xf numFmtId="49" fontId="16" fillId="2" borderId="1" xfId="2" applyNumberFormat="1" applyFont="1" applyFill="1" applyBorder="1" applyAlignment="1">
      <alignment horizontal="center" vertical="center"/>
    </xf>
    <xf numFmtId="49" fontId="18" fillId="0" borderId="1" xfId="2" applyNumberFormat="1" applyFont="1" applyBorder="1" applyAlignment="1">
      <alignment horizontal="left" wrapText="1"/>
    </xf>
    <xf numFmtId="49" fontId="17" fillId="0" borderId="1" xfId="2" applyNumberFormat="1" applyFont="1" applyBorder="1" applyAlignment="1">
      <alignment horizontal="left" wrapText="1"/>
    </xf>
    <xf numFmtId="2" fontId="16" fillId="5" borderId="1" xfId="2" applyNumberFormat="1" applyFont="1" applyFill="1" applyBorder="1" applyAlignment="1"/>
    <xf numFmtId="49" fontId="16" fillId="4" borderId="1" xfId="2" applyNumberFormat="1" applyFont="1" applyFill="1" applyBorder="1"/>
    <xf numFmtId="49" fontId="16" fillId="5" borderId="1" xfId="2" applyNumberFormat="1" applyFont="1" applyFill="1" applyBorder="1" applyAlignment="1">
      <alignment wrapText="1"/>
    </xf>
    <xf numFmtId="2" fontId="17" fillId="5" borderId="1" xfId="3" applyNumberFormat="1" applyFont="1" applyFill="1" applyBorder="1" applyAlignment="1" applyProtection="1">
      <protection locked="0"/>
    </xf>
    <xf numFmtId="49" fontId="18" fillId="0" borderId="1" xfId="2" applyNumberFormat="1" applyFont="1" applyBorder="1" applyAlignment="1">
      <alignment wrapText="1"/>
    </xf>
    <xf numFmtId="49" fontId="18" fillId="0" borderId="1" xfId="2" applyNumberFormat="1" applyFont="1" applyBorder="1"/>
    <xf numFmtId="49" fontId="19" fillId="7" borderId="1" xfId="2" applyNumberFormat="1" applyFont="1" applyFill="1" applyBorder="1" applyAlignment="1" applyProtection="1">
      <alignment horizontal="left" vertical="center" wrapText="1"/>
    </xf>
    <xf numFmtId="2" fontId="16" fillId="0" borderId="1" xfId="2" applyNumberFormat="1" applyFont="1" applyBorder="1" applyAlignment="1"/>
    <xf numFmtId="49" fontId="18" fillId="5" borderId="1" xfId="2" applyNumberFormat="1" applyFont="1" applyFill="1" applyBorder="1" applyAlignment="1">
      <alignment horizontal="left" wrapText="1"/>
    </xf>
    <xf numFmtId="49" fontId="18" fillId="2" borderId="1" xfId="2" applyNumberFormat="1" applyFont="1" applyFill="1" applyBorder="1" applyAlignment="1">
      <alignment horizontal="left" wrapText="1"/>
    </xf>
    <xf numFmtId="49" fontId="18" fillId="0" borderId="1" xfId="2" applyNumberFormat="1" applyFont="1" applyBorder="1" applyAlignment="1">
      <alignment horizontal="left"/>
    </xf>
    <xf numFmtId="49" fontId="21" fillId="5" borderId="1" xfId="4" applyNumberFormat="1" applyFont="1" applyFill="1" applyBorder="1" applyProtection="1">
      <alignment wrapText="1"/>
      <protection locked="0"/>
    </xf>
    <xf numFmtId="49" fontId="16" fillId="5" borderId="1" xfId="3" applyNumberFormat="1" applyFont="1" applyFill="1" applyBorder="1" applyAlignment="1" applyProtection="1">
      <alignment horizontal="center" vertical="center"/>
      <protection locked="0"/>
    </xf>
    <xf numFmtId="2" fontId="16" fillId="5" borderId="1" xfId="3" applyNumberFormat="1" applyFont="1" applyFill="1" applyBorder="1" applyAlignment="1" applyProtection="1">
      <protection locked="0"/>
    </xf>
    <xf numFmtId="49" fontId="22" fillId="0" borderId="1" xfId="4" applyNumberFormat="1" applyFont="1" applyBorder="1" applyProtection="1">
      <alignment wrapText="1"/>
      <protection locked="0"/>
    </xf>
    <xf numFmtId="49" fontId="16" fillId="2" borderId="1" xfId="3" applyNumberFormat="1" applyFont="1" applyFill="1" applyBorder="1" applyAlignment="1" applyProtection="1">
      <alignment horizontal="center" vertical="center"/>
      <protection locked="0"/>
    </xf>
    <xf numFmtId="49" fontId="16" fillId="0" borderId="1" xfId="3" applyNumberFormat="1" applyFont="1" applyBorder="1" applyAlignment="1" applyProtection="1">
      <alignment horizontal="center" vertical="center"/>
      <protection locked="0"/>
    </xf>
    <xf numFmtId="2" fontId="16" fillId="0" borderId="1" xfId="3" applyNumberFormat="1" applyFont="1" applyBorder="1" applyAlignment="1" applyProtection="1">
      <protection locked="0"/>
    </xf>
    <xf numFmtId="49" fontId="16" fillId="5" borderId="1" xfId="3" applyNumberFormat="1" applyFont="1" applyFill="1" applyBorder="1" applyAlignment="1" applyProtection="1">
      <alignment wrapText="1"/>
      <protection locked="0"/>
    </xf>
    <xf numFmtId="49" fontId="18" fillId="0" borderId="1" xfId="3" applyNumberFormat="1" applyFont="1" applyBorder="1" applyProtection="1">
      <protection locked="0"/>
    </xf>
    <xf numFmtId="49" fontId="17" fillId="5" borderId="1" xfId="2" applyNumberFormat="1" applyFont="1" applyFill="1" applyBorder="1" applyAlignment="1">
      <alignment horizontal="left" wrapText="1"/>
    </xf>
    <xf numFmtId="2" fontId="17" fillId="6" borderId="1" xfId="3" applyNumberFormat="1" applyFont="1" applyFill="1" applyBorder="1" applyAlignment="1" applyProtection="1">
      <protection locked="0"/>
    </xf>
    <xf numFmtId="49" fontId="24" fillId="2" borderId="1" xfId="2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/>
    <xf numFmtId="49" fontId="25" fillId="7" borderId="1" xfId="2" applyNumberFormat="1" applyFont="1" applyFill="1" applyBorder="1" applyAlignment="1" applyProtection="1">
      <alignment horizontal="left" vertical="center" wrapText="1"/>
    </xf>
    <xf numFmtId="2" fontId="16" fillId="2" borderId="1" xfId="2" applyNumberFormat="1" applyFont="1" applyFill="1" applyBorder="1" applyAlignment="1"/>
    <xf numFmtId="49" fontId="26" fillId="0" borderId="1" xfId="4" applyNumberFormat="1" applyFont="1" applyBorder="1" applyProtection="1">
      <alignment wrapText="1"/>
      <protection locked="0"/>
    </xf>
    <xf numFmtId="2" fontId="17" fillId="0" borderId="1" xfId="2" applyNumberFormat="1" applyFont="1" applyFill="1" applyBorder="1" applyAlignment="1"/>
    <xf numFmtId="49" fontId="21" fillId="5" borderId="1" xfId="5" applyNumberFormat="1" applyFont="1" applyFill="1" applyBorder="1" applyAlignment="1" applyProtection="1">
      <alignment wrapText="1"/>
      <protection locked="0"/>
    </xf>
    <xf numFmtId="49" fontId="22" fillId="0" borderId="1" xfId="6" applyNumberFormat="1" applyFont="1" applyBorder="1" applyProtection="1">
      <protection locked="0"/>
    </xf>
    <xf numFmtId="49" fontId="18" fillId="0" borderId="1" xfId="3" applyNumberFormat="1" applyFont="1" applyBorder="1" applyAlignment="1" applyProtection="1">
      <alignment wrapText="1"/>
      <protection locked="0"/>
    </xf>
    <xf numFmtId="49" fontId="16" fillId="3" borderId="1" xfId="2" applyNumberFormat="1" applyFont="1" applyFill="1" applyBorder="1" applyAlignment="1">
      <alignment wrapText="1"/>
    </xf>
    <xf numFmtId="49" fontId="16" fillId="3" borderId="1" xfId="2" applyNumberFormat="1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/>
    <xf numFmtId="49" fontId="17" fillId="0" borderId="1" xfId="2" applyNumberFormat="1" applyFont="1" applyBorder="1"/>
    <xf numFmtId="49" fontId="17" fillId="0" borderId="1" xfId="2" applyNumberFormat="1" applyFont="1" applyFill="1" applyBorder="1" applyAlignment="1"/>
    <xf numFmtId="49" fontId="16" fillId="0" borderId="1" xfId="2" applyNumberFormat="1" applyFont="1" applyFill="1" applyBorder="1" applyAlignment="1">
      <alignment horizontal="center" vertical="center"/>
    </xf>
    <xf numFmtId="49" fontId="17" fillId="3" borderId="1" xfId="2" applyNumberFormat="1" applyFont="1" applyFill="1" applyBorder="1" applyAlignment="1">
      <alignment horizontal="left"/>
    </xf>
    <xf numFmtId="2" fontId="16" fillId="3" borderId="1" xfId="3" applyNumberFormat="1" applyFont="1" applyFill="1" applyBorder="1" applyAlignment="1" applyProtection="1">
      <protection locked="0"/>
    </xf>
    <xf numFmtId="49" fontId="18" fillId="0" borderId="1" xfId="2" applyNumberFormat="1" applyFont="1" applyFill="1" applyBorder="1" applyAlignment="1">
      <alignment horizontal="left"/>
    </xf>
    <xf numFmtId="49" fontId="28" fillId="3" borderId="1" xfId="3" applyNumberFormat="1" applyFont="1" applyFill="1" applyBorder="1" applyProtection="1">
      <protection locked="0"/>
    </xf>
    <xf numFmtId="49" fontId="28" fillId="3" borderId="1" xfId="3" applyNumberFormat="1" applyFont="1" applyFill="1" applyBorder="1" applyAlignment="1" applyProtection="1">
      <alignment horizontal="center" vertical="center"/>
      <protection locked="0"/>
    </xf>
    <xf numFmtId="2" fontId="28" fillId="3" borderId="1" xfId="3" applyNumberFormat="1" applyFont="1" applyFill="1" applyBorder="1" applyAlignment="1" applyProtection="1">
      <protection locked="0"/>
    </xf>
    <xf numFmtId="49" fontId="16" fillId="0" borderId="5" xfId="2" applyNumberFormat="1" applyFont="1" applyBorder="1" applyAlignment="1">
      <alignment horizontal="center" vertical="center" wrapText="1"/>
    </xf>
    <xf numFmtId="49" fontId="16" fillId="3" borderId="11" xfId="2" applyNumberFormat="1" applyFont="1" applyFill="1" applyBorder="1" applyAlignment="1">
      <alignment horizontal="center" vertical="center" wrapText="1"/>
    </xf>
    <xf numFmtId="49" fontId="16" fillId="4" borderId="11" xfId="2" applyNumberFormat="1" applyFont="1" applyFill="1" applyBorder="1" applyAlignment="1">
      <alignment horizontal="center" vertical="center" wrapText="1"/>
    </xf>
    <xf numFmtId="49" fontId="16" fillId="0" borderId="11" xfId="2" applyNumberFormat="1" applyFont="1" applyFill="1" applyBorder="1" applyAlignment="1">
      <alignment horizontal="center" vertical="center" wrapText="1"/>
    </xf>
    <xf numFmtId="49" fontId="16" fillId="5" borderId="11" xfId="2" applyNumberFormat="1" applyFont="1" applyFill="1" applyBorder="1" applyAlignment="1">
      <alignment horizontal="center" vertical="center" wrapText="1"/>
    </xf>
    <xf numFmtId="49" fontId="17" fillId="0" borderId="11" xfId="2" applyNumberFormat="1" applyFont="1" applyFill="1" applyBorder="1" applyAlignment="1">
      <alignment horizontal="center" vertical="center" wrapText="1"/>
    </xf>
    <xf numFmtId="49" fontId="16" fillId="6" borderId="11" xfId="2" applyNumberFormat="1" applyFont="1" applyFill="1" applyBorder="1" applyAlignment="1">
      <alignment horizontal="center" vertical="center" wrapText="1"/>
    </xf>
    <xf numFmtId="49" fontId="17" fillId="2" borderId="11" xfId="2" applyNumberFormat="1" applyFont="1" applyFill="1" applyBorder="1" applyAlignment="1">
      <alignment horizontal="center" vertical="center" wrapText="1"/>
    </xf>
    <xf numFmtId="49" fontId="16" fillId="2" borderId="11" xfId="2" applyNumberFormat="1" applyFont="1" applyFill="1" applyBorder="1" applyAlignment="1">
      <alignment horizontal="center" vertical="center" wrapText="1"/>
    </xf>
    <xf numFmtId="49" fontId="16" fillId="5" borderId="5" xfId="3" applyNumberFormat="1" applyFont="1" applyFill="1" applyBorder="1" applyAlignment="1" applyProtection="1">
      <alignment horizontal="center" vertical="center"/>
      <protection locked="0"/>
    </xf>
    <xf numFmtId="49" fontId="16" fillId="0" borderId="5" xfId="3" applyNumberFormat="1" applyFont="1" applyBorder="1" applyAlignment="1" applyProtection="1">
      <alignment horizontal="center"/>
      <protection locked="0"/>
    </xf>
    <xf numFmtId="49" fontId="16" fillId="5" borderId="5" xfId="3" applyNumberFormat="1" applyFont="1" applyFill="1" applyBorder="1" applyAlignment="1" applyProtection="1">
      <alignment horizontal="center"/>
      <protection locked="0"/>
    </xf>
    <xf numFmtId="49" fontId="16" fillId="0" borderId="11" xfId="3" applyNumberFormat="1" applyFont="1" applyBorder="1" applyAlignment="1" applyProtection="1">
      <alignment horizontal="center"/>
      <protection locked="0"/>
    </xf>
    <xf numFmtId="49" fontId="24" fillId="2" borderId="11" xfId="2" applyNumberFormat="1" applyFont="1" applyFill="1" applyBorder="1" applyAlignment="1">
      <alignment horizontal="center" vertical="center" wrapText="1"/>
    </xf>
    <xf numFmtId="49" fontId="16" fillId="3" borderId="5" xfId="2" applyNumberFormat="1" applyFont="1" applyFill="1" applyBorder="1" applyAlignment="1">
      <alignment horizontal="center"/>
    </xf>
    <xf numFmtId="49" fontId="16" fillId="0" borderId="5" xfId="2" applyNumberFormat="1" applyFont="1" applyBorder="1" applyAlignment="1">
      <alignment horizontal="center"/>
    </xf>
    <xf numFmtId="49" fontId="16" fillId="0" borderId="5" xfId="2" applyNumberFormat="1" applyFont="1" applyFill="1" applyBorder="1" applyAlignment="1">
      <alignment horizontal="center"/>
    </xf>
    <xf numFmtId="49" fontId="16" fillId="2" borderId="5" xfId="2" applyNumberFormat="1" applyFont="1" applyFill="1" applyBorder="1" applyAlignment="1">
      <alignment horizontal="center"/>
    </xf>
    <xf numFmtId="49" fontId="28" fillId="3" borderId="5" xfId="3" applyNumberFormat="1" applyFont="1" applyFill="1" applyBorder="1" applyAlignment="1" applyProtection="1">
      <alignment horizontal="center"/>
      <protection locked="0"/>
    </xf>
    <xf numFmtId="49" fontId="16" fillId="4" borderId="1" xfId="2" applyNumberFormat="1" applyFont="1" applyFill="1" applyBorder="1" applyAlignment="1">
      <alignment horizontal="left" wrapText="1"/>
    </xf>
    <xf numFmtId="49" fontId="16" fillId="4" borderId="1" xfId="2" applyNumberFormat="1" applyFont="1" applyFill="1" applyBorder="1" applyAlignment="1">
      <alignment wrapText="1"/>
    </xf>
    <xf numFmtId="49" fontId="17" fillId="4" borderId="1" xfId="2" applyNumberFormat="1" applyFont="1" applyFill="1" applyBorder="1" applyAlignment="1">
      <alignment horizontal="left" wrapText="1"/>
    </xf>
    <xf numFmtId="49" fontId="17" fillId="6" borderId="1" xfId="2" applyNumberFormat="1" applyFont="1" applyFill="1" applyBorder="1" applyAlignment="1">
      <alignment horizontal="left" wrapText="1"/>
    </xf>
    <xf numFmtId="49" fontId="17" fillId="2" borderId="1" xfId="2" applyNumberFormat="1" applyFont="1" applyFill="1" applyBorder="1" applyAlignment="1">
      <alignment horizontal="left" wrapText="1"/>
    </xf>
    <xf numFmtId="49" fontId="19" fillId="5" borderId="1" xfId="2" applyNumberFormat="1" applyFont="1" applyFill="1" applyBorder="1" applyAlignment="1">
      <alignment wrapText="1"/>
    </xf>
    <xf numFmtId="49" fontId="17" fillId="5" borderId="1" xfId="2" applyNumberFormat="1" applyFont="1" applyFill="1" applyBorder="1"/>
    <xf numFmtId="49" fontId="18" fillId="6" borderId="1" xfId="2" applyNumberFormat="1" applyFont="1" applyFill="1" applyBorder="1" applyAlignment="1">
      <alignment horizontal="left" wrapText="1"/>
    </xf>
    <xf numFmtId="49" fontId="23" fillId="4" borderId="1" xfId="2" applyNumberFormat="1" applyFont="1" applyFill="1" applyBorder="1" applyAlignment="1">
      <alignment wrapText="1"/>
    </xf>
    <xf numFmtId="49" fontId="24" fillId="2" borderId="1" xfId="2" applyNumberFormat="1" applyFont="1" applyFill="1" applyBorder="1" applyAlignment="1">
      <alignment wrapText="1"/>
    </xf>
    <xf numFmtId="49" fontId="23" fillId="5" borderId="1" xfId="2" applyNumberFormat="1" applyFont="1" applyFill="1" applyBorder="1" applyAlignment="1">
      <alignment wrapText="1"/>
    </xf>
    <xf numFmtId="49" fontId="25" fillId="0" borderId="1" xfId="2" applyNumberFormat="1" applyFont="1" applyBorder="1" applyAlignment="1">
      <alignment wrapText="1"/>
    </xf>
    <xf numFmtId="49" fontId="23" fillId="4" borderId="1" xfId="2" applyNumberFormat="1" applyFont="1" applyFill="1" applyBorder="1" applyAlignment="1" applyProtection="1">
      <alignment horizontal="left" vertical="center" wrapText="1"/>
    </xf>
    <xf numFmtId="49" fontId="23" fillId="4" borderId="1" xfId="2" applyNumberFormat="1" applyFont="1" applyFill="1" applyBorder="1" applyAlignment="1">
      <alignment horizontal="left" wrapText="1"/>
    </xf>
    <xf numFmtId="49" fontId="23" fillId="5" borderId="1" xfId="2" applyNumberFormat="1" applyFont="1" applyFill="1" applyBorder="1" applyAlignment="1">
      <alignment horizontal="left" wrapText="1"/>
    </xf>
    <xf numFmtId="49" fontId="19" fillId="0" borderId="1" xfId="2" applyNumberFormat="1" applyFont="1" applyBorder="1" applyAlignment="1">
      <alignment horizontal="left" wrapText="1"/>
    </xf>
    <xf numFmtId="49" fontId="19" fillId="2" borderId="1" xfId="2" applyNumberFormat="1" applyFont="1" applyFill="1" applyBorder="1" applyAlignment="1">
      <alignment wrapText="1"/>
    </xf>
    <xf numFmtId="49" fontId="19" fillId="0" borderId="1" xfId="2" applyNumberFormat="1" applyFont="1" applyBorder="1" applyAlignment="1">
      <alignment wrapText="1"/>
    </xf>
    <xf numFmtId="2" fontId="16" fillId="0" borderId="1" xfId="2" applyNumberFormat="1" applyFont="1" applyBorder="1" applyAlignment="1">
      <alignment horizontal="center" wrapText="1"/>
    </xf>
    <xf numFmtId="2" fontId="16" fillId="0" borderId="1" xfId="3" applyNumberFormat="1" applyFont="1" applyBorder="1" applyAlignment="1" applyProtection="1">
      <alignment horizontal="center" wrapText="1"/>
      <protection locked="0"/>
    </xf>
    <xf numFmtId="2" fontId="16" fillId="4" borderId="1" xfId="2" applyNumberFormat="1" applyFont="1" applyFill="1" applyBorder="1" applyAlignment="1">
      <alignment horizontal="center"/>
    </xf>
    <xf numFmtId="0" fontId="1" fillId="0" borderId="0" xfId="1" applyFill="1" applyAlignment="1">
      <alignment wrapText="1"/>
    </xf>
    <xf numFmtId="0" fontId="5" fillId="0" borderId="0" xfId="0" applyFont="1" applyAlignment="1">
      <alignment horizontal="right" vertical="center"/>
    </xf>
    <xf numFmtId="0" fontId="1" fillId="0" borderId="0" xfId="1" applyFill="1"/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top" wrapText="1"/>
    </xf>
    <xf numFmtId="2" fontId="7" fillId="0" borderId="1" xfId="1" applyNumberFormat="1" applyFont="1" applyFill="1" applyBorder="1"/>
    <xf numFmtId="0" fontId="30" fillId="0" borderId="1" xfId="7" applyFont="1" applyFill="1" applyBorder="1" applyAlignment="1">
      <alignment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4" fontId="3" fillId="0" borderId="1" xfId="7" applyNumberFormat="1" applyFont="1" applyFill="1" applyBorder="1" applyAlignment="1">
      <alignment horizontal="right" vertical="center" wrapText="1"/>
    </xf>
    <xf numFmtId="0" fontId="2" fillId="2" borderId="1" xfId="8" applyFont="1" applyFill="1" applyBorder="1"/>
    <xf numFmtId="49" fontId="4" fillId="2" borderId="1" xfId="7" applyNumberFormat="1" applyFont="1" applyFill="1" applyBorder="1" applyAlignment="1">
      <alignment horizontal="center" vertical="center" wrapText="1"/>
    </xf>
    <xf numFmtId="4" fontId="4" fillId="2" borderId="1" xfId="7" applyNumberFormat="1" applyFont="1" applyFill="1" applyBorder="1" applyAlignment="1">
      <alignment horizontal="right" vertical="center" wrapText="1"/>
    </xf>
    <xf numFmtId="0" fontId="31" fillId="2" borderId="1" xfId="8" applyFont="1" applyFill="1" applyBorder="1" applyAlignment="1">
      <alignment wrapText="1"/>
    </xf>
    <xf numFmtId="0" fontId="2" fillId="2" borderId="1" xfId="7" applyFont="1" applyFill="1" applyBorder="1" applyAlignment="1">
      <alignment vertical="center" wrapText="1"/>
    </xf>
    <xf numFmtId="0" fontId="2" fillId="2" borderId="1" xfId="9" applyNumberFormat="1" applyFont="1" applyFill="1" applyBorder="1" applyAlignment="1">
      <alignment vertical="center" wrapText="1"/>
    </xf>
    <xf numFmtId="49" fontId="2" fillId="2" borderId="1" xfId="8" applyNumberFormat="1" applyFont="1" applyFill="1" applyBorder="1" applyAlignment="1">
      <alignment horizontal="left" vertical="center" wrapText="1"/>
    </xf>
    <xf numFmtId="0" fontId="31" fillId="2" borderId="1" xfId="8" applyFont="1" applyFill="1" applyBorder="1" applyAlignment="1">
      <alignment horizontal="justify" vertical="center" wrapText="1"/>
    </xf>
    <xf numFmtId="0" fontId="31" fillId="2" borderId="1" xfId="8" applyFont="1" applyFill="1" applyBorder="1" applyAlignment="1">
      <alignment vertical="center"/>
    </xf>
    <xf numFmtId="49" fontId="31" fillId="2" borderId="1" xfId="8" applyNumberFormat="1" applyFont="1" applyFill="1" applyBorder="1" applyAlignment="1">
      <alignment wrapText="1"/>
    </xf>
    <xf numFmtId="4" fontId="4" fillId="2" borderId="1" xfId="7" applyNumberFormat="1" applyFont="1" applyFill="1" applyBorder="1" applyAlignment="1">
      <alignment horizontal="center" vertical="center" wrapText="1"/>
    </xf>
    <xf numFmtId="4" fontId="4" fillId="2" borderId="1" xfId="7" applyNumberFormat="1" applyFont="1" applyFill="1" applyBorder="1" applyAlignment="1">
      <alignment horizontal="right" wrapText="1"/>
    </xf>
    <xf numFmtId="49" fontId="4" fillId="2" borderId="1" xfId="10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left" wrapText="1"/>
    </xf>
    <xf numFmtId="4" fontId="3" fillId="2" borderId="1" xfId="7" applyNumberFormat="1" applyFont="1" applyFill="1" applyBorder="1" applyAlignment="1">
      <alignment horizontal="right" vertical="center" wrapText="1"/>
    </xf>
    <xf numFmtId="0" fontId="30" fillId="2" borderId="1" xfId="9" applyNumberFormat="1" applyFont="1" applyFill="1" applyBorder="1" applyAlignment="1">
      <alignment vertical="center" wrapText="1"/>
    </xf>
    <xf numFmtId="0" fontId="4" fillId="2" borderId="1" xfId="7" applyNumberFormat="1" applyFont="1" applyFill="1" applyBorder="1" applyAlignment="1">
      <alignment horizontal="right" vertical="center" wrapText="1"/>
    </xf>
    <xf numFmtId="0" fontId="4" fillId="2" borderId="1" xfId="7" applyNumberFormat="1" applyFont="1" applyFill="1" applyBorder="1" applyAlignment="1">
      <alignment horizontal="right" wrapText="1"/>
    </xf>
    <xf numFmtId="0" fontId="4" fillId="2" borderId="1" xfId="7" applyNumberFormat="1" applyFont="1" applyFill="1" applyBorder="1" applyAlignment="1">
      <alignment vertical="center" wrapText="1"/>
    </xf>
    <xf numFmtId="0" fontId="17" fillId="0" borderId="1" xfId="2" applyNumberFormat="1" applyFont="1" applyBorder="1" applyAlignment="1"/>
    <xf numFmtId="49" fontId="3" fillId="0" borderId="1" xfId="10" applyNumberFormat="1" applyFont="1" applyFill="1" applyBorder="1" applyAlignment="1">
      <alignment horizontal="center" vertical="center" wrapText="1"/>
    </xf>
    <xf numFmtId="0" fontId="34" fillId="2" borderId="1" xfId="8" applyFont="1" applyFill="1" applyBorder="1" applyAlignment="1">
      <alignment horizontal="center" vertical="center" wrapText="1"/>
    </xf>
    <xf numFmtId="49" fontId="33" fillId="0" borderId="1" xfId="4" applyNumberFormat="1" applyFont="1" applyFill="1" applyBorder="1" applyProtection="1">
      <alignment wrapText="1"/>
      <protection locked="0"/>
    </xf>
    <xf numFmtId="49" fontId="4" fillId="0" borderId="1" xfId="7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vertical="center" wrapText="1"/>
    </xf>
    <xf numFmtId="0" fontId="4" fillId="0" borderId="1" xfId="7" applyNumberFormat="1" applyFont="1" applyFill="1" applyBorder="1" applyAlignment="1">
      <alignment horizontal="right" vertical="center" wrapText="1"/>
    </xf>
    <xf numFmtId="4" fontId="4" fillId="0" borderId="1" xfId="7" applyNumberFormat="1" applyFont="1" applyFill="1" applyBorder="1" applyAlignment="1">
      <alignment horizontal="right" vertical="center" wrapText="1"/>
    </xf>
    <xf numFmtId="49" fontId="33" fillId="0" borderId="1" xfId="5" applyNumberFormat="1" applyFont="1" applyFill="1" applyBorder="1" applyAlignment="1" applyProtection="1">
      <alignment wrapText="1"/>
      <protection locked="0"/>
    </xf>
    <xf numFmtId="49" fontId="30" fillId="0" borderId="1" xfId="0" applyNumberFormat="1" applyFont="1" applyFill="1" applyBorder="1" applyAlignment="1" applyProtection="1">
      <alignment wrapText="1"/>
      <protection locked="0"/>
    </xf>
    <xf numFmtId="0" fontId="33" fillId="0" borderId="1" xfId="8" applyFont="1" applyFill="1" applyBorder="1" applyAlignment="1">
      <alignment horizontal="justify" vertical="center" wrapText="1"/>
    </xf>
    <xf numFmtId="49" fontId="3" fillId="0" borderId="1" xfId="8" applyNumberFormat="1" applyFont="1" applyFill="1" applyBorder="1" applyAlignment="1">
      <alignment horizontal="center" vertical="center" wrapText="1"/>
    </xf>
    <xf numFmtId="0" fontId="31" fillId="0" borderId="1" xfId="8" applyFont="1" applyFill="1" applyBorder="1" applyAlignment="1">
      <alignment horizontal="justify" vertical="center" wrapText="1"/>
    </xf>
    <xf numFmtId="49" fontId="4" fillId="0" borderId="1" xfId="10" applyNumberFormat="1" applyFont="1" applyFill="1" applyBorder="1" applyAlignment="1">
      <alignment horizontal="center" vertical="center" wrapText="1"/>
    </xf>
    <xf numFmtId="0" fontId="34" fillId="0" borderId="1" xfId="8" applyFont="1" applyFill="1" applyBorder="1" applyAlignment="1">
      <alignment horizontal="center" vertical="center" wrapText="1"/>
    </xf>
    <xf numFmtId="0" fontId="31" fillId="0" borderId="1" xfId="8" applyFont="1" applyFill="1" applyBorder="1" applyAlignment="1">
      <alignment wrapText="1"/>
    </xf>
    <xf numFmtId="49" fontId="3" fillId="0" borderId="1" xfId="7" applyNumberFormat="1" applyFont="1" applyFill="1" applyBorder="1" applyAlignment="1">
      <alignment horizontal="left" vertical="center" wrapText="1"/>
    </xf>
    <xf numFmtId="0" fontId="33" fillId="0" borderId="1" xfId="8" applyFont="1" applyFill="1" applyBorder="1"/>
    <xf numFmtId="0" fontId="3" fillId="0" borderId="1" xfId="7" applyNumberFormat="1" applyFont="1" applyFill="1" applyBorder="1" applyAlignment="1">
      <alignment horizontal="right" vertical="center" wrapText="1"/>
    </xf>
    <xf numFmtId="0" fontId="2" fillId="0" borderId="1" xfId="9" applyNumberFormat="1" applyFont="1" applyFill="1" applyBorder="1" applyAlignment="1">
      <alignment vertical="center" wrapText="1"/>
    </xf>
    <xf numFmtId="0" fontId="30" fillId="0" borderId="1" xfId="9" applyNumberFormat="1" applyFont="1" applyFill="1" applyBorder="1" applyAlignment="1">
      <alignment vertical="center" wrapText="1"/>
    </xf>
    <xf numFmtId="0" fontId="35" fillId="2" borderId="1" xfId="7" applyFont="1" applyFill="1" applyBorder="1" applyAlignment="1">
      <alignment vertical="center" wrapText="1"/>
    </xf>
    <xf numFmtId="0" fontId="37" fillId="2" borderId="1" xfId="11" applyFont="1" applyFill="1" applyBorder="1" applyAlignment="1">
      <alignment wrapText="1"/>
    </xf>
    <xf numFmtId="0" fontId="36" fillId="2" borderId="1" xfId="7" applyFont="1" applyFill="1" applyBorder="1" applyAlignment="1">
      <alignment vertical="center" wrapText="1"/>
    </xf>
    <xf numFmtId="0" fontId="36" fillId="2" borderId="1" xfId="12" applyNumberFormat="1" applyFont="1" applyFill="1" applyBorder="1" applyAlignment="1">
      <alignment vertical="center" wrapText="1"/>
    </xf>
    <xf numFmtId="0" fontId="38" fillId="2" borderId="1" xfId="11" applyFont="1" applyFill="1" applyBorder="1" applyAlignment="1">
      <alignment horizontal="justify" vertical="center" wrapText="1"/>
    </xf>
    <xf numFmtId="49" fontId="36" fillId="2" borderId="1" xfId="11" applyNumberFormat="1" applyFont="1" applyFill="1" applyBorder="1" applyAlignment="1">
      <alignment horizontal="left" vertical="center" wrapText="1"/>
    </xf>
    <xf numFmtId="0" fontId="37" fillId="2" borderId="1" xfId="11" applyFont="1" applyFill="1" applyBorder="1" applyAlignment="1">
      <alignment horizontal="justify" vertical="center" wrapText="1"/>
    </xf>
    <xf numFmtId="49" fontId="36" fillId="2" borderId="12" xfId="2" applyNumberFormat="1" applyFont="1" applyFill="1" applyBorder="1" applyAlignment="1">
      <alignment horizontal="left" wrapText="1"/>
    </xf>
    <xf numFmtId="49" fontId="36" fillId="2" borderId="1" xfId="11" applyNumberFormat="1" applyFont="1" applyFill="1" applyBorder="1" applyAlignment="1">
      <alignment wrapText="1"/>
    </xf>
    <xf numFmtId="49" fontId="37" fillId="2" borderId="1" xfId="11" applyNumberFormat="1" applyFont="1" applyFill="1" applyBorder="1" applyAlignment="1">
      <alignment wrapText="1"/>
    </xf>
    <xf numFmtId="49" fontId="38" fillId="2" borderId="1" xfId="5" applyNumberFormat="1" applyFont="1" applyFill="1" applyBorder="1" applyAlignment="1" applyProtection="1">
      <alignment wrapText="1"/>
      <protection locked="0"/>
    </xf>
    <xf numFmtId="49" fontId="35" fillId="2" borderId="1" xfId="0" applyNumberFormat="1" applyFont="1" applyFill="1" applyBorder="1" applyAlignment="1" applyProtection="1">
      <alignment wrapText="1"/>
      <protection locked="0"/>
    </xf>
    <xf numFmtId="166" fontId="37" fillId="2" borderId="1" xfId="11" applyNumberFormat="1" applyFont="1" applyFill="1" applyBorder="1" applyAlignment="1">
      <alignment wrapText="1"/>
    </xf>
    <xf numFmtId="49" fontId="21" fillId="2" borderId="3" xfId="4" applyNumberFormat="1" applyFont="1" applyFill="1" applyBorder="1" applyAlignment="1" applyProtection="1">
      <alignment horizontal="left" wrapText="1"/>
      <protection locked="0"/>
    </xf>
    <xf numFmtId="49" fontId="23" fillId="2" borderId="12" xfId="2" applyNumberFormat="1" applyFont="1" applyFill="1" applyBorder="1" applyAlignment="1">
      <alignment wrapText="1"/>
    </xf>
    <xf numFmtId="49" fontId="39" fillId="0" borderId="1" xfId="2" applyNumberFormat="1" applyFont="1" applyBorder="1" applyAlignment="1">
      <alignment wrapText="1"/>
    </xf>
    <xf numFmtId="0" fontId="3" fillId="0" borderId="1" xfId="9" applyNumberFormat="1" applyFont="1" applyFill="1" applyBorder="1" applyAlignment="1">
      <alignment vertical="center" wrapText="1"/>
    </xf>
    <xf numFmtId="0" fontId="40" fillId="2" borderId="1" xfId="9" applyNumberFormat="1" applyFont="1" applyFill="1" applyBorder="1" applyAlignment="1">
      <alignment vertical="center" wrapText="1"/>
    </xf>
    <xf numFmtId="0" fontId="36" fillId="2" borderId="1" xfId="11" applyFont="1" applyFill="1" applyBorder="1" applyAlignment="1">
      <alignment wrapText="1"/>
    </xf>
    <xf numFmtId="0" fontId="35" fillId="2" borderId="1" xfId="11" applyFont="1" applyFill="1" applyBorder="1" applyAlignment="1">
      <alignment wrapText="1"/>
    </xf>
    <xf numFmtId="0" fontId="37" fillId="2" borderId="1" xfId="11" applyFont="1" applyFill="1" applyBorder="1" applyAlignment="1">
      <alignment vertical="center" wrapText="1"/>
    </xf>
    <xf numFmtId="49" fontId="38" fillId="2" borderId="1" xfId="4" applyNumberFormat="1" applyFont="1" applyFill="1" applyBorder="1" applyAlignment="1" applyProtection="1">
      <alignment wrapText="1"/>
      <protection locked="0"/>
    </xf>
    <xf numFmtId="49" fontId="33" fillId="2" borderId="1" xfId="4" applyNumberFormat="1" applyFont="1" applyFill="1" applyBorder="1" applyAlignment="1" applyProtection="1">
      <alignment wrapText="1"/>
      <protection locked="0"/>
    </xf>
    <xf numFmtId="0" fontId="38" fillId="2" borderId="1" xfId="11" applyFont="1" applyFill="1" applyBorder="1" applyAlignment="1">
      <alignment wrapText="1"/>
    </xf>
    <xf numFmtId="0" fontId="3" fillId="2" borderId="1" xfId="7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49" fontId="3" fillId="2" borderId="1" xfId="13" applyNumberFormat="1" applyFont="1" applyFill="1" applyBorder="1" applyAlignment="1">
      <alignment horizontal="center" vertical="center" wrapText="1"/>
    </xf>
    <xf numFmtId="0" fontId="34" fillId="2" borderId="1" xfId="1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11" applyFont="1" applyFill="1" applyBorder="1" applyAlignment="1">
      <alignment horizontal="center"/>
    </xf>
    <xf numFmtId="0" fontId="4" fillId="2" borderId="1" xfId="11" applyFont="1" applyFill="1" applyBorder="1" applyAlignment="1">
      <alignment horizontal="center"/>
    </xf>
    <xf numFmtId="0" fontId="4" fillId="2" borderId="1" xfId="11" applyFont="1" applyFill="1" applyBorder="1" applyAlignment="1">
      <alignment horizontal="center" vertical="center" wrapText="1"/>
    </xf>
    <xf numFmtId="3" fontId="3" fillId="2" borderId="1" xfId="7" applyNumberFormat="1" applyFont="1" applyFill="1" applyBorder="1" applyAlignment="1">
      <alignment horizontal="center" vertical="center" wrapText="1"/>
    </xf>
    <xf numFmtId="3" fontId="4" fillId="2" borderId="1" xfId="7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4" fillId="3" borderId="1" xfId="7" applyFont="1" applyFill="1" applyBorder="1" applyAlignment="1">
      <alignment horizontal="center" vertical="center" wrapText="1"/>
    </xf>
    <xf numFmtId="49" fontId="4" fillId="2" borderId="1" xfId="13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49" fontId="4" fillId="2" borderId="0" xfId="7" applyNumberFormat="1" applyFont="1" applyFill="1" applyBorder="1" applyAlignment="1">
      <alignment horizontal="center" vertical="center" wrapText="1"/>
    </xf>
    <xf numFmtId="49" fontId="22" fillId="8" borderId="1" xfId="4" applyNumberFormat="1" applyFont="1" applyFill="1" applyBorder="1" applyProtection="1">
      <alignment wrapText="1"/>
      <protection locked="0"/>
    </xf>
    <xf numFmtId="49" fontId="16" fillId="9" borderId="11" xfId="2" applyNumberFormat="1" applyFont="1" applyFill="1" applyBorder="1" applyAlignment="1">
      <alignment horizontal="center" vertical="center" wrapText="1"/>
    </xf>
    <xf numFmtId="49" fontId="16" fillId="9" borderId="1" xfId="2" applyNumberFormat="1" applyFont="1" applyFill="1" applyBorder="1" applyAlignment="1">
      <alignment horizontal="center" vertical="center"/>
    </xf>
    <xf numFmtId="49" fontId="16" fillId="9" borderId="1" xfId="3" applyNumberFormat="1" applyFont="1" applyFill="1" applyBorder="1" applyAlignment="1" applyProtection="1">
      <alignment horizontal="center" vertical="center"/>
      <protection locked="0"/>
    </xf>
    <xf numFmtId="2" fontId="17" fillId="9" borderId="1" xfId="3" applyNumberFormat="1" applyFont="1" applyFill="1" applyBorder="1" applyAlignment="1" applyProtection="1">
      <protection locked="0"/>
    </xf>
    <xf numFmtId="2" fontId="16" fillId="9" borderId="1" xfId="3" applyNumberFormat="1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0" fillId="0" borderId="1" xfId="1" applyFont="1" applyFill="1" applyBorder="1"/>
    <xf numFmtId="49" fontId="35" fillId="2" borderId="1" xfId="11" applyNumberFormat="1" applyFont="1" applyFill="1" applyBorder="1" applyAlignment="1">
      <alignment wrapText="1"/>
    </xf>
    <xf numFmtId="0" fontId="4" fillId="2" borderId="1" xfId="7" applyFont="1" applyFill="1" applyBorder="1" applyAlignment="1">
      <alignment horizontal="center" vertical="center" wrapText="1"/>
    </xf>
    <xf numFmtId="4" fontId="3" fillId="2" borderId="1" xfId="7" applyNumberFormat="1" applyFont="1" applyFill="1" applyBorder="1" applyAlignment="1">
      <alignment horizontal="right" wrapText="1"/>
    </xf>
    <xf numFmtId="2" fontId="2" fillId="0" borderId="0" xfId="1" applyNumberFormat="1" applyFont="1" applyFill="1"/>
    <xf numFmtId="4" fontId="2" fillId="0" borderId="0" xfId="1" applyNumberFormat="1" applyFont="1" applyFill="1"/>
    <xf numFmtId="3" fontId="12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41" fillId="0" borderId="1" xfId="0" applyFont="1" applyBorder="1" applyAlignment="1">
      <alignment horizontal="center"/>
    </xf>
    <xf numFmtId="0" fontId="42" fillId="0" borderId="1" xfId="0" applyFont="1" applyBorder="1" applyAlignment="1">
      <alignment horizontal="left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2" fillId="0" borderId="10" xfId="1" applyFont="1" applyFill="1" applyBorder="1"/>
    <xf numFmtId="4" fontId="30" fillId="0" borderId="1" xfId="1" applyNumberFormat="1" applyFont="1" applyFill="1" applyBorder="1"/>
    <xf numFmtId="2" fontId="2" fillId="0" borderId="1" xfId="1" applyNumberFormat="1" applyFont="1" applyFill="1" applyBorder="1"/>
    <xf numFmtId="3" fontId="3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right"/>
    </xf>
    <xf numFmtId="0" fontId="36" fillId="2" borderId="0" xfId="12" applyNumberFormat="1" applyFont="1" applyFill="1" applyBorder="1" applyAlignment="1">
      <alignment vertical="center" wrapText="1"/>
    </xf>
    <xf numFmtId="49" fontId="43" fillId="0" borderId="1" xfId="2" applyNumberFormat="1" applyFont="1" applyBorder="1" applyAlignment="1">
      <alignment wrapText="1"/>
    </xf>
    <xf numFmtId="2" fontId="30" fillId="0" borderId="1" xfId="1" applyNumberFormat="1" applyFont="1" applyFill="1" applyBorder="1"/>
    <xf numFmtId="0" fontId="3" fillId="2" borderId="5" xfId="7" applyFont="1" applyFill="1" applyBorder="1" applyAlignment="1">
      <alignment horizontal="center" vertical="center" wrapText="1"/>
    </xf>
    <xf numFmtId="49" fontId="23" fillId="2" borderId="1" xfId="2" applyNumberFormat="1" applyFont="1" applyFill="1" applyBorder="1" applyAlignment="1">
      <alignment wrapText="1"/>
    </xf>
    <xf numFmtId="49" fontId="36" fillId="2" borderId="1" xfId="2" applyNumberFormat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45" fillId="0" borderId="1" xfId="0" applyFont="1" applyBorder="1"/>
    <xf numFmtId="0" fontId="36" fillId="0" borderId="1" xfId="1" applyFont="1" applyFill="1" applyBorder="1"/>
    <xf numFmtId="0" fontId="7" fillId="0" borderId="0" xfId="1" applyFont="1" applyFill="1" applyAlignment="1">
      <alignment horizontal="center"/>
    </xf>
    <xf numFmtId="0" fontId="36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left" vertical="center"/>
    </xf>
    <xf numFmtId="0" fontId="45" fillId="0" borderId="1" xfId="0" applyFont="1" applyBorder="1" applyAlignment="1">
      <alignment horizontal="center"/>
    </xf>
    <xf numFmtId="0" fontId="36" fillId="0" borderId="1" xfId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36" fillId="0" borderId="0" xfId="1" applyFont="1" applyFill="1" applyBorder="1"/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left"/>
    </xf>
    <xf numFmtId="0" fontId="36" fillId="0" borderId="1" xfId="1" applyFont="1" applyFill="1" applyBorder="1" applyAlignment="1">
      <alignment horizontal="left"/>
    </xf>
    <xf numFmtId="0" fontId="36" fillId="0" borderId="1" xfId="1" applyFont="1" applyFill="1" applyBorder="1" applyAlignment="1">
      <alignment horizontal="left" wrapText="1"/>
    </xf>
    <xf numFmtId="2" fontId="9" fillId="0" borderId="1" xfId="1" applyNumberFormat="1" applyFont="1" applyFill="1" applyBorder="1"/>
    <xf numFmtId="2" fontId="17" fillId="0" borderId="4" xfId="3" applyNumberFormat="1" applyFont="1" applyBorder="1" applyAlignment="1" applyProtection="1">
      <protection locked="0"/>
    </xf>
    <xf numFmtId="49" fontId="21" fillId="5" borderId="0" xfId="4" applyNumberFormat="1" applyFont="1" applyFill="1" applyBorder="1" applyProtection="1">
      <alignment wrapText="1"/>
      <protection locked="0"/>
    </xf>
    <xf numFmtId="49" fontId="16" fillId="5" borderId="0" xfId="3" applyNumberFormat="1" applyFont="1" applyFill="1" applyBorder="1" applyAlignment="1" applyProtection="1">
      <alignment horizontal="center"/>
      <protection locked="0"/>
    </xf>
    <xf numFmtId="49" fontId="16" fillId="5" borderId="0" xfId="3" applyNumberFormat="1" applyFont="1" applyFill="1" applyBorder="1" applyAlignment="1" applyProtection="1">
      <alignment horizontal="center" vertical="center"/>
      <protection locked="0"/>
    </xf>
    <xf numFmtId="2" fontId="16" fillId="5" borderId="0" xfId="3" applyNumberFormat="1" applyFont="1" applyFill="1" applyBorder="1" applyAlignment="1" applyProtection="1">
      <protection locked="0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center" vertical="center"/>
    </xf>
    <xf numFmtId="2" fontId="30" fillId="0" borderId="1" xfId="1" applyNumberFormat="1" applyFont="1" applyFill="1" applyBorder="1" applyAlignment="1">
      <alignment horizontal="right"/>
    </xf>
    <xf numFmtId="0" fontId="1" fillId="0" borderId="0" xfId="1" applyFill="1"/>
    <xf numFmtId="0" fontId="47" fillId="0" borderId="0" xfId="1" applyFont="1" applyFill="1" applyAlignment="1"/>
    <xf numFmtId="0" fontId="47" fillId="0" borderId="0" xfId="1" applyFont="1" applyFill="1" applyAlignment="1">
      <alignment wrapText="1"/>
    </xf>
    <xf numFmtId="0" fontId="7" fillId="0" borderId="0" xfId="1" applyFont="1" applyFill="1" applyAlignment="1">
      <alignment horizontal="right"/>
    </xf>
    <xf numFmtId="0" fontId="11" fillId="10" borderId="0" xfId="1" applyFont="1" applyFill="1"/>
    <xf numFmtId="0" fontId="2" fillId="10" borderId="0" xfId="1" applyFont="1" applyFill="1"/>
    <xf numFmtId="0" fontId="4" fillId="10" borderId="0" xfId="1" applyFont="1" applyFill="1"/>
    <xf numFmtId="0" fontId="10" fillId="10" borderId="0" xfId="1" applyFont="1" applyFill="1"/>
    <xf numFmtId="0" fontId="4" fillId="2" borderId="0" xfId="1" applyFont="1" applyFill="1"/>
    <xf numFmtId="0" fontId="10" fillId="2" borderId="0" xfId="1" applyFont="1" applyFill="1" applyAlignment="1">
      <alignment horizontal="center"/>
    </xf>
    <xf numFmtId="0" fontId="48" fillId="2" borderId="0" xfId="1" applyFont="1" applyFill="1"/>
    <xf numFmtId="0" fontId="4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41" fillId="11" borderId="14" xfId="0" applyNumberFormat="1" applyFont="1" applyFill="1" applyBorder="1" applyAlignment="1">
      <alignment horizontal="left" wrapText="1"/>
    </xf>
    <xf numFmtId="49" fontId="41" fillId="11" borderId="14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9" fontId="5" fillId="11" borderId="14" xfId="0" applyNumberFormat="1" applyFont="1" applyFill="1" applyBorder="1" applyAlignment="1">
      <alignment horizontal="center" wrapText="1"/>
    </xf>
    <xf numFmtId="49" fontId="5" fillId="11" borderId="14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left" vertical="center" wrapText="1"/>
    </xf>
    <xf numFmtId="49" fontId="49" fillId="0" borderId="1" xfId="0" applyNumberFormat="1" applyFont="1" applyFill="1" applyBorder="1" applyAlignment="1">
      <alignment vertical="center" wrapText="1"/>
    </xf>
    <xf numFmtId="0" fontId="7" fillId="0" borderId="0" xfId="1" applyFont="1" applyFill="1"/>
    <xf numFmtId="0" fontId="9" fillId="0" borderId="0" xfId="1" applyFont="1" applyFill="1" applyAlignment="1"/>
    <xf numFmtId="0" fontId="7" fillId="0" borderId="0" xfId="1" applyFont="1" applyFill="1" applyAlignment="1"/>
    <xf numFmtId="0" fontId="50" fillId="0" borderId="0" xfId="1" applyFont="1" applyFill="1" applyAlignment="1"/>
    <xf numFmtId="0" fontId="50" fillId="0" borderId="0" xfId="1" applyFont="1" applyFill="1"/>
    <xf numFmtId="0" fontId="9" fillId="0" borderId="0" xfId="1" applyFont="1" applyFill="1" applyBorder="1" applyAlignment="1"/>
    <xf numFmtId="0" fontId="7" fillId="0" borderId="0" xfId="1" applyFont="1" applyFill="1" applyAlignment="1">
      <alignment horizontal="left"/>
    </xf>
    <xf numFmtId="49" fontId="5" fillId="11" borderId="15" xfId="0" applyNumberFormat="1" applyFont="1" applyFill="1" applyBorder="1" applyAlignment="1">
      <alignment horizontal="center" wrapText="1"/>
    </xf>
    <xf numFmtId="49" fontId="5" fillId="11" borderId="15" xfId="0" applyNumberFormat="1" applyFont="1" applyFill="1" applyBorder="1" applyAlignment="1">
      <alignment horizontal="left" wrapText="1"/>
    </xf>
    <xf numFmtId="49" fontId="5" fillId="11" borderId="1" xfId="0" applyNumberFormat="1" applyFont="1" applyFill="1" applyBorder="1" applyAlignment="1">
      <alignment horizontal="left" wrapText="1"/>
    </xf>
    <xf numFmtId="49" fontId="7" fillId="0" borderId="0" xfId="1" applyNumberFormat="1" applyFont="1" applyFill="1"/>
    <xf numFmtId="0" fontId="50" fillId="0" borderId="0" xfId="1" applyFont="1" applyFill="1" applyAlignment="1">
      <alignment wrapText="1"/>
    </xf>
    <xf numFmtId="0" fontId="7" fillId="0" borderId="1" xfId="1" applyNumberFormat="1" applyFont="1" applyFill="1" applyBorder="1" applyAlignment="1">
      <alignment horizontal="center" vertical="center"/>
    </xf>
    <xf numFmtId="2" fontId="7" fillId="0" borderId="0" xfId="1" applyNumberFormat="1" applyFont="1" applyFill="1"/>
    <xf numFmtId="49" fontId="49" fillId="11" borderId="14" xfId="0" applyNumberFormat="1" applyFont="1" applyFill="1" applyBorder="1" applyAlignment="1">
      <alignment horizontal="left" wrapText="1"/>
    </xf>
    <xf numFmtId="164" fontId="7" fillId="0" borderId="1" xfId="1" applyNumberFormat="1" applyFont="1" applyFill="1" applyBorder="1"/>
    <xf numFmtId="164" fontId="7" fillId="0" borderId="1" xfId="1" applyNumberFormat="1" applyFont="1" applyFill="1" applyBorder="1" applyAlignment="1"/>
    <xf numFmtId="0" fontId="3" fillId="0" borderId="0" xfId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4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5" xfId="1" applyFont="1" applyFill="1" applyBorder="1"/>
    <xf numFmtId="0" fontId="7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1" fillId="0" borderId="0" xfId="0" applyFont="1"/>
    <xf numFmtId="49" fontId="52" fillId="11" borderId="14" xfId="0" applyNumberFormat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/>
    <xf numFmtId="49" fontId="5" fillId="11" borderId="16" xfId="0" applyNumberFormat="1" applyFont="1" applyFill="1" applyBorder="1" applyAlignment="1">
      <alignment horizontal="left" wrapText="1"/>
    </xf>
    <xf numFmtId="49" fontId="49" fillId="11" borderId="16" xfId="0" applyNumberFormat="1" applyFont="1" applyFill="1" applyBorder="1" applyAlignment="1">
      <alignment horizontal="left" wrapText="1"/>
    </xf>
    <xf numFmtId="49" fontId="49" fillId="11" borderId="14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49" fontId="52" fillId="11" borderId="14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 vertical="top" wrapText="1"/>
    </xf>
    <xf numFmtId="0" fontId="36" fillId="0" borderId="1" xfId="1" applyFont="1" applyFill="1" applyBorder="1" applyAlignment="1">
      <alignment horizontal="right"/>
    </xf>
    <xf numFmtId="2" fontId="36" fillId="0" borderId="1" xfId="1" applyNumberFormat="1" applyFont="1" applyFill="1" applyBorder="1" applyAlignment="1">
      <alignment horizontal="right" vertical="center"/>
    </xf>
    <xf numFmtId="2" fontId="36" fillId="0" borderId="1" xfId="0" applyNumberFormat="1" applyFont="1" applyBorder="1" applyAlignment="1">
      <alignment horizontal="right" vertical="center" wrapText="1"/>
    </xf>
    <xf numFmtId="2" fontId="36" fillId="0" borderId="1" xfId="1" applyNumberFormat="1" applyFont="1" applyFill="1" applyBorder="1" applyAlignment="1">
      <alignment horizontal="right" vertical="center" wrapText="1"/>
    </xf>
    <xf numFmtId="2" fontId="46" fillId="0" borderId="1" xfId="0" applyNumberFormat="1" applyFont="1" applyBorder="1" applyAlignment="1">
      <alignment horizontal="righ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0" fillId="0" borderId="0" xfId="1" applyFont="1" applyFill="1" applyAlignment="1">
      <alignment horizontal="left" wrapText="1"/>
    </xf>
    <xf numFmtId="0" fontId="50" fillId="0" borderId="0" xfId="1" applyFont="1" applyFill="1" applyAlignment="1">
      <alignment horizontal="left"/>
    </xf>
    <xf numFmtId="0" fontId="9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Alignment="1">
      <alignment horizontal="left" wrapText="1"/>
    </xf>
    <xf numFmtId="0" fontId="47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0" xfId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47" fillId="0" borderId="0" xfId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</cellXfs>
  <cellStyles count="14">
    <cellStyle name="xl101" xfId="4"/>
    <cellStyle name="xl22" xfId="5"/>
    <cellStyle name="xl34" xfId="6"/>
    <cellStyle name="Обычный" xfId="0" builtinId="0"/>
    <cellStyle name="Обычный 2" xfId="1"/>
    <cellStyle name="Обычный 2 3" xfId="10"/>
    <cellStyle name="Обычный 2 4" xfId="13"/>
    <cellStyle name="Обычный 2 6" xfId="2"/>
    <cellStyle name="Обычный 3" xfId="8"/>
    <cellStyle name="Обычный 4" xfId="11"/>
    <cellStyle name="Обычный 6" xfId="3"/>
    <cellStyle name="Обычный_Приложения 8, 9, 10 (1)" xfId="7"/>
    <cellStyle name="Финансовый 3" xfId="9"/>
    <cellStyle name="Финансовый 4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76;&#1072;/&#1055;&#1088;&#1080;&#1083;&#1086;&#1078;&#1077;&#1085;&#1080;&#1077;%20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1"/>
      <sheetName val="прил 2"/>
      <sheetName val="прил 3"/>
      <sheetName val="прил 4"/>
      <sheetName val="прил 5"/>
      <sheetName val="прил 6"/>
      <sheetName val="прил 7"/>
      <sheetName val="прил 8"/>
      <sheetName val="прил 9"/>
      <sheetName val="прил 10"/>
      <sheetName val="прил 11"/>
      <sheetName val="прил 12"/>
      <sheetName val="прил 13"/>
      <sheetName val="до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0">
          <cell r="J100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26" zoomScaleNormal="100" workbookViewId="0">
      <selection activeCell="E18" sqref="E18"/>
    </sheetView>
  </sheetViews>
  <sheetFormatPr defaultColWidth="9.140625" defaultRowHeight="18.75"/>
  <cols>
    <col min="1" max="1" width="9" style="346" customWidth="1"/>
    <col min="2" max="2" width="15.28515625" style="346" customWidth="1"/>
    <col min="3" max="3" width="29.5703125" style="346" customWidth="1"/>
    <col min="4" max="4" width="73.140625" style="346" customWidth="1"/>
    <col min="5" max="5" width="30.7109375" style="346" customWidth="1"/>
    <col min="6" max="6" width="13.7109375" style="346" customWidth="1"/>
    <col min="7" max="16384" width="9.140625" style="346"/>
  </cols>
  <sheetData>
    <row r="1" spans="1:8">
      <c r="D1" s="347"/>
      <c r="E1" s="394" t="s">
        <v>83</v>
      </c>
      <c r="F1" s="394"/>
      <c r="G1" s="394"/>
    </row>
    <row r="2" spans="1:8" s="350" customFormat="1">
      <c r="A2" s="348"/>
      <c r="B2" s="348"/>
      <c r="C2" s="348"/>
      <c r="D2" s="348"/>
      <c r="E2" s="349" t="s">
        <v>449</v>
      </c>
      <c r="F2" s="349"/>
    </row>
    <row r="3" spans="1:8" s="350" customFormat="1">
      <c r="A3" s="348"/>
      <c r="B3" s="348"/>
      <c r="C3" s="348"/>
      <c r="D3" s="348"/>
      <c r="E3" s="349" t="s">
        <v>450</v>
      </c>
      <c r="F3" s="349"/>
    </row>
    <row r="4" spans="1:8" s="350" customFormat="1" ht="27" customHeight="1">
      <c r="A4" s="348"/>
      <c r="B4" s="348"/>
      <c r="C4" s="348"/>
      <c r="D4" s="348"/>
      <c r="E4" s="395" t="s">
        <v>451</v>
      </c>
      <c r="F4" s="395"/>
      <c r="G4" s="395"/>
      <c r="H4" s="395"/>
    </row>
    <row r="5" spans="1:8" s="350" customFormat="1">
      <c r="A5" s="348"/>
      <c r="B5" s="348"/>
      <c r="C5" s="348"/>
      <c r="D5" s="348"/>
      <c r="E5" s="396" t="s">
        <v>452</v>
      </c>
      <c r="F5" s="396"/>
      <c r="G5" s="396"/>
      <c r="H5" s="396"/>
    </row>
    <row r="6" spans="1:8" s="350" customFormat="1" ht="9" customHeight="1">
      <c r="A6" s="348"/>
      <c r="B6" s="348"/>
      <c r="C6" s="348"/>
      <c r="D6" s="348"/>
      <c r="E6" s="396"/>
      <c r="F6" s="396"/>
      <c r="G6" s="396"/>
      <c r="H6" s="396"/>
    </row>
    <row r="7" spans="1:8" s="350" customFormat="1" hidden="1">
      <c r="A7" s="348"/>
      <c r="B7" s="348"/>
      <c r="C7" s="348"/>
      <c r="D7" s="348"/>
    </row>
    <row r="8" spans="1:8" s="350" customFormat="1" hidden="1">
      <c r="A8" s="319"/>
      <c r="B8" s="319"/>
      <c r="C8" s="319"/>
      <c r="D8" s="319"/>
    </row>
    <row r="9" spans="1:8" ht="89.25" customHeight="1">
      <c r="B9" s="397" t="s">
        <v>496</v>
      </c>
      <c r="C9" s="397"/>
      <c r="D9" s="397"/>
      <c r="E9" s="351"/>
    </row>
    <row r="10" spans="1:8">
      <c r="B10" s="398"/>
      <c r="C10" s="398"/>
      <c r="D10" s="398"/>
      <c r="E10" s="351"/>
    </row>
    <row r="11" spans="1:8" ht="22.5" customHeight="1">
      <c r="E11" s="319" t="s">
        <v>453</v>
      </c>
      <c r="F11" s="352"/>
    </row>
    <row r="12" spans="1:8" ht="44.25" customHeight="1">
      <c r="B12" s="389" t="s">
        <v>7</v>
      </c>
      <c r="C12" s="389"/>
      <c r="D12" s="390" t="s">
        <v>9</v>
      </c>
      <c r="E12" s="392" t="s">
        <v>11</v>
      </c>
    </row>
    <row r="13" spans="1:8" ht="93.75">
      <c r="B13" s="17" t="s">
        <v>8</v>
      </c>
      <c r="C13" s="18" t="s">
        <v>10</v>
      </c>
      <c r="D13" s="391"/>
      <c r="E13" s="393"/>
    </row>
    <row r="14" spans="1:8">
      <c r="B14" s="19">
        <v>1</v>
      </c>
      <c r="C14" s="19">
        <v>2</v>
      </c>
      <c r="D14" s="19">
        <v>3</v>
      </c>
      <c r="E14" s="19">
        <v>4</v>
      </c>
    </row>
    <row r="15" spans="1:8">
      <c r="B15" s="21"/>
      <c r="C15" s="22"/>
      <c r="D15" s="22" t="s">
        <v>0</v>
      </c>
      <c r="E15" s="20"/>
    </row>
    <row r="16" spans="1:8">
      <c r="B16" s="21">
        <v>182</v>
      </c>
      <c r="C16" s="339" t="s">
        <v>519</v>
      </c>
      <c r="D16" s="360" t="s">
        <v>518</v>
      </c>
      <c r="E16" s="305">
        <f>E17+E21+E23+E29+E31+E35</f>
        <v>3670</v>
      </c>
    </row>
    <row r="17" spans="2:5">
      <c r="B17" s="21">
        <v>182</v>
      </c>
      <c r="C17" s="339" t="s">
        <v>470</v>
      </c>
      <c r="D17" s="332" t="s">
        <v>2</v>
      </c>
      <c r="E17" s="161">
        <v>1750</v>
      </c>
    </row>
    <row r="18" spans="2:5" ht="150">
      <c r="B18" s="21">
        <v>182</v>
      </c>
      <c r="C18" s="330" t="s">
        <v>470</v>
      </c>
      <c r="D18" s="331" t="s">
        <v>471</v>
      </c>
      <c r="E18" s="161">
        <v>1735</v>
      </c>
    </row>
    <row r="19" spans="2:5" ht="150">
      <c r="B19" s="21">
        <v>182</v>
      </c>
      <c r="C19" s="330" t="s">
        <v>473</v>
      </c>
      <c r="D19" s="333" t="s">
        <v>472</v>
      </c>
      <c r="E19" s="161">
        <v>10</v>
      </c>
    </row>
    <row r="20" spans="2:5">
      <c r="B20" s="21">
        <v>182</v>
      </c>
      <c r="C20" s="330" t="s">
        <v>475</v>
      </c>
      <c r="D20" s="334" t="s">
        <v>474</v>
      </c>
      <c r="E20" s="161">
        <v>5</v>
      </c>
    </row>
    <row r="21" spans="2:5">
      <c r="B21" s="21">
        <v>182</v>
      </c>
      <c r="C21" s="339" t="s">
        <v>495</v>
      </c>
      <c r="D21" s="335" t="s">
        <v>447</v>
      </c>
      <c r="E21" s="161">
        <v>22</v>
      </c>
    </row>
    <row r="22" spans="2:5">
      <c r="B22" s="21">
        <v>182</v>
      </c>
      <c r="C22" s="330" t="s">
        <v>477</v>
      </c>
      <c r="D22" s="334" t="s">
        <v>476</v>
      </c>
      <c r="E22" s="161">
        <v>22</v>
      </c>
    </row>
    <row r="23" spans="2:5">
      <c r="B23" s="21">
        <v>182</v>
      </c>
      <c r="C23" s="339" t="s">
        <v>485</v>
      </c>
      <c r="D23" s="345" t="s">
        <v>478</v>
      </c>
      <c r="E23" s="161">
        <f>E24+E26</f>
        <v>1850</v>
      </c>
    </row>
    <row r="24" spans="2:5">
      <c r="B24" s="21">
        <v>182</v>
      </c>
      <c r="C24" s="22" t="s">
        <v>520</v>
      </c>
      <c r="D24" s="268" t="s">
        <v>4</v>
      </c>
      <c r="E24" s="161">
        <v>850</v>
      </c>
    </row>
    <row r="25" spans="2:5" ht="56.25">
      <c r="B25" s="21">
        <v>182</v>
      </c>
      <c r="C25" s="339" t="s">
        <v>482</v>
      </c>
      <c r="D25" s="340" t="s">
        <v>479</v>
      </c>
      <c r="E25" s="161">
        <v>850</v>
      </c>
    </row>
    <row r="26" spans="2:5">
      <c r="B26" s="21">
        <v>182</v>
      </c>
      <c r="C26" s="339" t="s">
        <v>497</v>
      </c>
      <c r="D26" s="267" t="s">
        <v>6</v>
      </c>
      <c r="E26" s="161">
        <v>1000</v>
      </c>
    </row>
    <row r="27" spans="2:5" ht="37.5">
      <c r="B27" s="21">
        <v>182</v>
      </c>
      <c r="C27" s="339" t="s">
        <v>481</v>
      </c>
      <c r="D27" s="340" t="s">
        <v>480</v>
      </c>
      <c r="E27" s="161">
        <v>100</v>
      </c>
    </row>
    <row r="28" spans="2:5">
      <c r="B28" s="21">
        <v>182</v>
      </c>
      <c r="C28" s="339" t="s">
        <v>484</v>
      </c>
      <c r="D28" s="340" t="s">
        <v>483</v>
      </c>
      <c r="E28" s="161">
        <v>900</v>
      </c>
    </row>
    <row r="29" spans="2:5">
      <c r="B29" s="338">
        <v>182</v>
      </c>
      <c r="C29" s="21" t="s">
        <v>437</v>
      </c>
      <c r="D29" s="341" t="s">
        <v>401</v>
      </c>
      <c r="E29" s="161">
        <v>16</v>
      </c>
    </row>
    <row r="30" spans="2:5" ht="56.25">
      <c r="B30" s="338">
        <v>182</v>
      </c>
      <c r="C30" s="339" t="s">
        <v>487</v>
      </c>
      <c r="D30" s="340" t="s">
        <v>486</v>
      </c>
      <c r="E30" s="161">
        <v>16</v>
      </c>
    </row>
    <row r="31" spans="2:5" ht="56.25">
      <c r="B31" s="342">
        <v>182</v>
      </c>
      <c r="C31" s="21" t="s">
        <v>438</v>
      </c>
      <c r="D31" s="335" t="s">
        <v>439</v>
      </c>
      <c r="E31" s="161">
        <v>25</v>
      </c>
    </row>
    <row r="32" spans="2:5">
      <c r="B32" s="342"/>
      <c r="C32" s="353" t="s">
        <v>489</v>
      </c>
      <c r="D32" s="354" t="s">
        <v>488</v>
      </c>
      <c r="E32" s="161">
        <v>5</v>
      </c>
    </row>
    <row r="33" spans="2:5" ht="112.5">
      <c r="B33" s="342">
        <v>802</v>
      </c>
      <c r="C33" s="339" t="s">
        <v>491</v>
      </c>
      <c r="D33" s="340" t="s">
        <v>490</v>
      </c>
      <c r="E33" s="161">
        <v>20</v>
      </c>
    </row>
    <row r="34" spans="2:5">
      <c r="B34" s="342"/>
      <c r="C34" s="381"/>
      <c r="D34" s="355"/>
      <c r="E34" s="161"/>
    </row>
    <row r="35" spans="2:5">
      <c r="B35" s="342">
        <v>802</v>
      </c>
      <c r="C35" s="343" t="s">
        <v>440</v>
      </c>
      <c r="D35" s="344" t="s">
        <v>441</v>
      </c>
      <c r="E35" s="313">
        <f>7</f>
        <v>7</v>
      </c>
    </row>
    <row r="36" spans="2:5" ht="37.5">
      <c r="B36" s="342">
        <v>802</v>
      </c>
      <c r="C36" s="339" t="s">
        <v>498</v>
      </c>
      <c r="D36" s="340" t="s">
        <v>492</v>
      </c>
      <c r="E36" s="361">
        <v>5</v>
      </c>
    </row>
    <row r="37" spans="2:5">
      <c r="B37" s="371">
        <v>802</v>
      </c>
      <c r="C37" s="353" t="s">
        <v>494</v>
      </c>
      <c r="D37" s="354" t="s">
        <v>493</v>
      </c>
      <c r="E37" s="361">
        <v>2</v>
      </c>
    </row>
    <row r="38" spans="2:5">
      <c r="B38" s="342">
        <v>802</v>
      </c>
      <c r="C38" s="380" t="s">
        <v>500</v>
      </c>
      <c r="D38" s="379" t="s">
        <v>499</v>
      </c>
      <c r="E38" s="361">
        <f>E39+E40+E43</f>
        <v>15217.7</v>
      </c>
    </row>
    <row r="39" spans="2:5" ht="56.25">
      <c r="B39" s="342">
        <v>802</v>
      </c>
      <c r="C39" s="339" t="s">
        <v>502</v>
      </c>
      <c r="D39" s="378" t="s">
        <v>501</v>
      </c>
      <c r="E39" s="20">
        <f>7212.5</f>
        <v>7212.5</v>
      </c>
    </row>
    <row r="40" spans="2:5" ht="37.5">
      <c r="B40" s="342">
        <v>802</v>
      </c>
      <c r="C40" s="339" t="s">
        <v>504</v>
      </c>
      <c r="D40" s="340" t="s">
        <v>503</v>
      </c>
      <c r="E40" s="20">
        <f>E41+E42</f>
        <v>793.3</v>
      </c>
    </row>
    <row r="41" spans="2:5" ht="56.25">
      <c r="B41" s="342">
        <v>802</v>
      </c>
      <c r="C41" s="353" t="s">
        <v>506</v>
      </c>
      <c r="D41" s="354" t="s">
        <v>505</v>
      </c>
      <c r="E41" s="361">
        <v>1</v>
      </c>
    </row>
    <row r="42" spans="2:5" ht="56.25">
      <c r="B42" s="342">
        <v>802</v>
      </c>
      <c r="C42" s="339" t="s">
        <v>508</v>
      </c>
      <c r="D42" s="340" t="s">
        <v>507</v>
      </c>
      <c r="E42" s="370">
        <v>792.3</v>
      </c>
    </row>
    <row r="43" spans="2:5">
      <c r="B43" s="342">
        <v>802</v>
      </c>
      <c r="C43" s="339" t="s">
        <v>509</v>
      </c>
      <c r="D43" s="340" t="s">
        <v>356</v>
      </c>
      <c r="E43" s="370">
        <f>E44+E45</f>
        <v>7211.9</v>
      </c>
    </row>
    <row r="44" spans="2:5" ht="75">
      <c r="B44" s="342">
        <v>802</v>
      </c>
      <c r="C44" s="353" t="s">
        <v>511</v>
      </c>
      <c r="D44" s="354" t="s">
        <v>510</v>
      </c>
      <c r="E44" s="370">
        <v>4197.8999999999996</v>
      </c>
    </row>
    <row r="45" spans="2:5" ht="37.5">
      <c r="B45" s="342">
        <v>802</v>
      </c>
      <c r="C45" s="339" t="s">
        <v>513</v>
      </c>
      <c r="D45" s="354" t="s">
        <v>512</v>
      </c>
      <c r="E45" s="377">
        <v>3014</v>
      </c>
    </row>
    <row r="46" spans="2:5">
      <c r="B46" s="342"/>
      <c r="C46" s="381"/>
      <c r="D46" s="355"/>
      <c r="E46" s="370"/>
    </row>
    <row r="47" spans="2:5">
      <c r="B47" s="20"/>
      <c r="C47" s="19" t="s">
        <v>448</v>
      </c>
      <c r="D47" s="20"/>
      <c r="E47" s="305">
        <f>E16+E38</f>
        <v>18887.7</v>
      </c>
    </row>
    <row r="75" spans="3:3">
      <c r="C75" s="356"/>
    </row>
  </sheetData>
  <mergeCells count="8">
    <mergeCell ref="B12:C12"/>
    <mergeCell ref="D12:D13"/>
    <mergeCell ref="E12:E13"/>
    <mergeCell ref="E1:G1"/>
    <mergeCell ref="E4:H4"/>
    <mergeCell ref="E5:H6"/>
    <mergeCell ref="B9:D9"/>
    <mergeCell ref="B10:D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8"/>
  <sheetViews>
    <sheetView topLeftCell="B1" workbookViewId="0">
      <selection activeCell="E15" sqref="E15:F16"/>
    </sheetView>
  </sheetViews>
  <sheetFormatPr defaultColWidth="9.140625" defaultRowHeight="12.75"/>
  <cols>
    <col min="1" max="1" width="9" style="1" customWidth="1"/>
    <col min="2" max="2" width="14.140625" style="1" customWidth="1"/>
    <col min="3" max="3" width="31" style="1" customWidth="1"/>
    <col min="4" max="4" width="63" style="1" customWidth="1"/>
    <col min="5" max="5" width="27.140625" style="1" customWidth="1"/>
    <col min="6" max="6" width="25.140625" style="1" customWidth="1"/>
    <col min="7" max="16384" width="9.140625" style="1"/>
  </cols>
  <sheetData>
    <row r="1" spans="1:9" ht="18.75">
      <c r="D1" s="12"/>
      <c r="E1" s="12"/>
      <c r="F1" s="407" t="s">
        <v>34</v>
      </c>
      <c r="G1" s="407"/>
    </row>
    <row r="2" spans="1:9" s="2" customFormat="1" ht="18.75">
      <c r="A2" s="13"/>
      <c r="B2" s="13"/>
      <c r="C2" s="13"/>
      <c r="D2" s="13"/>
      <c r="E2" s="13"/>
      <c r="F2" s="401" t="s">
        <v>12</v>
      </c>
      <c r="G2" s="401"/>
      <c r="H2" s="401"/>
      <c r="I2" s="1"/>
    </row>
    <row r="3" spans="1:9" s="2" customFormat="1" ht="15.75">
      <c r="A3" s="13"/>
      <c r="B3" s="13"/>
      <c r="C3" s="13"/>
      <c r="D3" s="13"/>
      <c r="E3" s="13"/>
      <c r="F3" s="317" t="s">
        <v>449</v>
      </c>
      <c r="G3" s="317"/>
      <c r="H3" s="316"/>
      <c r="I3" s="316"/>
    </row>
    <row r="4" spans="1:9" s="2" customFormat="1" ht="26.25" customHeight="1">
      <c r="A4" s="13"/>
      <c r="B4" s="13"/>
      <c r="C4" s="13"/>
      <c r="D4" s="13"/>
      <c r="E4" s="13"/>
      <c r="F4" s="317" t="s">
        <v>450</v>
      </c>
      <c r="G4" s="317"/>
      <c r="H4" s="316"/>
      <c r="I4" s="316"/>
    </row>
    <row r="5" spans="1:9" s="2" customFormat="1" ht="15.75">
      <c r="A5" s="13"/>
      <c r="B5" s="13"/>
      <c r="C5" s="13"/>
      <c r="D5" s="13"/>
      <c r="E5" s="13"/>
      <c r="F5" s="403" t="s">
        <v>451</v>
      </c>
      <c r="G5" s="403"/>
      <c r="H5" s="403"/>
      <c r="I5" s="403"/>
    </row>
    <row r="6" spans="1:9" s="2" customFormat="1" ht="15.75">
      <c r="A6" s="13"/>
      <c r="B6" s="13"/>
      <c r="C6" s="13"/>
      <c r="D6" s="13"/>
      <c r="E6" s="13"/>
      <c r="F6" s="404" t="s">
        <v>452</v>
      </c>
      <c r="G6" s="404"/>
      <c r="H6" s="404"/>
      <c r="I6" s="404"/>
    </row>
    <row r="7" spans="1:9" s="2" customFormat="1" ht="15.75">
      <c r="A7" s="13"/>
      <c r="B7" s="13"/>
      <c r="C7" s="13"/>
      <c r="D7" s="13"/>
      <c r="E7" s="13"/>
      <c r="F7" s="404"/>
      <c r="G7" s="404"/>
      <c r="H7" s="404"/>
      <c r="I7" s="404"/>
    </row>
    <row r="8" spans="1:9" s="2" customFormat="1" ht="15.75">
      <c r="A8" s="3"/>
      <c r="B8" s="3"/>
      <c r="C8" s="3"/>
      <c r="D8" s="3"/>
      <c r="E8" s="3"/>
    </row>
    <row r="9" spans="1:9" ht="87" customHeight="1">
      <c r="B9" s="406" t="s">
        <v>461</v>
      </c>
      <c r="C9" s="406"/>
      <c r="D9" s="406"/>
      <c r="E9" s="406"/>
      <c r="F9" s="406"/>
    </row>
    <row r="10" spans="1:9" ht="15.75">
      <c r="B10" s="405"/>
      <c r="C10" s="405"/>
      <c r="D10" s="405"/>
      <c r="E10" s="16"/>
    </row>
    <row r="11" spans="1:9" ht="15.75">
      <c r="B11" s="4"/>
      <c r="C11" s="4"/>
      <c r="D11" s="4"/>
      <c r="E11" s="4"/>
      <c r="F11" s="1" t="s">
        <v>33</v>
      </c>
    </row>
    <row r="12" spans="1:9" ht="15.75" customHeight="1">
      <c r="B12" s="411" t="s">
        <v>28</v>
      </c>
      <c r="C12" s="411"/>
      <c r="D12" s="411" t="s">
        <v>29</v>
      </c>
      <c r="E12" s="411" t="s">
        <v>30</v>
      </c>
      <c r="F12" s="411"/>
    </row>
    <row r="13" spans="1:9" ht="88.5" customHeight="1">
      <c r="B13" s="25" t="s">
        <v>35</v>
      </c>
      <c r="C13" s="25" t="s">
        <v>32</v>
      </c>
      <c r="D13" s="411"/>
      <c r="E13" s="25" t="s">
        <v>13</v>
      </c>
      <c r="F13" s="25" t="s">
        <v>14</v>
      </c>
    </row>
    <row r="14" spans="1:9" ht="15.75">
      <c r="B14" s="33">
        <v>1</v>
      </c>
      <c r="C14" s="33">
        <v>2</v>
      </c>
      <c r="D14" s="33">
        <v>3</v>
      </c>
      <c r="E14" s="33">
        <v>4</v>
      </c>
      <c r="F14" s="33">
        <v>5</v>
      </c>
    </row>
    <row r="15" spans="1:9" ht="30">
      <c r="B15" s="285"/>
      <c r="C15" s="289"/>
      <c r="D15" s="290" t="s">
        <v>419</v>
      </c>
      <c r="E15" s="385">
        <v>0</v>
      </c>
      <c r="F15" s="386">
        <v>0</v>
      </c>
    </row>
    <row r="16" spans="1:9" ht="30">
      <c r="B16" s="285">
        <v>802</v>
      </c>
      <c r="C16" s="291" t="s">
        <v>420</v>
      </c>
      <c r="D16" s="290" t="s">
        <v>421</v>
      </c>
      <c r="E16" s="387">
        <v>0</v>
      </c>
      <c r="F16" s="388">
        <v>0</v>
      </c>
    </row>
    <row r="17" spans="2:6" ht="15">
      <c r="B17" s="292">
        <v>802</v>
      </c>
      <c r="C17" s="286" t="s">
        <v>422</v>
      </c>
      <c r="D17" s="286" t="s">
        <v>423</v>
      </c>
      <c r="E17" s="286">
        <f t="shared" ref="E17:F19" si="0">E18</f>
        <v>-19356.900000000001</v>
      </c>
      <c r="F17" s="384">
        <f t="shared" si="0"/>
        <v>-19577.900000000001</v>
      </c>
    </row>
    <row r="18" spans="2:6" ht="15">
      <c r="B18" s="293">
        <v>802</v>
      </c>
      <c r="C18" s="287" t="s">
        <v>424</v>
      </c>
      <c r="D18" s="287" t="s">
        <v>425</v>
      </c>
      <c r="E18" s="287">
        <f t="shared" si="0"/>
        <v>-19356.900000000001</v>
      </c>
      <c r="F18" s="287">
        <f t="shared" si="0"/>
        <v>-19577.900000000001</v>
      </c>
    </row>
    <row r="19" spans="2:6" ht="34.5" customHeight="1">
      <c r="B19" s="293">
        <v>802</v>
      </c>
      <c r="C19" s="287" t="s">
        <v>426</v>
      </c>
      <c r="D19" s="287" t="s">
        <v>427</v>
      </c>
      <c r="E19" s="287">
        <f t="shared" si="0"/>
        <v>-19356.900000000001</v>
      </c>
      <c r="F19" s="287">
        <f t="shared" si="0"/>
        <v>-19577.900000000001</v>
      </c>
    </row>
    <row r="20" spans="2:6" ht="15">
      <c r="B20" s="293">
        <v>802</v>
      </c>
      <c r="C20" s="287" t="s">
        <v>305</v>
      </c>
      <c r="D20" s="287" t="s">
        <v>428</v>
      </c>
      <c r="E20" s="287">
        <v>-19356.900000000001</v>
      </c>
      <c r="F20" s="287">
        <v>-19577.900000000001</v>
      </c>
    </row>
    <row r="21" spans="2:6" ht="15">
      <c r="B21" s="293">
        <v>802</v>
      </c>
      <c r="C21" s="287" t="s">
        <v>429</v>
      </c>
      <c r="D21" s="287" t="s">
        <v>430</v>
      </c>
      <c r="E21" s="287">
        <f t="shared" ref="E21:F23" si="1">E22</f>
        <v>19356.900000000001</v>
      </c>
      <c r="F21" s="287">
        <f t="shared" si="1"/>
        <v>19577.900000000001</v>
      </c>
    </row>
    <row r="22" spans="2:6" ht="15">
      <c r="B22" s="293">
        <v>802</v>
      </c>
      <c r="C22" s="287" t="s">
        <v>431</v>
      </c>
      <c r="D22" s="287" t="s">
        <v>432</v>
      </c>
      <c r="E22" s="287">
        <f t="shared" si="1"/>
        <v>19356.900000000001</v>
      </c>
      <c r="F22" s="287">
        <f t="shared" si="1"/>
        <v>19577.900000000001</v>
      </c>
    </row>
    <row r="23" spans="2:6" ht="15">
      <c r="B23" s="293">
        <v>802</v>
      </c>
      <c r="C23" s="287" t="s">
        <v>433</v>
      </c>
      <c r="D23" s="287" t="s">
        <v>434</v>
      </c>
      <c r="E23" s="287">
        <f t="shared" si="1"/>
        <v>19356.900000000001</v>
      </c>
      <c r="F23" s="287">
        <f t="shared" si="1"/>
        <v>19577.900000000001</v>
      </c>
    </row>
    <row r="24" spans="2:6" ht="15">
      <c r="B24" s="293">
        <v>802</v>
      </c>
      <c r="C24" s="287" t="s">
        <v>306</v>
      </c>
      <c r="D24" s="287" t="s">
        <v>435</v>
      </c>
      <c r="E24" s="287">
        <f>19356.9</f>
        <v>19356.900000000001</v>
      </c>
      <c r="F24" s="287">
        <v>19577.900000000001</v>
      </c>
    </row>
    <row r="25" spans="2:6" ht="18.75">
      <c r="B25" s="288"/>
    </row>
    <row r="48" spans="3:3">
      <c r="C48" s="10"/>
    </row>
  </sheetData>
  <mergeCells count="9">
    <mergeCell ref="B12:C12"/>
    <mergeCell ref="D12:D13"/>
    <mergeCell ref="E12:F12"/>
    <mergeCell ref="F6:I7"/>
    <mergeCell ref="F1:G1"/>
    <mergeCell ref="F2:H2"/>
    <mergeCell ref="F5:I5"/>
    <mergeCell ref="B9:F9"/>
    <mergeCell ref="B10:D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1"/>
  <sheetViews>
    <sheetView view="pageBreakPreview" zoomScaleNormal="100" zoomScaleSheetLayoutView="100" workbookViewId="0">
      <selection activeCell="G65" sqref="G65"/>
    </sheetView>
  </sheetViews>
  <sheetFormatPr defaultColWidth="9.140625" defaultRowHeight="12.75"/>
  <cols>
    <col min="1" max="1" width="9" style="1" customWidth="1"/>
    <col min="2" max="2" width="46.42578125" style="1" customWidth="1"/>
    <col min="3" max="3" width="21.140625" style="1" customWidth="1"/>
    <col min="4" max="4" width="20.5703125" style="1" customWidth="1"/>
    <col min="5" max="5" width="27.140625" style="1" customWidth="1"/>
    <col min="6" max="6" width="15" style="1" customWidth="1"/>
    <col min="7" max="7" width="12" style="1" customWidth="1"/>
    <col min="8" max="16384" width="9.140625" style="1"/>
  </cols>
  <sheetData>
    <row r="1" spans="1:11" ht="18.75">
      <c r="D1" s="43" t="s">
        <v>41</v>
      </c>
      <c r="E1" s="43"/>
      <c r="F1" s="43"/>
      <c r="G1" s="43"/>
    </row>
    <row r="2" spans="1:11" s="2" customFormat="1" ht="15.75">
      <c r="A2" s="13"/>
      <c r="B2" s="13"/>
      <c r="C2" s="13"/>
      <c r="D2" s="404" t="s">
        <v>449</v>
      </c>
      <c r="E2" s="404"/>
      <c r="F2" s="404"/>
      <c r="G2" s="404"/>
      <c r="H2" s="317"/>
      <c r="I2" s="316"/>
    </row>
    <row r="3" spans="1:11" s="2" customFormat="1" ht="15.75">
      <c r="A3" s="13"/>
      <c r="B3" s="13"/>
      <c r="C3" s="13"/>
      <c r="D3" s="404" t="s">
        <v>450</v>
      </c>
      <c r="E3" s="404"/>
      <c r="F3" s="404"/>
      <c r="G3" s="404"/>
      <c r="H3" s="404"/>
      <c r="I3" s="404"/>
      <c r="J3" s="404"/>
      <c r="K3" s="404"/>
    </row>
    <row r="4" spans="1:11" s="2" customFormat="1" ht="30" customHeight="1">
      <c r="A4" s="13"/>
      <c r="B4" s="13"/>
      <c r="C4" s="13"/>
      <c r="D4" s="403" t="s">
        <v>451</v>
      </c>
      <c r="E4" s="403"/>
      <c r="F4" s="403"/>
      <c r="G4" s="403"/>
      <c r="H4" s="318"/>
      <c r="I4" s="318"/>
    </row>
    <row r="5" spans="1:11" s="2" customFormat="1" ht="15.75">
      <c r="A5" s="13"/>
      <c r="B5" s="13"/>
      <c r="C5" s="13"/>
      <c r="D5" s="404" t="s">
        <v>452</v>
      </c>
      <c r="E5" s="404"/>
      <c r="F5" s="404"/>
      <c r="G5" s="404"/>
      <c r="H5" s="404"/>
      <c r="I5" s="404"/>
    </row>
    <row r="6" spans="1:11" s="2" customFormat="1" ht="15.75">
      <c r="A6" s="13"/>
      <c r="B6" s="13"/>
      <c r="C6" s="13"/>
      <c r="D6" s="404"/>
      <c r="E6" s="404"/>
      <c r="F6" s="404"/>
      <c r="G6" s="404"/>
      <c r="H6" s="404"/>
      <c r="I6" s="404"/>
    </row>
    <row r="7" spans="1:11" s="2" customFormat="1" ht="15.75">
      <c r="A7" s="13"/>
      <c r="B7" s="13"/>
      <c r="C7" s="13"/>
      <c r="D7" s="13"/>
      <c r="E7" s="13"/>
    </row>
    <row r="8" spans="1:11" s="2" customFormat="1" ht="15.75">
      <c r="A8" s="3"/>
      <c r="B8" s="3"/>
      <c r="C8" s="3"/>
      <c r="D8" s="3"/>
      <c r="E8" s="3"/>
    </row>
    <row r="9" spans="1:11" ht="148.5" customHeight="1">
      <c r="B9" s="406" t="s">
        <v>462</v>
      </c>
      <c r="C9" s="406"/>
      <c r="D9" s="406"/>
      <c r="E9" s="406"/>
      <c r="F9" s="406"/>
      <c r="G9" s="406"/>
    </row>
    <row r="10" spans="1:11" ht="15.75">
      <c r="B10" s="405"/>
      <c r="C10" s="405"/>
      <c r="D10" s="405"/>
      <c r="E10" s="16"/>
    </row>
    <row r="11" spans="1:11" ht="15.75">
      <c r="B11" s="4"/>
      <c r="C11" s="4"/>
      <c r="D11" s="4"/>
      <c r="E11" s="4"/>
      <c r="G11" s="1" t="s">
        <v>33</v>
      </c>
    </row>
    <row r="12" spans="1:11" ht="15.75" customHeight="1">
      <c r="B12" s="413" t="s">
        <v>36</v>
      </c>
      <c r="C12" s="413" t="s">
        <v>37</v>
      </c>
      <c r="D12" s="413" t="s">
        <v>38</v>
      </c>
      <c r="E12" s="413" t="s">
        <v>39</v>
      </c>
      <c r="F12" s="413" t="s">
        <v>40</v>
      </c>
      <c r="G12" s="413" t="s">
        <v>30</v>
      </c>
    </row>
    <row r="13" spans="1:11" ht="88.5" customHeight="1">
      <c r="B13" s="413"/>
      <c r="C13" s="413"/>
      <c r="D13" s="413"/>
      <c r="E13" s="413"/>
      <c r="F13" s="413"/>
      <c r="G13" s="413"/>
    </row>
    <row r="14" spans="1:11" ht="15.75">
      <c r="B14" s="29">
        <v>1</v>
      </c>
      <c r="C14" s="29">
        <v>2</v>
      </c>
      <c r="D14" s="29">
        <v>3</v>
      </c>
      <c r="E14" s="29">
        <v>4</v>
      </c>
      <c r="F14" s="29">
        <v>5</v>
      </c>
      <c r="G14" s="29">
        <v>6</v>
      </c>
    </row>
    <row r="15" spans="1:11" ht="15.75">
      <c r="B15" s="205" t="s">
        <v>308</v>
      </c>
      <c r="C15" s="229">
        <v>802</v>
      </c>
      <c r="D15" s="243"/>
      <c r="E15" s="230"/>
      <c r="F15" s="230"/>
      <c r="G15" s="245"/>
    </row>
    <row r="16" spans="1:11" ht="42.75">
      <c r="B16" s="205" t="s">
        <v>309</v>
      </c>
      <c r="C16" s="229">
        <v>802</v>
      </c>
      <c r="D16" s="230"/>
      <c r="E16" s="166"/>
      <c r="F16" s="166"/>
      <c r="G16" s="262">
        <f>G17</f>
        <v>988.09999999999991</v>
      </c>
    </row>
    <row r="17" spans="2:7" ht="30">
      <c r="B17" s="223" t="s">
        <v>310</v>
      </c>
      <c r="C17" s="229">
        <v>802</v>
      </c>
      <c r="D17" s="230" t="s">
        <v>384</v>
      </c>
      <c r="E17" s="166" t="s">
        <v>311</v>
      </c>
      <c r="F17" s="166"/>
      <c r="G17" s="254">
        <f>G18</f>
        <v>988.09999999999991</v>
      </c>
    </row>
    <row r="18" spans="2:7" ht="75">
      <c r="B18" s="206" t="s">
        <v>312</v>
      </c>
      <c r="C18" s="229">
        <v>802</v>
      </c>
      <c r="D18" s="166" t="s">
        <v>384</v>
      </c>
      <c r="E18" s="166" t="s">
        <v>311</v>
      </c>
      <c r="F18" s="166" t="s">
        <v>377</v>
      </c>
      <c r="G18" s="254">
        <f>G19</f>
        <v>988.09999999999991</v>
      </c>
    </row>
    <row r="19" spans="2:7" ht="30">
      <c r="B19" s="207" t="s">
        <v>313</v>
      </c>
      <c r="C19" s="229">
        <v>802</v>
      </c>
      <c r="D19" s="166" t="s">
        <v>384</v>
      </c>
      <c r="E19" s="166" t="s">
        <v>311</v>
      </c>
      <c r="F19" s="166" t="s">
        <v>378</v>
      </c>
      <c r="G19" s="254">
        <f>G20+G21+G22</f>
        <v>988.09999999999991</v>
      </c>
    </row>
    <row r="20" spans="2:7" ht="15.75">
      <c r="B20" s="207" t="s">
        <v>314</v>
      </c>
      <c r="C20" s="229">
        <v>802</v>
      </c>
      <c r="D20" s="166" t="s">
        <v>384</v>
      </c>
      <c r="E20" s="166" t="s">
        <v>311</v>
      </c>
      <c r="F20" s="166" t="s">
        <v>102</v>
      </c>
      <c r="G20" s="254">
        <v>758.9</v>
      </c>
    </row>
    <row r="21" spans="2:7" ht="30">
      <c r="B21" s="208" t="s">
        <v>315</v>
      </c>
      <c r="C21" s="229">
        <v>802</v>
      </c>
      <c r="D21" s="166" t="s">
        <v>384</v>
      </c>
      <c r="E21" s="166" t="s">
        <v>311</v>
      </c>
      <c r="F21" s="166" t="s">
        <v>105</v>
      </c>
      <c r="G21" s="254"/>
    </row>
    <row r="22" spans="2:7" ht="45">
      <c r="B22" s="208" t="s">
        <v>316</v>
      </c>
      <c r="C22" s="229">
        <v>802</v>
      </c>
      <c r="D22" s="166" t="s">
        <v>384</v>
      </c>
      <c r="E22" s="166" t="s">
        <v>311</v>
      </c>
      <c r="F22" s="166" t="s">
        <v>108</v>
      </c>
      <c r="G22" s="254">
        <v>229.2</v>
      </c>
    </row>
    <row r="23" spans="2:7" ht="71.25">
      <c r="B23" s="209" t="s">
        <v>317</v>
      </c>
      <c r="C23" s="229">
        <v>802</v>
      </c>
      <c r="D23" s="166" t="s">
        <v>385</v>
      </c>
      <c r="E23" s="230"/>
      <c r="F23" s="230"/>
      <c r="G23" s="242"/>
    </row>
    <row r="24" spans="2:7" ht="30">
      <c r="B24" s="210" t="s">
        <v>318</v>
      </c>
      <c r="C24" s="229">
        <v>802</v>
      </c>
      <c r="D24" s="230" t="s">
        <v>385</v>
      </c>
      <c r="E24" s="166" t="s">
        <v>319</v>
      </c>
      <c r="F24" s="166"/>
      <c r="G24" s="263">
        <f>G27+G29+G30+G34+G42+G46-F24-101.5</f>
        <v>2201.5</v>
      </c>
    </row>
    <row r="25" spans="2:7" ht="75">
      <c r="B25" s="211" t="s">
        <v>312</v>
      </c>
      <c r="C25" s="229">
        <v>802</v>
      </c>
      <c r="D25" s="166" t="s">
        <v>385</v>
      </c>
      <c r="E25" s="166" t="s">
        <v>319</v>
      </c>
      <c r="F25" s="166" t="s">
        <v>377</v>
      </c>
      <c r="G25" s="263">
        <f>G26</f>
        <v>1795.7</v>
      </c>
    </row>
    <row r="26" spans="2:7" ht="30">
      <c r="B26" s="211" t="s">
        <v>320</v>
      </c>
      <c r="C26" s="229">
        <v>802</v>
      </c>
      <c r="D26" s="166" t="s">
        <v>385</v>
      </c>
      <c r="E26" s="166" t="s">
        <v>319</v>
      </c>
      <c r="F26" s="166" t="s">
        <v>378</v>
      </c>
      <c r="G26" s="253">
        <f>G27+G29</f>
        <v>1795.7</v>
      </c>
    </row>
    <row r="27" spans="2:7" ht="15.75">
      <c r="B27" s="207" t="s">
        <v>314</v>
      </c>
      <c r="C27" s="229">
        <v>802</v>
      </c>
      <c r="D27" s="166" t="s">
        <v>385</v>
      </c>
      <c r="E27" s="166" t="s">
        <v>319</v>
      </c>
      <c r="F27" s="166" t="s">
        <v>102</v>
      </c>
      <c r="G27" s="253">
        <v>1379.2</v>
      </c>
    </row>
    <row r="28" spans="2:7" ht="30">
      <c r="B28" s="208" t="s">
        <v>315</v>
      </c>
      <c r="C28" s="229">
        <v>802</v>
      </c>
      <c r="D28" s="166" t="s">
        <v>385</v>
      </c>
      <c r="E28" s="166" t="s">
        <v>319</v>
      </c>
      <c r="F28" s="166" t="s">
        <v>105</v>
      </c>
      <c r="G28" s="253">
        <v>0</v>
      </c>
    </row>
    <row r="29" spans="2:7" ht="45">
      <c r="B29" s="208" t="s">
        <v>316</v>
      </c>
      <c r="C29" s="229">
        <v>802</v>
      </c>
      <c r="D29" s="166" t="s">
        <v>385</v>
      </c>
      <c r="E29" s="166" t="s">
        <v>319</v>
      </c>
      <c r="F29" s="166" t="s">
        <v>108</v>
      </c>
      <c r="G29" s="253">
        <v>416.5</v>
      </c>
    </row>
    <row r="30" spans="2:7" ht="30">
      <c r="B30" s="206" t="s">
        <v>321</v>
      </c>
      <c r="C30" s="229">
        <v>802</v>
      </c>
      <c r="D30" s="166" t="s">
        <v>385</v>
      </c>
      <c r="E30" s="166" t="s">
        <v>319</v>
      </c>
      <c r="F30" s="166" t="s">
        <v>120</v>
      </c>
      <c r="G30" s="254">
        <f>G31+G34</f>
        <v>207.6</v>
      </c>
    </row>
    <row r="31" spans="2:7" ht="45">
      <c r="B31" s="211" t="s">
        <v>322</v>
      </c>
      <c r="C31" s="229">
        <v>802</v>
      </c>
      <c r="D31" s="166" t="s">
        <v>385</v>
      </c>
      <c r="E31" s="166" t="s">
        <v>319</v>
      </c>
      <c r="F31" s="166" t="s">
        <v>379</v>
      </c>
      <c r="G31" s="254">
        <f>G32</f>
        <v>106.1</v>
      </c>
    </row>
    <row r="32" spans="2:7" ht="30">
      <c r="B32" s="208" t="s">
        <v>323</v>
      </c>
      <c r="C32" s="229">
        <v>802</v>
      </c>
      <c r="D32" s="166" t="s">
        <v>385</v>
      </c>
      <c r="E32" s="166" t="s">
        <v>319</v>
      </c>
      <c r="F32" s="166" t="s">
        <v>123</v>
      </c>
      <c r="G32" s="254">
        <f>65.1+7+28+6</f>
        <v>106.1</v>
      </c>
    </row>
    <row r="33" spans="2:7" ht="15.75">
      <c r="B33" s="208" t="s">
        <v>359</v>
      </c>
      <c r="C33" s="229">
        <v>802</v>
      </c>
      <c r="D33" s="166" t="s">
        <v>385</v>
      </c>
      <c r="E33" s="166" t="s">
        <v>319</v>
      </c>
      <c r="F33" s="166" t="s">
        <v>105</v>
      </c>
      <c r="G33" s="242"/>
    </row>
    <row r="34" spans="2:7" ht="15.75">
      <c r="B34" s="208" t="s">
        <v>206</v>
      </c>
      <c r="C34" s="229">
        <v>802</v>
      </c>
      <c r="D34" s="166" t="s">
        <v>385</v>
      </c>
      <c r="E34" s="166" t="s">
        <v>319</v>
      </c>
      <c r="F34" s="166" t="s">
        <v>128</v>
      </c>
      <c r="G34" s="254">
        <f>103.5-2</f>
        <v>101.5</v>
      </c>
    </row>
    <row r="35" spans="2:7" ht="30">
      <c r="B35" s="208" t="s">
        <v>323</v>
      </c>
      <c r="C35" s="229">
        <v>802</v>
      </c>
      <c r="D35" s="166" t="s">
        <v>385</v>
      </c>
      <c r="E35" s="166" t="s">
        <v>319</v>
      </c>
      <c r="F35" s="166" t="s">
        <v>123</v>
      </c>
      <c r="G35" s="11"/>
    </row>
    <row r="36" spans="2:7" ht="15.75">
      <c r="B36" s="223" t="s">
        <v>360</v>
      </c>
      <c r="C36" s="229">
        <v>802</v>
      </c>
      <c r="D36" s="166" t="s">
        <v>385</v>
      </c>
      <c r="E36" s="166" t="s">
        <v>319</v>
      </c>
      <c r="F36" s="236">
        <v>242</v>
      </c>
      <c r="G36" s="11"/>
    </row>
    <row r="37" spans="2:7" ht="15.75">
      <c r="B37" s="212" t="s">
        <v>165</v>
      </c>
      <c r="C37" s="229">
        <v>802</v>
      </c>
      <c r="D37" s="166" t="s">
        <v>385</v>
      </c>
      <c r="E37" s="166" t="s">
        <v>319</v>
      </c>
      <c r="F37" s="236">
        <v>242</v>
      </c>
      <c r="G37" s="11"/>
    </row>
    <row r="38" spans="2:7" ht="30">
      <c r="B38" s="207" t="s">
        <v>324</v>
      </c>
      <c r="C38" s="229">
        <v>802</v>
      </c>
      <c r="D38" s="166" t="s">
        <v>385</v>
      </c>
      <c r="E38" s="166" t="s">
        <v>319</v>
      </c>
      <c r="F38" s="236">
        <v>244</v>
      </c>
      <c r="G38" s="11"/>
    </row>
    <row r="39" spans="2:7" ht="15.75">
      <c r="B39" s="223" t="s">
        <v>360</v>
      </c>
      <c r="C39" s="229">
        <v>802</v>
      </c>
      <c r="D39" s="166" t="s">
        <v>385</v>
      </c>
      <c r="E39" s="166" t="s">
        <v>319</v>
      </c>
      <c r="F39" s="236">
        <v>244</v>
      </c>
      <c r="G39" s="11">
        <f>26.5</f>
        <v>26.5</v>
      </c>
    </row>
    <row r="40" spans="2:7" ht="15.75">
      <c r="B40" s="224" t="s">
        <v>361</v>
      </c>
      <c r="C40" s="229">
        <v>802</v>
      </c>
      <c r="D40" s="166" t="s">
        <v>385</v>
      </c>
      <c r="E40" s="166" t="s">
        <v>319</v>
      </c>
      <c r="F40" s="237">
        <v>0</v>
      </c>
      <c r="G40" s="11"/>
    </row>
    <row r="41" spans="2:7" ht="15.75">
      <c r="B41" s="213" t="s">
        <v>170</v>
      </c>
      <c r="C41" s="229">
        <v>802</v>
      </c>
      <c r="D41" s="166" t="s">
        <v>385</v>
      </c>
      <c r="E41" s="166" t="s">
        <v>319</v>
      </c>
      <c r="F41" s="237">
        <v>244</v>
      </c>
      <c r="G41" s="11"/>
    </row>
    <row r="42" spans="2:7" ht="15.75">
      <c r="B42" s="225" t="s">
        <v>156</v>
      </c>
      <c r="C42" s="229">
        <v>802</v>
      </c>
      <c r="D42" s="166" t="s">
        <v>385</v>
      </c>
      <c r="E42" s="166" t="s">
        <v>319</v>
      </c>
      <c r="F42" s="166" t="s">
        <v>380</v>
      </c>
      <c r="G42" s="255">
        <f>G43+G44+G45</f>
        <v>197.2</v>
      </c>
    </row>
    <row r="43" spans="2:7" ht="15.75">
      <c r="B43" s="208" t="s">
        <v>362</v>
      </c>
      <c r="C43" s="229">
        <v>802</v>
      </c>
      <c r="D43" s="166" t="s">
        <v>385</v>
      </c>
      <c r="E43" s="166" t="s">
        <v>319</v>
      </c>
      <c r="F43" s="166" t="s">
        <v>159</v>
      </c>
      <c r="G43" s="11">
        <f>45.2</f>
        <v>45.2</v>
      </c>
    </row>
    <row r="44" spans="2:7" ht="15.75">
      <c r="B44" s="208" t="s">
        <v>325</v>
      </c>
      <c r="C44" s="229">
        <v>802</v>
      </c>
      <c r="D44" s="166" t="s">
        <v>385</v>
      </c>
      <c r="E44" s="166" t="s">
        <v>319</v>
      </c>
      <c r="F44" s="166" t="s">
        <v>113</v>
      </c>
      <c r="G44" s="11">
        <f>7</f>
        <v>7</v>
      </c>
    </row>
    <row r="45" spans="2:7" ht="15.75">
      <c r="B45" s="208" t="s">
        <v>325</v>
      </c>
      <c r="C45" s="229">
        <v>802</v>
      </c>
      <c r="D45" s="166" t="s">
        <v>385</v>
      </c>
      <c r="E45" s="166" t="s">
        <v>319</v>
      </c>
      <c r="F45" s="166" t="s">
        <v>164</v>
      </c>
      <c r="G45" s="11">
        <f>145</f>
        <v>145</v>
      </c>
    </row>
    <row r="46" spans="2:7" ht="30">
      <c r="B46" s="207" t="s">
        <v>324</v>
      </c>
      <c r="C46" s="229">
        <v>802</v>
      </c>
      <c r="D46" s="166" t="s">
        <v>385</v>
      </c>
      <c r="E46" s="166" t="s">
        <v>394</v>
      </c>
      <c r="F46" s="166" t="s">
        <v>379</v>
      </c>
      <c r="G46" s="255">
        <f>G47</f>
        <v>1</v>
      </c>
    </row>
    <row r="47" spans="2:7" ht="30">
      <c r="B47" s="207" t="s">
        <v>324</v>
      </c>
      <c r="C47" s="229">
        <v>802</v>
      </c>
      <c r="D47" s="166" t="s">
        <v>385</v>
      </c>
      <c r="E47" s="166" t="s">
        <v>394</v>
      </c>
      <c r="F47" s="166" t="s">
        <v>128</v>
      </c>
      <c r="G47" s="11">
        <f>G48</f>
        <v>1</v>
      </c>
    </row>
    <row r="48" spans="2:7" ht="30">
      <c r="B48" s="207" t="s">
        <v>324</v>
      </c>
      <c r="C48" s="229">
        <v>802</v>
      </c>
      <c r="D48" s="166" t="s">
        <v>385</v>
      </c>
      <c r="E48" s="166" t="s">
        <v>394</v>
      </c>
      <c r="F48" s="166" t="s">
        <v>128</v>
      </c>
      <c r="G48" s="11">
        <v>1</v>
      </c>
    </row>
    <row r="49" spans="2:7" ht="15.75">
      <c r="B49" s="205" t="s">
        <v>192</v>
      </c>
      <c r="C49" s="229">
        <v>802</v>
      </c>
      <c r="D49" s="166"/>
      <c r="E49" s="230"/>
      <c r="F49" s="230"/>
      <c r="G49" s="11"/>
    </row>
    <row r="50" spans="2:7" ht="30">
      <c r="B50" s="207" t="s">
        <v>326</v>
      </c>
      <c r="C50" s="229">
        <v>802</v>
      </c>
      <c r="D50" s="230" t="s">
        <v>386</v>
      </c>
      <c r="E50" s="166" t="s">
        <v>327</v>
      </c>
      <c r="F50" s="166"/>
      <c r="G50" s="255">
        <f>G51</f>
        <v>10</v>
      </c>
    </row>
    <row r="51" spans="2:7" ht="30">
      <c r="B51" s="206" t="s">
        <v>321</v>
      </c>
      <c r="C51" s="229">
        <v>802</v>
      </c>
      <c r="D51" s="230" t="s">
        <v>386</v>
      </c>
      <c r="E51" s="166" t="s">
        <v>327</v>
      </c>
      <c r="F51" s="166" t="s">
        <v>120</v>
      </c>
      <c r="G51" s="11">
        <f>G52</f>
        <v>10</v>
      </c>
    </row>
    <row r="52" spans="2:7" ht="30">
      <c r="B52" s="207" t="s">
        <v>328</v>
      </c>
      <c r="C52" s="229">
        <v>802</v>
      </c>
      <c r="D52" s="230" t="s">
        <v>386</v>
      </c>
      <c r="E52" s="166" t="s">
        <v>327</v>
      </c>
      <c r="F52" s="166" t="s">
        <v>379</v>
      </c>
      <c r="G52" s="11">
        <f>G53</f>
        <v>10</v>
      </c>
    </row>
    <row r="53" spans="2:7" ht="30">
      <c r="B53" s="207" t="s">
        <v>324</v>
      </c>
      <c r="C53" s="229">
        <v>802</v>
      </c>
      <c r="D53" s="230" t="s">
        <v>386</v>
      </c>
      <c r="E53" s="166" t="s">
        <v>327</v>
      </c>
      <c r="F53" s="166" t="s">
        <v>128</v>
      </c>
      <c r="G53" s="11">
        <f>10</f>
        <v>10</v>
      </c>
    </row>
    <row r="54" spans="2:7" ht="15.75">
      <c r="B54" s="205" t="s">
        <v>198</v>
      </c>
      <c r="C54" s="229">
        <v>802</v>
      </c>
      <c r="D54" s="166"/>
      <c r="E54" s="230"/>
      <c r="F54" s="230"/>
      <c r="G54" s="255">
        <f>G57+G59+G64+G65+G66+G68+G70+G72+G74+G76</f>
        <v>9839.2000000000007</v>
      </c>
    </row>
    <row r="55" spans="2:7" ht="75">
      <c r="B55" s="214" t="s">
        <v>312</v>
      </c>
      <c r="C55" s="229">
        <v>802</v>
      </c>
      <c r="D55" s="230" t="s">
        <v>387</v>
      </c>
      <c r="E55" s="166" t="s">
        <v>329</v>
      </c>
      <c r="F55" s="166" t="s">
        <v>377</v>
      </c>
      <c r="G55" s="11">
        <f>G57+G59</f>
        <v>7716</v>
      </c>
    </row>
    <row r="56" spans="2:7" ht="30">
      <c r="B56" s="214" t="s">
        <v>330</v>
      </c>
      <c r="C56" s="229">
        <v>802</v>
      </c>
      <c r="D56" s="230" t="s">
        <v>387</v>
      </c>
      <c r="E56" s="166" t="s">
        <v>329</v>
      </c>
      <c r="F56" s="166" t="s">
        <v>381</v>
      </c>
      <c r="G56" s="11"/>
    </row>
    <row r="57" spans="2:7" ht="15.75">
      <c r="B57" s="214" t="s">
        <v>331</v>
      </c>
      <c r="C57" s="229">
        <v>802</v>
      </c>
      <c r="D57" s="230" t="s">
        <v>387</v>
      </c>
      <c r="E57" s="166" t="s">
        <v>329</v>
      </c>
      <c r="F57" s="166" t="s">
        <v>203</v>
      </c>
      <c r="G57" s="11">
        <v>5926.3</v>
      </c>
    </row>
    <row r="58" spans="2:7" ht="30">
      <c r="B58" s="214" t="s">
        <v>332</v>
      </c>
      <c r="C58" s="229">
        <v>802</v>
      </c>
      <c r="D58" s="230" t="s">
        <v>387</v>
      </c>
      <c r="E58" s="166" t="s">
        <v>329</v>
      </c>
      <c r="F58" s="166" t="s">
        <v>205</v>
      </c>
      <c r="G58" s="11">
        <v>0</v>
      </c>
    </row>
    <row r="59" spans="2:7" ht="45">
      <c r="B59" s="214" t="s">
        <v>316</v>
      </c>
      <c r="C59" s="229">
        <v>802</v>
      </c>
      <c r="D59" s="230" t="s">
        <v>387</v>
      </c>
      <c r="E59" s="166" t="s">
        <v>329</v>
      </c>
      <c r="F59" s="166" t="s">
        <v>204</v>
      </c>
      <c r="G59" s="11">
        <v>1789.7</v>
      </c>
    </row>
    <row r="60" spans="2:7" ht="30">
      <c r="B60" s="206" t="s">
        <v>321</v>
      </c>
      <c r="C60" s="229">
        <v>802</v>
      </c>
      <c r="D60" s="230" t="s">
        <v>387</v>
      </c>
      <c r="E60" s="166" t="s">
        <v>329</v>
      </c>
      <c r="F60" s="166" t="s">
        <v>120</v>
      </c>
      <c r="G60" s="255">
        <f>G61</f>
        <v>2012.6999999999998</v>
      </c>
    </row>
    <row r="61" spans="2:7" ht="30">
      <c r="B61" s="207" t="s">
        <v>328</v>
      </c>
      <c r="C61" s="229">
        <v>802</v>
      </c>
      <c r="D61" s="230" t="s">
        <v>387</v>
      </c>
      <c r="E61" s="166" t="s">
        <v>329</v>
      </c>
      <c r="F61" s="166" t="s">
        <v>379</v>
      </c>
      <c r="G61" s="11">
        <f>G64+G65</f>
        <v>2012.6999999999998</v>
      </c>
    </row>
    <row r="62" spans="2:7" ht="15.75">
      <c r="B62" s="207" t="s">
        <v>206</v>
      </c>
      <c r="C62" s="229">
        <v>802</v>
      </c>
      <c r="D62" s="230" t="s">
        <v>387</v>
      </c>
      <c r="E62" s="166" t="s">
        <v>329</v>
      </c>
      <c r="F62" s="166" t="s">
        <v>128</v>
      </c>
      <c r="G62" s="11"/>
    </row>
    <row r="63" spans="2:7" ht="15.75">
      <c r="B63" s="223" t="s">
        <v>360</v>
      </c>
      <c r="C63" s="229">
        <v>802</v>
      </c>
      <c r="D63" s="230" t="s">
        <v>387</v>
      </c>
      <c r="E63" s="166" t="s">
        <v>329</v>
      </c>
      <c r="F63" s="166" t="s">
        <v>128</v>
      </c>
      <c r="G63" s="11"/>
    </row>
    <row r="64" spans="2:7" ht="15.75">
      <c r="B64" s="213" t="s">
        <v>170</v>
      </c>
      <c r="C64" s="229">
        <v>802</v>
      </c>
      <c r="D64" s="230" t="s">
        <v>387</v>
      </c>
      <c r="E64" s="166" t="s">
        <v>329</v>
      </c>
      <c r="F64" s="166" t="s">
        <v>128</v>
      </c>
      <c r="G64" s="11">
        <f>94+1268.1+250-14-15-2-55+128.7+65-51.7-100</f>
        <v>1568.1</v>
      </c>
    </row>
    <row r="65" spans="2:7" ht="15.75">
      <c r="B65" s="213" t="s">
        <v>363</v>
      </c>
      <c r="C65" s="229">
        <v>802</v>
      </c>
      <c r="D65" s="230" t="s">
        <v>387</v>
      </c>
      <c r="E65" s="166" t="s">
        <v>329</v>
      </c>
      <c r="F65" s="166" t="s">
        <v>208</v>
      </c>
      <c r="G65" s="11">
        <v>444.6</v>
      </c>
    </row>
    <row r="66" spans="2:7" ht="42.75">
      <c r="B66" s="226" t="s">
        <v>222</v>
      </c>
      <c r="C66" s="229">
        <v>802</v>
      </c>
      <c r="D66" s="230" t="s">
        <v>387</v>
      </c>
      <c r="E66" s="230" t="s">
        <v>368</v>
      </c>
      <c r="F66" s="230" t="s">
        <v>94</v>
      </c>
      <c r="G66" s="11">
        <f>G67</f>
        <v>1.5</v>
      </c>
    </row>
    <row r="67" spans="2:7" ht="15.75">
      <c r="B67" s="213" t="s">
        <v>170</v>
      </c>
      <c r="C67" s="229">
        <v>802</v>
      </c>
      <c r="D67" s="230" t="s">
        <v>387</v>
      </c>
      <c r="E67" s="166" t="s">
        <v>334</v>
      </c>
      <c r="F67" s="166" t="s">
        <v>128</v>
      </c>
      <c r="G67" s="11">
        <f>1.5</f>
        <v>1.5</v>
      </c>
    </row>
    <row r="68" spans="2:7" ht="42.75">
      <c r="B68" s="226" t="s">
        <v>225</v>
      </c>
      <c r="C68" s="229">
        <v>802</v>
      </c>
      <c r="D68" s="230" t="s">
        <v>387</v>
      </c>
      <c r="E68" s="230" t="s">
        <v>369</v>
      </c>
      <c r="F68" s="230" t="s">
        <v>94</v>
      </c>
      <c r="G68" s="11">
        <f>G69</f>
        <v>12</v>
      </c>
    </row>
    <row r="69" spans="2:7" ht="15.75">
      <c r="B69" s="213" t="s">
        <v>170</v>
      </c>
      <c r="C69" s="229">
        <v>802</v>
      </c>
      <c r="D69" s="230" t="s">
        <v>387</v>
      </c>
      <c r="E69" s="166" t="s">
        <v>335</v>
      </c>
      <c r="F69" s="166" t="s">
        <v>128</v>
      </c>
      <c r="G69" s="11">
        <v>12</v>
      </c>
    </row>
    <row r="70" spans="2:7" ht="28.5">
      <c r="B70" s="226" t="s">
        <v>229</v>
      </c>
      <c r="C70" s="229">
        <v>802</v>
      </c>
      <c r="D70" s="230" t="s">
        <v>387</v>
      </c>
      <c r="E70" s="230" t="s">
        <v>370</v>
      </c>
      <c r="F70" s="230" t="s">
        <v>94</v>
      </c>
      <c r="G70" s="11">
        <f>G71</f>
        <v>15</v>
      </c>
    </row>
    <row r="71" spans="2:7" ht="15.75">
      <c r="B71" s="223" t="s">
        <v>360</v>
      </c>
      <c r="C71" s="229">
        <v>802</v>
      </c>
      <c r="D71" s="230" t="s">
        <v>387</v>
      </c>
      <c r="E71" s="166" t="s">
        <v>336</v>
      </c>
      <c r="F71" s="166" t="s">
        <v>128</v>
      </c>
      <c r="G71" s="11">
        <f>15</f>
        <v>15</v>
      </c>
    </row>
    <row r="72" spans="2:7" ht="15.75">
      <c r="B72" s="226" t="s">
        <v>337</v>
      </c>
      <c r="C72" s="229">
        <v>802</v>
      </c>
      <c r="D72" s="230" t="s">
        <v>387</v>
      </c>
      <c r="E72" s="230" t="s">
        <v>371</v>
      </c>
      <c r="F72" s="230" t="s">
        <v>94</v>
      </c>
      <c r="G72" s="11">
        <f>G73</f>
        <v>45</v>
      </c>
    </row>
    <row r="73" spans="2:7" ht="15.75">
      <c r="B73" s="223" t="s">
        <v>360</v>
      </c>
      <c r="C73" s="229">
        <v>802</v>
      </c>
      <c r="D73" s="230" t="s">
        <v>387</v>
      </c>
      <c r="E73" s="166" t="s">
        <v>338</v>
      </c>
      <c r="F73" s="166" t="s">
        <v>128</v>
      </c>
      <c r="G73" s="11">
        <v>45</v>
      </c>
    </row>
    <row r="74" spans="2:7" ht="28.5">
      <c r="B74" s="215" t="s">
        <v>277</v>
      </c>
      <c r="C74" s="229">
        <v>802</v>
      </c>
      <c r="D74" s="230" t="s">
        <v>387</v>
      </c>
      <c r="E74" s="230" t="s">
        <v>372</v>
      </c>
      <c r="F74" s="230" t="s">
        <v>94</v>
      </c>
      <c r="G74" s="11">
        <f>G75</f>
        <v>35</v>
      </c>
    </row>
    <row r="75" spans="2:7" ht="15.75">
      <c r="B75" s="223" t="s">
        <v>360</v>
      </c>
      <c r="C75" s="229">
        <v>802</v>
      </c>
      <c r="D75" s="230" t="s">
        <v>387</v>
      </c>
      <c r="E75" s="166" t="s">
        <v>339</v>
      </c>
      <c r="F75" s="166" t="s">
        <v>128</v>
      </c>
      <c r="G75" s="11">
        <v>35</v>
      </c>
    </row>
    <row r="76" spans="2:7" ht="28.5">
      <c r="B76" s="216" t="s">
        <v>235</v>
      </c>
      <c r="C76" s="229">
        <v>802</v>
      </c>
      <c r="D76" s="230" t="s">
        <v>387</v>
      </c>
      <c r="E76" s="230" t="s">
        <v>373</v>
      </c>
      <c r="F76" s="230" t="s">
        <v>94</v>
      </c>
      <c r="G76" s="11">
        <f>G77</f>
        <v>2</v>
      </c>
    </row>
    <row r="77" spans="2:7" ht="15.75">
      <c r="B77" s="213" t="s">
        <v>170</v>
      </c>
      <c r="C77" s="229">
        <v>802</v>
      </c>
      <c r="D77" s="230" t="s">
        <v>387</v>
      </c>
      <c r="E77" s="166" t="s">
        <v>340</v>
      </c>
      <c r="F77" s="166" t="s">
        <v>128</v>
      </c>
      <c r="G77" s="11">
        <f>2</f>
        <v>2</v>
      </c>
    </row>
    <row r="78" spans="2:7" ht="15.75">
      <c r="B78" s="256" t="s">
        <v>364</v>
      </c>
      <c r="C78" s="229">
        <v>802</v>
      </c>
      <c r="D78" s="230" t="s">
        <v>395</v>
      </c>
      <c r="E78" s="166" t="s">
        <v>396</v>
      </c>
      <c r="F78" s="166" t="s">
        <v>94</v>
      </c>
      <c r="G78" s="255">
        <f>G79+G83</f>
        <v>792.3</v>
      </c>
    </row>
    <row r="79" spans="2:7" ht="30">
      <c r="B79" s="207" t="s">
        <v>313</v>
      </c>
      <c r="C79" s="229">
        <v>802</v>
      </c>
      <c r="D79" s="230" t="s">
        <v>395</v>
      </c>
      <c r="E79" s="166" t="s">
        <v>396</v>
      </c>
      <c r="F79" s="166" t="s">
        <v>378</v>
      </c>
      <c r="G79" s="11">
        <f>G80+G81+G82</f>
        <v>476</v>
      </c>
    </row>
    <row r="80" spans="2:7" ht="15.75">
      <c r="B80" s="207" t="s">
        <v>314</v>
      </c>
      <c r="C80" s="229">
        <v>802</v>
      </c>
      <c r="D80" s="230" t="s">
        <v>395</v>
      </c>
      <c r="E80" s="166" t="s">
        <v>396</v>
      </c>
      <c r="F80" s="166" t="s">
        <v>102</v>
      </c>
      <c r="G80" s="11">
        <v>364</v>
      </c>
    </row>
    <row r="81" spans="2:7" ht="30">
      <c r="B81" s="208" t="s">
        <v>315</v>
      </c>
      <c r="C81" s="229">
        <v>802</v>
      </c>
      <c r="D81" s="230" t="s">
        <v>395</v>
      </c>
      <c r="E81" s="166" t="s">
        <v>396</v>
      </c>
      <c r="F81" s="166" t="s">
        <v>105</v>
      </c>
      <c r="G81" s="11">
        <f>2</f>
        <v>2</v>
      </c>
    </row>
    <row r="82" spans="2:7" ht="45">
      <c r="B82" s="208" t="s">
        <v>316</v>
      </c>
      <c r="C82" s="229">
        <v>802</v>
      </c>
      <c r="D82" s="230" t="s">
        <v>395</v>
      </c>
      <c r="E82" s="166" t="s">
        <v>396</v>
      </c>
      <c r="F82" s="166" t="s">
        <v>108</v>
      </c>
      <c r="G82" s="11">
        <f>110</f>
        <v>110</v>
      </c>
    </row>
    <row r="83" spans="2:7" ht="15.75">
      <c r="B83" s="223" t="s">
        <v>360</v>
      </c>
      <c r="C83" s="229">
        <v>802</v>
      </c>
      <c r="D83" s="230" t="s">
        <v>395</v>
      </c>
      <c r="E83" s="166" t="s">
        <v>396</v>
      </c>
      <c r="F83" s="166" t="s">
        <v>379</v>
      </c>
      <c r="G83" s="11">
        <f>G84</f>
        <v>316.3</v>
      </c>
    </row>
    <row r="84" spans="2:7" ht="15.75">
      <c r="B84" s="223" t="s">
        <v>360</v>
      </c>
      <c r="C84" s="229">
        <v>802</v>
      </c>
      <c r="D84" s="230" t="s">
        <v>395</v>
      </c>
      <c r="E84" s="166" t="s">
        <v>396</v>
      </c>
      <c r="F84" s="166" t="s">
        <v>128</v>
      </c>
      <c r="G84" s="11">
        <f>316.3</f>
        <v>316.3</v>
      </c>
    </row>
    <row r="85" spans="2:7" ht="15.75">
      <c r="B85" s="209" t="s">
        <v>364</v>
      </c>
      <c r="C85" s="229">
        <v>802</v>
      </c>
      <c r="D85" s="166"/>
      <c r="E85" s="231"/>
      <c r="F85" s="231"/>
      <c r="G85" s="315">
        <f>G87+G91</f>
        <v>460</v>
      </c>
    </row>
    <row r="86" spans="2:7" ht="15.75">
      <c r="B86" s="211" t="s">
        <v>341</v>
      </c>
      <c r="C86" s="229">
        <v>802</v>
      </c>
      <c r="D86" s="231"/>
      <c r="E86" s="232"/>
      <c r="F86" s="231"/>
      <c r="G86" s="271"/>
    </row>
    <row r="87" spans="2:7" ht="45">
      <c r="B87" s="211" t="s">
        <v>342</v>
      </c>
      <c r="C87" s="229">
        <v>802</v>
      </c>
      <c r="D87" s="232" t="s">
        <v>388</v>
      </c>
      <c r="E87" s="233" t="s">
        <v>403</v>
      </c>
      <c r="F87" s="238">
        <v>200</v>
      </c>
      <c r="G87" s="271">
        <v>10</v>
      </c>
    </row>
    <row r="88" spans="2:7" ht="75">
      <c r="B88" s="211" t="s">
        <v>312</v>
      </c>
      <c r="C88" s="229">
        <v>802</v>
      </c>
      <c r="D88" s="232" t="s">
        <v>388</v>
      </c>
      <c r="E88" s="233" t="s">
        <v>403</v>
      </c>
      <c r="F88" s="166" t="s">
        <v>379</v>
      </c>
      <c r="G88" s="271"/>
    </row>
    <row r="89" spans="2:7" ht="30">
      <c r="B89" s="211" t="s">
        <v>320</v>
      </c>
      <c r="C89" s="229">
        <v>802</v>
      </c>
      <c r="D89" s="232" t="s">
        <v>388</v>
      </c>
      <c r="E89" s="233" t="s">
        <v>403</v>
      </c>
      <c r="F89" s="166" t="s">
        <v>128</v>
      </c>
      <c r="G89" s="271"/>
    </row>
    <row r="90" spans="2:7" ht="28.5">
      <c r="B90" s="205" t="s">
        <v>365</v>
      </c>
      <c r="C90" s="229">
        <v>802</v>
      </c>
      <c r="D90" s="244" t="s">
        <v>242</v>
      </c>
      <c r="E90" s="230"/>
      <c r="F90" s="230"/>
      <c r="G90" s="271"/>
    </row>
    <row r="91" spans="2:7" ht="57">
      <c r="B91" s="205" t="s">
        <v>344</v>
      </c>
      <c r="C91" s="229">
        <v>802</v>
      </c>
      <c r="D91" s="230" t="s">
        <v>389</v>
      </c>
      <c r="E91" s="230" t="s">
        <v>374</v>
      </c>
      <c r="F91" s="230" t="s">
        <v>94</v>
      </c>
      <c r="G91" s="271">
        <v>450</v>
      </c>
    </row>
    <row r="92" spans="2:7" ht="45">
      <c r="B92" s="207" t="s">
        <v>344</v>
      </c>
      <c r="C92" s="229">
        <v>802</v>
      </c>
      <c r="D92" s="230" t="s">
        <v>389</v>
      </c>
      <c r="E92" s="166" t="s">
        <v>92</v>
      </c>
      <c r="F92" s="166"/>
      <c r="G92" s="271"/>
    </row>
    <row r="93" spans="2:7" ht="30">
      <c r="B93" s="206" t="s">
        <v>321</v>
      </c>
      <c r="C93" s="229">
        <v>802</v>
      </c>
      <c r="D93" s="230" t="s">
        <v>389</v>
      </c>
      <c r="E93" s="166" t="s">
        <v>254</v>
      </c>
      <c r="F93" s="166" t="s">
        <v>120</v>
      </c>
      <c r="G93" s="271"/>
    </row>
    <row r="94" spans="2:7" ht="30">
      <c r="B94" s="207" t="s">
        <v>328</v>
      </c>
      <c r="C94" s="229">
        <v>802</v>
      </c>
      <c r="D94" s="230" t="s">
        <v>389</v>
      </c>
      <c r="E94" s="166" t="s">
        <v>254</v>
      </c>
      <c r="F94" s="166" t="s">
        <v>379</v>
      </c>
      <c r="G94" s="271">
        <f>G95</f>
        <v>350</v>
      </c>
    </row>
    <row r="95" spans="2:7" ht="30">
      <c r="B95" s="207" t="s">
        <v>324</v>
      </c>
      <c r="C95" s="229">
        <v>802</v>
      </c>
      <c r="D95" s="230" t="s">
        <v>389</v>
      </c>
      <c r="E95" s="166" t="s">
        <v>254</v>
      </c>
      <c r="F95" s="166" t="s">
        <v>128</v>
      </c>
      <c r="G95" s="271">
        <f>G96</f>
        <v>350</v>
      </c>
    </row>
    <row r="96" spans="2:7" ht="30">
      <c r="B96" s="207" t="s">
        <v>324</v>
      </c>
      <c r="C96" s="229">
        <v>802</v>
      </c>
      <c r="D96" s="230" t="s">
        <v>389</v>
      </c>
      <c r="E96" s="166" t="s">
        <v>254</v>
      </c>
      <c r="F96" s="166" t="s">
        <v>128</v>
      </c>
      <c r="G96" s="271">
        <v>350</v>
      </c>
    </row>
    <row r="97" spans="2:7" ht="25.5">
      <c r="B97" s="227" t="s">
        <v>248</v>
      </c>
      <c r="C97" s="229">
        <v>802</v>
      </c>
      <c r="D97" s="230" t="s">
        <v>389</v>
      </c>
      <c r="E97" s="166" t="s">
        <v>223</v>
      </c>
      <c r="F97" s="239">
        <v>244</v>
      </c>
      <c r="G97" s="11"/>
    </row>
    <row r="98" spans="2:7" ht="25.5">
      <c r="B98" s="169" t="s">
        <v>324</v>
      </c>
      <c r="C98" s="229">
        <v>802</v>
      </c>
      <c r="D98" s="230" t="s">
        <v>389</v>
      </c>
      <c r="E98" s="166" t="s">
        <v>223</v>
      </c>
      <c r="F98" s="240">
        <v>244</v>
      </c>
      <c r="G98" s="11"/>
    </row>
    <row r="99" spans="2:7" ht="15.75">
      <c r="B99" s="205" t="s">
        <v>347</v>
      </c>
      <c r="C99" s="229">
        <v>802</v>
      </c>
      <c r="D99" s="230" t="s">
        <v>389</v>
      </c>
      <c r="E99" s="230"/>
      <c r="F99" s="230"/>
      <c r="G99" s="11"/>
    </row>
    <row r="100" spans="2:7" ht="105">
      <c r="B100" s="217" t="s">
        <v>366</v>
      </c>
      <c r="C100" s="229">
        <v>802</v>
      </c>
      <c r="D100" s="230" t="s">
        <v>390</v>
      </c>
      <c r="E100" s="166" t="s">
        <v>349</v>
      </c>
      <c r="F100" s="166" t="s">
        <v>128</v>
      </c>
      <c r="G100" s="255">
        <v>4077.4</v>
      </c>
    </row>
    <row r="101" spans="2:7" ht="15.75">
      <c r="B101" s="209" t="s">
        <v>350</v>
      </c>
      <c r="C101" s="229">
        <v>802</v>
      </c>
      <c r="D101" s="166" t="s">
        <v>392</v>
      </c>
      <c r="E101" s="230"/>
      <c r="F101" s="230"/>
      <c r="G101" s="276">
        <f>G102</f>
        <v>110</v>
      </c>
    </row>
    <row r="102" spans="2:7" ht="15.75">
      <c r="B102" s="228" t="s">
        <v>367</v>
      </c>
      <c r="C102" s="229">
        <v>802</v>
      </c>
      <c r="D102" s="230"/>
      <c r="E102" s="166"/>
      <c r="F102" s="166"/>
      <c r="G102" s="271">
        <f>G108+G109</f>
        <v>110</v>
      </c>
    </row>
    <row r="103" spans="2:7" ht="30">
      <c r="B103" s="218" t="s">
        <v>267</v>
      </c>
      <c r="C103" s="229">
        <v>802</v>
      </c>
      <c r="D103" s="166" t="s">
        <v>391</v>
      </c>
      <c r="E103" s="234" t="s">
        <v>268</v>
      </c>
      <c r="F103" s="234" t="s">
        <v>94</v>
      </c>
      <c r="G103" s="271"/>
    </row>
    <row r="104" spans="2:7" ht="15.75">
      <c r="B104" s="223" t="s">
        <v>360</v>
      </c>
      <c r="C104" s="229">
        <v>802</v>
      </c>
      <c r="D104" s="166" t="s">
        <v>391</v>
      </c>
      <c r="E104" s="235" t="s">
        <v>268</v>
      </c>
      <c r="F104" s="241" t="s">
        <v>128</v>
      </c>
      <c r="G104" s="271"/>
    </row>
    <row r="105" spans="2:7" ht="15.75">
      <c r="B105" s="223" t="s">
        <v>360</v>
      </c>
      <c r="C105" s="229">
        <v>802</v>
      </c>
      <c r="D105" s="166" t="s">
        <v>391</v>
      </c>
      <c r="E105" s="235" t="s">
        <v>268</v>
      </c>
      <c r="F105" s="241">
        <v>244</v>
      </c>
      <c r="G105" s="271"/>
    </row>
    <row r="106" spans="2:7" ht="15.75">
      <c r="B106" s="213" t="s">
        <v>170</v>
      </c>
      <c r="C106" s="229">
        <v>802</v>
      </c>
      <c r="D106" s="166" t="s">
        <v>391</v>
      </c>
      <c r="E106" s="235" t="s">
        <v>268</v>
      </c>
      <c r="F106" s="241">
        <v>244</v>
      </c>
      <c r="G106" s="271"/>
    </row>
    <row r="107" spans="2:7" ht="15.75">
      <c r="B107" s="208" t="s">
        <v>206</v>
      </c>
      <c r="C107" s="229">
        <v>802</v>
      </c>
      <c r="D107" s="166" t="s">
        <v>391</v>
      </c>
      <c r="E107" s="235" t="s">
        <v>268</v>
      </c>
      <c r="F107" s="241">
        <v>244</v>
      </c>
      <c r="G107" s="271"/>
    </row>
    <row r="108" spans="2:7" ht="15.75">
      <c r="B108" s="274"/>
      <c r="C108" s="229">
        <v>802</v>
      </c>
      <c r="D108" s="166" t="s">
        <v>391</v>
      </c>
      <c r="E108" s="235" t="s">
        <v>383</v>
      </c>
      <c r="F108" s="241">
        <v>244</v>
      </c>
      <c r="G108" s="271">
        <v>35</v>
      </c>
    </row>
    <row r="109" spans="2:7" ht="15.75">
      <c r="B109" s="219" t="s">
        <v>273</v>
      </c>
      <c r="C109" s="229">
        <v>802</v>
      </c>
      <c r="D109" s="234" t="s">
        <v>392</v>
      </c>
      <c r="E109" s="70" t="s">
        <v>93</v>
      </c>
      <c r="F109" s="70" t="s">
        <v>94</v>
      </c>
      <c r="G109" s="271">
        <f>75</f>
        <v>75</v>
      </c>
    </row>
    <row r="110" spans="2:7" ht="15.75">
      <c r="B110" s="208" t="s">
        <v>274</v>
      </c>
      <c r="C110" s="229">
        <v>802</v>
      </c>
      <c r="D110" s="234" t="s">
        <v>392</v>
      </c>
      <c r="E110" s="166" t="s">
        <v>352</v>
      </c>
      <c r="F110" s="166" t="s">
        <v>208</v>
      </c>
      <c r="G110" s="271">
        <f>30</f>
        <v>30</v>
      </c>
    </row>
    <row r="111" spans="2:7" ht="15.75">
      <c r="B111" s="220"/>
      <c r="C111" s="229">
        <v>802</v>
      </c>
      <c r="D111" s="234" t="s">
        <v>392</v>
      </c>
      <c r="E111" s="166" t="s">
        <v>375</v>
      </c>
      <c r="F111" s="166" t="s">
        <v>128</v>
      </c>
      <c r="G111" s="271"/>
    </row>
    <row r="112" spans="2:7" ht="15.75">
      <c r="B112" s="275" t="s">
        <v>405</v>
      </c>
      <c r="C112" s="229">
        <v>802</v>
      </c>
      <c r="D112" s="234" t="s">
        <v>392</v>
      </c>
      <c r="E112" s="166" t="s">
        <v>404</v>
      </c>
      <c r="F112" s="166" t="s">
        <v>128</v>
      </c>
      <c r="G112" s="271">
        <f>35</f>
        <v>35</v>
      </c>
    </row>
    <row r="113" spans="2:7" ht="15.75">
      <c r="B113" s="220" t="s">
        <v>406</v>
      </c>
      <c r="C113" s="229">
        <v>802</v>
      </c>
      <c r="D113" s="234" t="s">
        <v>392</v>
      </c>
      <c r="E113" s="166" t="s">
        <v>404</v>
      </c>
      <c r="F113" s="166"/>
      <c r="G113" s="271">
        <f>35</f>
        <v>35</v>
      </c>
    </row>
    <row r="114" spans="2:7" ht="15.75">
      <c r="B114" s="207" t="s">
        <v>407</v>
      </c>
      <c r="C114" s="229">
        <v>802</v>
      </c>
      <c r="D114" s="230" t="s">
        <v>393</v>
      </c>
      <c r="E114" s="166" t="s">
        <v>93</v>
      </c>
      <c r="F114" s="166" t="s">
        <v>94</v>
      </c>
      <c r="G114" s="276">
        <f>403.6</f>
        <v>403.6</v>
      </c>
    </row>
    <row r="115" spans="2:7" ht="15.75">
      <c r="B115" s="207" t="s">
        <v>408</v>
      </c>
      <c r="C115" s="229">
        <v>802</v>
      </c>
      <c r="D115" s="230" t="s">
        <v>393</v>
      </c>
      <c r="E115" s="166" t="s">
        <v>376</v>
      </c>
      <c r="F115" s="166"/>
      <c r="G115" s="276"/>
    </row>
    <row r="116" spans="2:7" ht="28.5">
      <c r="B116" s="205" t="s">
        <v>357</v>
      </c>
      <c r="C116" s="257">
        <v>802</v>
      </c>
      <c r="D116" s="166" t="s">
        <v>397</v>
      </c>
      <c r="E116" s="166" t="s">
        <v>358</v>
      </c>
      <c r="F116" s="166" t="s">
        <v>297</v>
      </c>
      <c r="G116" s="11">
        <f>5.6</f>
        <v>5.6</v>
      </c>
    </row>
    <row r="117" spans="2:7" ht="15.75">
      <c r="B117" s="221" t="s">
        <v>356</v>
      </c>
      <c r="C117" s="229">
        <v>802</v>
      </c>
      <c r="D117" s="230" t="s">
        <v>397</v>
      </c>
      <c r="E117" s="230" t="s">
        <v>358</v>
      </c>
      <c r="F117" s="230" t="s">
        <v>297</v>
      </c>
      <c r="G117" s="255">
        <f>5.6</f>
        <v>5.6</v>
      </c>
    </row>
    <row r="118" spans="2:7" ht="15.75">
      <c r="B118" s="170" t="s">
        <v>357</v>
      </c>
      <c r="C118" s="229"/>
      <c r="D118" s="230"/>
      <c r="E118" s="166"/>
      <c r="F118" s="166" t="s">
        <v>120</v>
      </c>
      <c r="G118" s="11"/>
    </row>
    <row r="119" spans="2:7" ht="15.75">
      <c r="B119" s="170" t="s">
        <v>357</v>
      </c>
      <c r="C119" s="257">
        <v>802</v>
      </c>
      <c r="D119" s="166" t="s">
        <v>397</v>
      </c>
      <c r="E119" s="166" t="s">
        <v>358</v>
      </c>
      <c r="F119" s="166" t="s">
        <v>297</v>
      </c>
      <c r="G119" s="11">
        <f>5.6</f>
        <v>5.6</v>
      </c>
    </row>
    <row r="120" spans="2:7" ht="19.5">
      <c r="B120" s="222" t="s">
        <v>89</v>
      </c>
      <c r="C120" s="11"/>
      <c r="D120" s="166"/>
      <c r="E120" s="11"/>
      <c r="F120" s="166"/>
      <c r="G120" s="305">
        <f>G16+G24+G54+G50+G78+G85+G100+G101+G114+G117</f>
        <v>18887.699999999997</v>
      </c>
    </row>
    <row r="121" spans="2:7" ht="15.75">
      <c r="D121" s="246"/>
    </row>
  </sheetData>
  <mergeCells count="12">
    <mergeCell ref="D2:G2"/>
    <mergeCell ref="D3:K3"/>
    <mergeCell ref="D4:G4"/>
    <mergeCell ref="D5:I6"/>
    <mergeCell ref="G12:G13"/>
    <mergeCell ref="B9:G9"/>
    <mergeCell ref="B10:D10"/>
    <mergeCell ref="D12:D13"/>
    <mergeCell ref="B12:B13"/>
    <mergeCell ref="C12:C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1"/>
  <sheetViews>
    <sheetView topLeftCell="B1" workbookViewId="0">
      <selection activeCell="B9" sqref="B9:H9"/>
    </sheetView>
  </sheetViews>
  <sheetFormatPr defaultColWidth="9.140625" defaultRowHeight="12.75"/>
  <cols>
    <col min="1" max="1" width="9" style="1" customWidth="1"/>
    <col min="2" max="2" width="32.7109375" style="1" customWidth="1"/>
    <col min="3" max="3" width="11.7109375" style="1" customWidth="1"/>
    <col min="4" max="4" width="40" style="1" customWidth="1"/>
    <col min="5" max="5" width="15.140625" style="1" customWidth="1"/>
    <col min="6" max="6" width="18.7109375" style="1" customWidth="1"/>
    <col min="7" max="7" width="14" style="1" customWidth="1"/>
    <col min="8" max="8" width="18.5703125" style="1" customWidth="1"/>
    <col min="9" max="16384" width="9.140625" style="1"/>
  </cols>
  <sheetData>
    <row r="1" spans="1:10" ht="18.75">
      <c r="D1" s="12"/>
      <c r="E1" s="12"/>
      <c r="F1" s="14"/>
      <c r="H1" s="409" t="s">
        <v>42</v>
      </c>
      <c r="I1" s="409"/>
    </row>
    <row r="2" spans="1:10" s="2" customFormat="1" ht="15.75">
      <c r="A2" s="13"/>
      <c r="B2" s="13"/>
      <c r="C2" s="13"/>
      <c r="D2" s="13"/>
      <c r="E2" s="13"/>
      <c r="G2" s="317" t="s">
        <v>449</v>
      </c>
      <c r="H2" s="317"/>
      <c r="I2" s="316"/>
      <c r="J2" s="316"/>
    </row>
    <row r="3" spans="1:10" s="2" customFormat="1" ht="15.75">
      <c r="A3" s="13"/>
      <c r="B3" s="13"/>
      <c r="C3" s="13"/>
      <c r="D3" s="13"/>
      <c r="E3" s="13"/>
      <c r="G3" s="317" t="s">
        <v>450</v>
      </c>
      <c r="H3" s="317"/>
      <c r="I3" s="316"/>
      <c r="J3" s="316"/>
    </row>
    <row r="4" spans="1:10" s="2" customFormat="1" ht="26.25" customHeight="1">
      <c r="A4" s="13"/>
      <c r="B4" s="13"/>
      <c r="C4" s="13"/>
      <c r="D4" s="13"/>
      <c r="E4" s="13"/>
      <c r="F4" s="15"/>
      <c r="G4" s="403" t="s">
        <v>451</v>
      </c>
      <c r="H4" s="403"/>
      <c r="I4" s="403"/>
      <c r="J4" s="403"/>
    </row>
    <row r="5" spans="1:10" s="2" customFormat="1" ht="15.75">
      <c r="A5" s="13"/>
      <c r="B5" s="13"/>
      <c r="C5" s="13"/>
      <c r="D5" s="13"/>
      <c r="E5" s="13"/>
      <c r="G5" s="404" t="s">
        <v>452</v>
      </c>
      <c r="H5" s="404"/>
      <c r="I5" s="404"/>
      <c r="J5" s="404"/>
    </row>
    <row r="6" spans="1:10" s="2" customFormat="1" ht="15.75">
      <c r="A6" s="13"/>
      <c r="B6" s="13"/>
      <c r="C6" s="13"/>
      <c r="D6" s="13"/>
      <c r="E6" s="13"/>
      <c r="G6" s="404"/>
      <c r="H6" s="404"/>
      <c r="I6" s="404"/>
      <c r="J6" s="404"/>
    </row>
    <row r="7" spans="1:10" s="2" customFormat="1" ht="15.75">
      <c r="A7" s="13"/>
      <c r="B7" s="13"/>
      <c r="C7" s="13"/>
      <c r="D7" s="13"/>
      <c r="E7" s="13"/>
    </row>
    <row r="8" spans="1:10" s="2" customFormat="1" ht="15.75">
      <c r="A8" s="3"/>
      <c r="B8" s="3"/>
      <c r="C8" s="3"/>
      <c r="D8" s="3"/>
      <c r="E8" s="3"/>
    </row>
    <row r="9" spans="1:10" ht="148.5" customHeight="1">
      <c r="B9" s="406" t="s">
        <v>463</v>
      </c>
      <c r="C9" s="406"/>
      <c r="D9" s="406"/>
      <c r="E9" s="406"/>
      <c r="F9" s="406"/>
      <c r="G9" s="406"/>
      <c r="H9" s="406"/>
    </row>
    <row r="10" spans="1:10" ht="15.75">
      <c r="B10" s="405"/>
      <c r="C10" s="405"/>
      <c r="D10" s="405"/>
      <c r="E10" s="16"/>
    </row>
    <row r="11" spans="1:10" ht="15.75">
      <c r="B11" s="4"/>
      <c r="C11" s="4"/>
      <c r="D11" s="4"/>
      <c r="E11" s="4"/>
      <c r="H11" s="1" t="s">
        <v>33</v>
      </c>
    </row>
    <row r="12" spans="1:10" ht="15.75" customHeight="1">
      <c r="B12" s="411" t="s">
        <v>43</v>
      </c>
      <c r="C12" s="411" t="s">
        <v>37</v>
      </c>
      <c r="D12" s="411" t="s">
        <v>38</v>
      </c>
      <c r="E12" s="411" t="s">
        <v>39</v>
      </c>
      <c r="F12" s="411" t="s">
        <v>40</v>
      </c>
      <c r="G12" s="411" t="s">
        <v>30</v>
      </c>
      <c r="H12" s="411"/>
    </row>
    <row r="13" spans="1:10" ht="88.5" customHeight="1">
      <c r="B13" s="411"/>
      <c r="C13" s="411"/>
      <c r="D13" s="411"/>
      <c r="E13" s="411"/>
      <c r="F13" s="411"/>
      <c r="G13" s="25" t="s">
        <v>13</v>
      </c>
      <c r="H13" s="25" t="s">
        <v>44</v>
      </c>
    </row>
    <row r="14" spans="1:10" ht="15.75">
      <c r="B14" s="29">
        <v>1</v>
      </c>
      <c r="C14" s="29">
        <v>2</v>
      </c>
      <c r="D14" s="29">
        <v>3</v>
      </c>
      <c r="E14" s="29">
        <v>4</v>
      </c>
      <c r="F14" s="29">
        <v>5</v>
      </c>
      <c r="G14" s="29">
        <v>6</v>
      </c>
      <c r="H14" s="29">
        <v>7</v>
      </c>
    </row>
    <row r="15" spans="1:10" ht="15.75">
      <c r="B15" s="25"/>
      <c r="C15" s="25"/>
      <c r="D15" s="25"/>
      <c r="E15" s="25"/>
      <c r="F15" s="25"/>
      <c r="G15" s="25"/>
      <c r="H15" s="25"/>
    </row>
    <row r="16" spans="1:10" ht="28.5">
      <c r="B16" s="205" t="s">
        <v>308</v>
      </c>
      <c r="C16" s="229">
        <v>802</v>
      </c>
      <c r="D16" s="243"/>
      <c r="E16" s="230"/>
      <c r="F16" s="230"/>
      <c r="G16" s="245"/>
      <c r="H16" s="11"/>
    </row>
    <row r="17" spans="2:8" ht="85.15" customHeight="1">
      <c r="B17" s="205" t="s">
        <v>309</v>
      </c>
      <c r="C17" s="229">
        <v>802</v>
      </c>
      <c r="D17" s="230"/>
      <c r="E17" s="166"/>
      <c r="F17" s="166"/>
      <c r="G17" s="262">
        <f t="shared" ref="G17:H19" si="0">G18</f>
        <v>1061.5999999999999</v>
      </c>
      <c r="H17" s="262">
        <f t="shared" si="0"/>
        <v>1096.0999999999999</v>
      </c>
    </row>
    <row r="18" spans="2:8" ht="29.45" customHeight="1">
      <c r="B18" s="223" t="s">
        <v>310</v>
      </c>
      <c r="C18" s="229">
        <v>802</v>
      </c>
      <c r="D18" s="230" t="s">
        <v>384</v>
      </c>
      <c r="E18" s="166" t="s">
        <v>311</v>
      </c>
      <c r="F18" s="166"/>
      <c r="G18" s="254">
        <f t="shared" si="0"/>
        <v>1061.5999999999999</v>
      </c>
      <c r="H18" s="254">
        <f t="shared" si="0"/>
        <v>1096.0999999999999</v>
      </c>
    </row>
    <row r="19" spans="2:8" ht="98.45" customHeight="1">
      <c r="B19" s="206" t="s">
        <v>312</v>
      </c>
      <c r="C19" s="229">
        <v>802</v>
      </c>
      <c r="D19" s="166" t="s">
        <v>384</v>
      </c>
      <c r="E19" s="166" t="s">
        <v>311</v>
      </c>
      <c r="F19" s="166" t="s">
        <v>377</v>
      </c>
      <c r="G19" s="254">
        <f t="shared" si="0"/>
        <v>1061.5999999999999</v>
      </c>
      <c r="H19" s="254">
        <f t="shared" si="0"/>
        <v>1096.0999999999999</v>
      </c>
    </row>
    <row r="20" spans="2:8" ht="37.15" customHeight="1">
      <c r="B20" s="207" t="s">
        <v>313</v>
      </c>
      <c r="C20" s="229">
        <v>802</v>
      </c>
      <c r="D20" s="166" t="s">
        <v>384</v>
      </c>
      <c r="E20" s="166" t="s">
        <v>311</v>
      </c>
      <c r="F20" s="166" t="s">
        <v>378</v>
      </c>
      <c r="G20" s="254">
        <f>G21+G22+G23</f>
        <v>1061.5999999999999</v>
      </c>
      <c r="H20" s="254">
        <f>H21+H22+H23</f>
        <v>1096.0999999999999</v>
      </c>
    </row>
    <row r="21" spans="2:8" ht="36.6" customHeight="1">
      <c r="B21" s="207" t="s">
        <v>314</v>
      </c>
      <c r="C21" s="229">
        <v>802</v>
      </c>
      <c r="D21" s="166" t="s">
        <v>384</v>
      </c>
      <c r="E21" s="166" t="s">
        <v>311</v>
      </c>
      <c r="F21" s="166" t="s">
        <v>102</v>
      </c>
      <c r="G21" s="253">
        <v>815.5</v>
      </c>
      <c r="H21" s="253">
        <v>850</v>
      </c>
    </row>
    <row r="22" spans="2:8" ht="34.9" customHeight="1">
      <c r="B22" s="208" t="s">
        <v>315</v>
      </c>
      <c r="C22" s="229">
        <v>802</v>
      </c>
      <c r="D22" s="166" t="s">
        <v>384</v>
      </c>
      <c r="E22" s="166" t="s">
        <v>311</v>
      </c>
      <c r="F22" s="166" t="s">
        <v>105</v>
      </c>
      <c r="G22" s="254"/>
      <c r="H22" s="254"/>
    </row>
    <row r="23" spans="2:8" ht="58.15" customHeight="1">
      <c r="B23" s="208" t="s">
        <v>316</v>
      </c>
      <c r="C23" s="229">
        <v>802</v>
      </c>
      <c r="D23" s="166" t="s">
        <v>384</v>
      </c>
      <c r="E23" s="166" t="s">
        <v>311</v>
      </c>
      <c r="F23" s="166" t="s">
        <v>108</v>
      </c>
      <c r="G23" s="254">
        <v>246.1</v>
      </c>
      <c r="H23" s="254">
        <v>246.1</v>
      </c>
    </row>
    <row r="24" spans="2:8" ht="127.15" customHeight="1">
      <c r="B24" s="209" t="s">
        <v>317</v>
      </c>
      <c r="C24" s="229">
        <v>802</v>
      </c>
      <c r="D24" s="166" t="s">
        <v>385</v>
      </c>
      <c r="E24" s="230"/>
      <c r="F24" s="230"/>
      <c r="G24" s="242"/>
      <c r="H24" s="242"/>
    </row>
    <row r="25" spans="2:8" ht="50.45" customHeight="1">
      <c r="B25" s="210" t="s">
        <v>318</v>
      </c>
      <c r="C25" s="229">
        <v>802</v>
      </c>
      <c r="D25" s="230" t="s">
        <v>385</v>
      </c>
      <c r="E25" s="166" t="s">
        <v>319</v>
      </c>
      <c r="F25" s="166"/>
      <c r="G25" s="263">
        <f>G28+G30+G31+G43+G47</f>
        <v>2629.7999999999997</v>
      </c>
      <c r="H25" s="263">
        <f>H28+H30+H31+H43+H47</f>
        <v>2425.7999999999997</v>
      </c>
    </row>
    <row r="26" spans="2:8" ht="134.44999999999999" customHeight="1">
      <c r="B26" s="211" t="s">
        <v>312</v>
      </c>
      <c r="C26" s="229">
        <v>802</v>
      </c>
      <c r="D26" s="166" t="s">
        <v>385</v>
      </c>
      <c r="E26" s="166" t="s">
        <v>319</v>
      </c>
      <c r="F26" s="166" t="s">
        <v>377</v>
      </c>
      <c r="G26" s="263">
        <f>G27</f>
        <v>1998</v>
      </c>
      <c r="H26" s="263">
        <f>H27</f>
        <v>2083</v>
      </c>
    </row>
    <row r="27" spans="2:8" ht="51.6" customHeight="1">
      <c r="B27" s="211" t="s">
        <v>320</v>
      </c>
      <c r="C27" s="229">
        <v>802</v>
      </c>
      <c r="D27" s="166" t="s">
        <v>385</v>
      </c>
      <c r="E27" s="166" t="s">
        <v>319</v>
      </c>
      <c r="F27" s="166" t="s">
        <v>378</v>
      </c>
      <c r="G27" s="253">
        <f>G28+G30</f>
        <v>1998</v>
      </c>
      <c r="H27" s="253">
        <f>H28+H30</f>
        <v>2083</v>
      </c>
    </row>
    <row r="28" spans="2:8" ht="34.9" customHeight="1">
      <c r="B28" s="207" t="s">
        <v>314</v>
      </c>
      <c r="C28" s="229">
        <v>802</v>
      </c>
      <c r="D28" s="166" t="s">
        <v>385</v>
      </c>
      <c r="E28" s="166" t="s">
        <v>319</v>
      </c>
      <c r="F28" s="166" t="s">
        <v>102</v>
      </c>
      <c r="G28" s="253">
        <v>1535</v>
      </c>
      <c r="H28" s="253">
        <v>1600</v>
      </c>
    </row>
    <row r="29" spans="2:8" ht="37.15" customHeight="1">
      <c r="B29" s="208" t="s">
        <v>315</v>
      </c>
      <c r="C29" s="229">
        <v>802</v>
      </c>
      <c r="D29" s="166" t="s">
        <v>385</v>
      </c>
      <c r="E29" s="166" t="s">
        <v>319</v>
      </c>
      <c r="F29" s="166" t="s">
        <v>105</v>
      </c>
      <c r="G29" s="253">
        <v>0</v>
      </c>
      <c r="H29" s="253">
        <v>0</v>
      </c>
    </row>
    <row r="30" spans="2:8" ht="45">
      <c r="B30" s="208" t="s">
        <v>316</v>
      </c>
      <c r="C30" s="229">
        <v>802</v>
      </c>
      <c r="D30" s="166" t="s">
        <v>385</v>
      </c>
      <c r="E30" s="166" t="s">
        <v>319</v>
      </c>
      <c r="F30" s="166" t="s">
        <v>108</v>
      </c>
      <c r="G30" s="253">
        <v>463</v>
      </c>
      <c r="H30" s="253">
        <v>483</v>
      </c>
    </row>
    <row r="31" spans="2:8" ht="41.45" customHeight="1">
      <c r="B31" s="206" t="s">
        <v>321</v>
      </c>
      <c r="C31" s="229">
        <v>802</v>
      </c>
      <c r="D31" s="166" t="s">
        <v>385</v>
      </c>
      <c r="E31" s="166" t="s">
        <v>319</v>
      </c>
      <c r="F31" s="166" t="s">
        <v>120</v>
      </c>
      <c r="G31" s="254">
        <f>G33+G35</f>
        <v>218.1</v>
      </c>
      <c r="H31" s="254">
        <f>H32+H35+H40</f>
        <v>214.6</v>
      </c>
    </row>
    <row r="32" spans="2:8" ht="64.150000000000006" customHeight="1">
      <c r="B32" s="211" t="s">
        <v>322</v>
      </c>
      <c r="C32" s="229">
        <v>802</v>
      </c>
      <c r="D32" s="166" t="s">
        <v>385</v>
      </c>
      <c r="E32" s="166" t="s">
        <v>319</v>
      </c>
      <c r="F32" s="166" t="s">
        <v>379</v>
      </c>
      <c r="G32" s="254">
        <f>G33</f>
        <v>114.6</v>
      </c>
      <c r="H32" s="254">
        <f>H33</f>
        <v>111.1</v>
      </c>
    </row>
    <row r="33" spans="2:8" ht="54" customHeight="1">
      <c r="B33" s="208" t="s">
        <v>323</v>
      </c>
      <c r="C33" s="229">
        <v>802</v>
      </c>
      <c r="D33" s="166" t="s">
        <v>385</v>
      </c>
      <c r="E33" s="166" t="s">
        <v>319</v>
      </c>
      <c r="F33" s="166" t="s">
        <v>123</v>
      </c>
      <c r="G33" s="254">
        <f>111.1+3.5</f>
        <v>114.6</v>
      </c>
      <c r="H33" s="254">
        <v>111.1</v>
      </c>
    </row>
    <row r="34" spans="2:8" ht="15.75">
      <c r="B34" s="208" t="s">
        <v>359</v>
      </c>
      <c r="C34" s="229">
        <v>802</v>
      </c>
      <c r="D34" s="166" t="s">
        <v>385</v>
      </c>
      <c r="E34" s="166" t="s">
        <v>319</v>
      </c>
      <c r="F34" s="166" t="s">
        <v>105</v>
      </c>
      <c r="G34" s="242"/>
      <c r="H34" s="242"/>
    </row>
    <row r="35" spans="2:8" ht="15.75">
      <c r="B35" s="208" t="s">
        <v>206</v>
      </c>
      <c r="C35" s="229">
        <v>802</v>
      </c>
      <c r="D35" s="166" t="s">
        <v>385</v>
      </c>
      <c r="E35" s="166" t="s">
        <v>319</v>
      </c>
      <c r="F35" s="166" t="s">
        <v>128</v>
      </c>
      <c r="G35" s="254">
        <v>103.5</v>
      </c>
      <c r="H35" s="254">
        <v>103.5</v>
      </c>
    </row>
    <row r="36" spans="2:8" ht="70.900000000000006" customHeight="1">
      <c r="B36" s="208" t="s">
        <v>323</v>
      </c>
      <c r="C36" s="229">
        <v>802</v>
      </c>
      <c r="D36" s="166" t="s">
        <v>385</v>
      </c>
      <c r="E36" s="166" t="s">
        <v>319</v>
      </c>
      <c r="F36" s="166" t="s">
        <v>123</v>
      </c>
      <c r="G36" s="11"/>
      <c r="H36" s="11"/>
    </row>
    <row r="37" spans="2:8" ht="15.75">
      <c r="B37" s="223" t="s">
        <v>360</v>
      </c>
      <c r="C37" s="229">
        <v>802</v>
      </c>
      <c r="D37" s="166" t="s">
        <v>385</v>
      </c>
      <c r="E37" s="166" t="s">
        <v>319</v>
      </c>
      <c r="F37" s="236">
        <v>242</v>
      </c>
      <c r="G37" s="11"/>
      <c r="H37" s="11"/>
    </row>
    <row r="38" spans="2:8" ht="30">
      <c r="B38" s="279" t="s">
        <v>165</v>
      </c>
      <c r="C38" s="277">
        <v>802</v>
      </c>
      <c r="D38" s="166" t="s">
        <v>385</v>
      </c>
      <c r="E38" s="166" t="s">
        <v>319</v>
      </c>
      <c r="F38" s="236">
        <v>242</v>
      </c>
      <c r="G38" s="11"/>
      <c r="H38" s="11"/>
    </row>
    <row r="39" spans="2:8" ht="30">
      <c r="B39" s="207" t="s">
        <v>324</v>
      </c>
      <c r="C39" s="229">
        <v>802</v>
      </c>
      <c r="D39" s="166" t="s">
        <v>385</v>
      </c>
      <c r="E39" s="166" t="s">
        <v>319</v>
      </c>
      <c r="F39" s="236">
        <v>244</v>
      </c>
      <c r="G39" s="11"/>
      <c r="H39" s="11"/>
    </row>
    <row r="40" spans="2:8" ht="15.75">
      <c r="B40" s="223" t="s">
        <v>360</v>
      </c>
      <c r="C40" s="229">
        <v>802</v>
      </c>
      <c r="D40" s="166" t="s">
        <v>385</v>
      </c>
      <c r="E40" s="166" t="s">
        <v>319</v>
      </c>
      <c r="F40" s="236">
        <v>244</v>
      </c>
      <c r="G40" s="11">
        <v>103.5</v>
      </c>
      <c r="H40" s="11"/>
    </row>
    <row r="41" spans="2:8" ht="34.15" customHeight="1">
      <c r="B41" s="224" t="s">
        <v>361</v>
      </c>
      <c r="C41" s="229">
        <v>802</v>
      </c>
      <c r="D41" s="166" t="s">
        <v>385</v>
      </c>
      <c r="E41" s="166" t="s">
        <v>319</v>
      </c>
      <c r="F41" s="237">
        <v>0</v>
      </c>
      <c r="G41" s="11"/>
      <c r="H41" s="11"/>
    </row>
    <row r="42" spans="2:8" ht="32.450000000000003" customHeight="1">
      <c r="B42" s="213" t="s">
        <v>170</v>
      </c>
      <c r="C42" s="229">
        <v>802</v>
      </c>
      <c r="D42" s="166" t="s">
        <v>385</v>
      </c>
      <c r="E42" s="166" t="s">
        <v>319</v>
      </c>
      <c r="F42" s="237">
        <v>244</v>
      </c>
      <c r="G42" s="11"/>
      <c r="H42" s="11"/>
    </row>
    <row r="43" spans="2:8" ht="15.75">
      <c r="B43" s="225" t="s">
        <v>156</v>
      </c>
      <c r="C43" s="229">
        <v>802</v>
      </c>
      <c r="D43" s="166" t="s">
        <v>385</v>
      </c>
      <c r="E43" s="166" t="s">
        <v>319</v>
      </c>
      <c r="F43" s="166" t="s">
        <v>380</v>
      </c>
      <c r="G43" s="255">
        <f>G44+G45+G46</f>
        <v>412.7</v>
      </c>
      <c r="H43" s="255">
        <f>H44+H45+H46</f>
        <v>127.2</v>
      </c>
    </row>
    <row r="44" spans="2:8" ht="30">
      <c r="B44" s="208" t="s">
        <v>362</v>
      </c>
      <c r="C44" s="229">
        <v>802</v>
      </c>
      <c r="D44" s="166" t="s">
        <v>385</v>
      </c>
      <c r="E44" s="166" t="s">
        <v>319</v>
      </c>
      <c r="F44" s="166" t="s">
        <v>159</v>
      </c>
      <c r="G44" s="11">
        <f>45.2</f>
        <v>45.2</v>
      </c>
      <c r="H44" s="11">
        <f>45.2</f>
        <v>45.2</v>
      </c>
    </row>
    <row r="45" spans="2:8" ht="30">
      <c r="B45" s="208" t="s">
        <v>325</v>
      </c>
      <c r="C45" s="229">
        <v>802</v>
      </c>
      <c r="D45" s="166" t="s">
        <v>385</v>
      </c>
      <c r="E45" s="166" t="s">
        <v>319</v>
      </c>
      <c r="F45" s="166" t="s">
        <v>113</v>
      </c>
      <c r="G45" s="11">
        <f>7</f>
        <v>7</v>
      </c>
      <c r="H45" s="11">
        <f>7</f>
        <v>7</v>
      </c>
    </row>
    <row r="46" spans="2:8" ht="30">
      <c r="B46" s="208" t="s">
        <v>325</v>
      </c>
      <c r="C46" s="229">
        <v>802</v>
      </c>
      <c r="D46" s="166" t="s">
        <v>385</v>
      </c>
      <c r="E46" s="166" t="s">
        <v>319</v>
      </c>
      <c r="F46" s="166" t="s">
        <v>164</v>
      </c>
      <c r="G46" s="11">
        <f>145+215.5</f>
        <v>360.5</v>
      </c>
      <c r="H46" s="11">
        <f>145-70</f>
        <v>75</v>
      </c>
    </row>
    <row r="47" spans="2:8" ht="31.5">
      <c r="B47" s="207" t="s">
        <v>324</v>
      </c>
      <c r="C47" s="229">
        <v>802</v>
      </c>
      <c r="D47" s="166" t="s">
        <v>385</v>
      </c>
      <c r="E47" s="166" t="s">
        <v>394</v>
      </c>
      <c r="F47" s="166" t="s">
        <v>379</v>
      </c>
      <c r="G47" s="255">
        <f>G48</f>
        <v>1</v>
      </c>
      <c r="H47" s="255">
        <f>H48</f>
        <v>1</v>
      </c>
    </row>
    <row r="48" spans="2:8" ht="31.5">
      <c r="B48" s="207" t="s">
        <v>324</v>
      </c>
      <c r="C48" s="229">
        <v>802</v>
      </c>
      <c r="D48" s="166" t="s">
        <v>385</v>
      </c>
      <c r="E48" s="166" t="s">
        <v>394</v>
      </c>
      <c r="F48" s="166" t="s">
        <v>128</v>
      </c>
      <c r="G48" s="11">
        <f>G49</f>
        <v>1</v>
      </c>
      <c r="H48" s="11">
        <f>H49</f>
        <v>1</v>
      </c>
    </row>
    <row r="49" spans="2:8" ht="31.5">
      <c r="B49" s="207" t="s">
        <v>324</v>
      </c>
      <c r="C49" s="229">
        <v>802</v>
      </c>
      <c r="D49" s="166" t="s">
        <v>385</v>
      </c>
      <c r="E49" s="166" t="s">
        <v>394</v>
      </c>
      <c r="F49" s="166" t="s">
        <v>128</v>
      </c>
      <c r="G49" s="11">
        <v>1</v>
      </c>
      <c r="H49" s="11">
        <v>1</v>
      </c>
    </row>
    <row r="50" spans="2:8" ht="15.75">
      <c r="B50" s="205" t="s">
        <v>192</v>
      </c>
      <c r="C50" s="229">
        <v>802</v>
      </c>
      <c r="D50" s="166"/>
      <c r="E50" s="230"/>
      <c r="F50" s="230"/>
      <c r="G50" s="11"/>
      <c r="H50" s="11"/>
    </row>
    <row r="51" spans="2:8" ht="30">
      <c r="B51" s="207" t="s">
        <v>326</v>
      </c>
      <c r="C51" s="229">
        <v>802</v>
      </c>
      <c r="D51" s="230" t="s">
        <v>386</v>
      </c>
      <c r="E51" s="166" t="s">
        <v>327</v>
      </c>
      <c r="F51" s="166"/>
      <c r="G51" s="276">
        <f t="shared" ref="G51:H53" si="1">G52</f>
        <v>10</v>
      </c>
      <c r="H51" s="276">
        <f t="shared" si="1"/>
        <v>10</v>
      </c>
    </row>
    <row r="52" spans="2:8" ht="45">
      <c r="B52" s="206" t="s">
        <v>321</v>
      </c>
      <c r="C52" s="229">
        <v>802</v>
      </c>
      <c r="D52" s="230" t="s">
        <v>386</v>
      </c>
      <c r="E52" s="166" t="s">
        <v>327</v>
      </c>
      <c r="F52" s="166" t="s">
        <v>120</v>
      </c>
      <c r="G52" s="271">
        <f t="shared" si="1"/>
        <v>10</v>
      </c>
      <c r="H52" s="271">
        <f t="shared" si="1"/>
        <v>10</v>
      </c>
    </row>
    <row r="53" spans="2:8" ht="30">
      <c r="B53" s="207" t="s">
        <v>328</v>
      </c>
      <c r="C53" s="229">
        <v>802</v>
      </c>
      <c r="D53" s="230" t="s">
        <v>386</v>
      </c>
      <c r="E53" s="166" t="s">
        <v>327</v>
      </c>
      <c r="F53" s="166" t="s">
        <v>379</v>
      </c>
      <c r="G53" s="271">
        <f t="shared" si="1"/>
        <v>10</v>
      </c>
      <c r="H53" s="271">
        <f t="shared" si="1"/>
        <v>10</v>
      </c>
    </row>
    <row r="54" spans="2:8" ht="30">
      <c r="B54" s="207" t="s">
        <v>324</v>
      </c>
      <c r="C54" s="229">
        <v>802</v>
      </c>
      <c r="D54" s="230" t="s">
        <v>386</v>
      </c>
      <c r="E54" s="166" t="s">
        <v>327</v>
      </c>
      <c r="F54" s="166" t="s">
        <v>128</v>
      </c>
      <c r="G54" s="271">
        <f>10</f>
        <v>10</v>
      </c>
      <c r="H54" s="271">
        <f>10</f>
        <v>10</v>
      </c>
    </row>
    <row r="55" spans="2:8" ht="28.5">
      <c r="B55" s="205" t="s">
        <v>198</v>
      </c>
      <c r="C55" s="229">
        <v>802</v>
      </c>
      <c r="D55" s="166"/>
      <c r="E55" s="230"/>
      <c r="F55" s="230"/>
      <c r="G55" s="276">
        <f>G58+G60+G65+G66+G67+G69+G71+G77</f>
        <v>9576.4</v>
      </c>
      <c r="H55" s="276">
        <f>H58+H60+H65+H66+H67+H69+H71+H77</f>
        <v>9616.7000000000007</v>
      </c>
    </row>
    <row r="56" spans="2:8" ht="94.9" customHeight="1">
      <c r="B56" s="214" t="s">
        <v>312</v>
      </c>
      <c r="C56" s="229">
        <v>802</v>
      </c>
      <c r="D56" s="230" t="s">
        <v>387</v>
      </c>
      <c r="E56" s="166" t="s">
        <v>329</v>
      </c>
      <c r="F56" s="166" t="s">
        <v>377</v>
      </c>
      <c r="G56" s="11">
        <f>G58+G60</f>
        <v>7233.1</v>
      </c>
      <c r="H56" s="11">
        <f>H58+H60</f>
        <v>7133.1</v>
      </c>
    </row>
    <row r="57" spans="2:8" ht="44.45" customHeight="1">
      <c r="B57" s="214" t="s">
        <v>330</v>
      </c>
      <c r="C57" s="229">
        <v>802</v>
      </c>
      <c r="D57" s="230" t="s">
        <v>387</v>
      </c>
      <c r="E57" s="166" t="s">
        <v>329</v>
      </c>
      <c r="F57" s="166" t="s">
        <v>381</v>
      </c>
      <c r="G57" s="11"/>
      <c r="H57" s="11"/>
    </row>
    <row r="58" spans="2:8" ht="15.75">
      <c r="B58" s="214" t="s">
        <v>331</v>
      </c>
      <c r="C58" s="229">
        <v>802</v>
      </c>
      <c r="D58" s="230" t="s">
        <v>387</v>
      </c>
      <c r="E58" s="166" t="s">
        <v>329</v>
      </c>
      <c r="F58" s="166" t="s">
        <v>203</v>
      </c>
      <c r="G58" s="11">
        <v>5578.6</v>
      </c>
      <c r="H58" s="11">
        <v>5478.6</v>
      </c>
    </row>
    <row r="59" spans="2:8" ht="52.15" customHeight="1">
      <c r="B59" s="214" t="s">
        <v>332</v>
      </c>
      <c r="C59" s="229">
        <v>802</v>
      </c>
      <c r="D59" s="230" t="s">
        <v>387</v>
      </c>
      <c r="E59" s="166" t="s">
        <v>329</v>
      </c>
      <c r="F59" s="166" t="s">
        <v>205</v>
      </c>
      <c r="G59" s="11">
        <v>0</v>
      </c>
      <c r="H59" s="11">
        <v>0</v>
      </c>
    </row>
    <row r="60" spans="2:8" ht="60" customHeight="1">
      <c r="B60" s="214" t="s">
        <v>316</v>
      </c>
      <c r="C60" s="229">
        <v>802</v>
      </c>
      <c r="D60" s="230" t="s">
        <v>387</v>
      </c>
      <c r="E60" s="166" t="s">
        <v>329</v>
      </c>
      <c r="F60" s="166" t="s">
        <v>204</v>
      </c>
      <c r="G60" s="11">
        <f>1654.5</f>
        <v>1654.5</v>
      </c>
      <c r="H60" s="11">
        <f>1654.5</f>
        <v>1654.5</v>
      </c>
    </row>
    <row r="61" spans="2:8" ht="45">
      <c r="B61" s="206" t="s">
        <v>321</v>
      </c>
      <c r="C61" s="229">
        <v>802</v>
      </c>
      <c r="D61" s="230" t="s">
        <v>387</v>
      </c>
      <c r="E61" s="166" t="s">
        <v>329</v>
      </c>
      <c r="F61" s="166" t="s">
        <v>120</v>
      </c>
      <c r="G61" s="255">
        <f>G62</f>
        <v>2312.8000000000002</v>
      </c>
      <c r="H61" s="255">
        <f>H62</f>
        <v>2453.1</v>
      </c>
    </row>
    <row r="62" spans="2:8" ht="30">
      <c r="B62" s="207" t="s">
        <v>328</v>
      </c>
      <c r="C62" s="229">
        <v>802</v>
      </c>
      <c r="D62" s="230" t="s">
        <v>387</v>
      </c>
      <c r="E62" s="166" t="s">
        <v>329</v>
      </c>
      <c r="F62" s="166" t="s">
        <v>379</v>
      </c>
      <c r="G62" s="11">
        <f>G65+G66</f>
        <v>2312.8000000000002</v>
      </c>
      <c r="H62" s="11">
        <f>H65+H66</f>
        <v>2453.1</v>
      </c>
    </row>
    <row r="63" spans="2:8" ht="15.75">
      <c r="B63" s="207" t="s">
        <v>206</v>
      </c>
      <c r="C63" s="229">
        <v>802</v>
      </c>
      <c r="D63" s="230" t="s">
        <v>387</v>
      </c>
      <c r="E63" s="166" t="s">
        <v>329</v>
      </c>
      <c r="F63" s="166" t="s">
        <v>128</v>
      </c>
      <c r="G63" s="11"/>
      <c r="H63" s="11"/>
    </row>
    <row r="64" spans="2:8" ht="15.75">
      <c r="B64" s="223" t="s">
        <v>360</v>
      </c>
      <c r="C64" s="229">
        <v>802</v>
      </c>
      <c r="D64" s="230" t="s">
        <v>387</v>
      </c>
      <c r="E64" s="166" t="s">
        <v>329</v>
      </c>
      <c r="F64" s="166" t="s">
        <v>128</v>
      </c>
      <c r="G64" s="11"/>
      <c r="H64" s="11"/>
    </row>
    <row r="65" spans="2:8" ht="30">
      <c r="B65" s="213" t="s">
        <v>170</v>
      </c>
      <c r="C65" s="229">
        <v>802</v>
      </c>
      <c r="D65" s="230" t="s">
        <v>387</v>
      </c>
      <c r="E65" s="166" t="s">
        <v>329</v>
      </c>
      <c r="F65" s="166" t="s">
        <v>128</v>
      </c>
      <c r="G65" s="11">
        <f>1688.8-20+65</f>
        <v>1733.8</v>
      </c>
      <c r="H65" s="11">
        <f>1809.1+65</f>
        <v>1874.1</v>
      </c>
    </row>
    <row r="66" spans="2:8" ht="15.75">
      <c r="B66" s="213" t="s">
        <v>363</v>
      </c>
      <c r="C66" s="229">
        <v>802</v>
      </c>
      <c r="D66" s="230" t="s">
        <v>387</v>
      </c>
      <c r="E66" s="166" t="s">
        <v>329</v>
      </c>
      <c r="F66" s="166" t="s">
        <v>208</v>
      </c>
      <c r="G66" s="271">
        <v>579</v>
      </c>
      <c r="H66" s="271">
        <v>579</v>
      </c>
    </row>
    <row r="67" spans="2:8" ht="63.6" customHeight="1">
      <c r="B67" s="226" t="s">
        <v>222</v>
      </c>
      <c r="C67" s="229">
        <v>802</v>
      </c>
      <c r="D67" s="230" t="s">
        <v>387</v>
      </c>
      <c r="E67" s="230" t="s">
        <v>368</v>
      </c>
      <c r="F67" s="230" t="s">
        <v>94</v>
      </c>
      <c r="G67" s="271">
        <f>G68</f>
        <v>1.5</v>
      </c>
      <c r="H67" s="271">
        <f>H68</f>
        <v>1.5</v>
      </c>
    </row>
    <row r="68" spans="2:8" ht="35.450000000000003" customHeight="1">
      <c r="B68" s="213" t="s">
        <v>170</v>
      </c>
      <c r="C68" s="229">
        <v>802</v>
      </c>
      <c r="D68" s="230" t="s">
        <v>387</v>
      </c>
      <c r="E68" s="166" t="s">
        <v>334</v>
      </c>
      <c r="F68" s="166" t="s">
        <v>128</v>
      </c>
      <c r="G68" s="271">
        <v>1.5</v>
      </c>
      <c r="H68" s="271">
        <f>1.5</f>
        <v>1.5</v>
      </c>
    </row>
    <row r="69" spans="2:8" ht="59.45" customHeight="1">
      <c r="B69" s="226" t="s">
        <v>225</v>
      </c>
      <c r="C69" s="229">
        <v>802</v>
      </c>
      <c r="D69" s="230" t="s">
        <v>387</v>
      </c>
      <c r="E69" s="230" t="s">
        <v>369</v>
      </c>
      <c r="F69" s="230" t="s">
        <v>94</v>
      </c>
      <c r="G69" s="271">
        <f>G70</f>
        <v>12</v>
      </c>
      <c r="H69" s="271">
        <f>H70</f>
        <v>12</v>
      </c>
    </row>
    <row r="70" spans="2:8" ht="37.9" customHeight="1">
      <c r="B70" s="213" t="s">
        <v>170</v>
      </c>
      <c r="C70" s="229">
        <v>802</v>
      </c>
      <c r="D70" s="230" t="s">
        <v>387</v>
      </c>
      <c r="E70" s="166" t="s">
        <v>335</v>
      </c>
      <c r="F70" s="166" t="s">
        <v>128</v>
      </c>
      <c r="G70" s="271">
        <v>12</v>
      </c>
      <c r="H70" s="271">
        <v>12</v>
      </c>
    </row>
    <row r="71" spans="2:8" ht="31.9" customHeight="1">
      <c r="B71" s="226" t="s">
        <v>229</v>
      </c>
      <c r="C71" s="229">
        <v>802</v>
      </c>
      <c r="D71" s="230" t="s">
        <v>387</v>
      </c>
      <c r="E71" s="230" t="s">
        <v>370</v>
      </c>
      <c r="F71" s="230" t="s">
        <v>94</v>
      </c>
      <c r="G71" s="271">
        <f>G72</f>
        <v>15</v>
      </c>
      <c r="H71" s="271">
        <f>H72</f>
        <v>15</v>
      </c>
    </row>
    <row r="72" spans="2:8" ht="15.75">
      <c r="B72" s="223" t="s">
        <v>360</v>
      </c>
      <c r="C72" s="229">
        <v>802</v>
      </c>
      <c r="D72" s="230" t="s">
        <v>387</v>
      </c>
      <c r="E72" s="166" t="s">
        <v>336</v>
      </c>
      <c r="F72" s="166" t="s">
        <v>128</v>
      </c>
      <c r="G72" s="271">
        <f>15</f>
        <v>15</v>
      </c>
      <c r="H72" s="271">
        <f>15</f>
        <v>15</v>
      </c>
    </row>
    <row r="73" spans="2:8" ht="28.5">
      <c r="B73" s="226" t="s">
        <v>337</v>
      </c>
      <c r="C73" s="229">
        <v>802</v>
      </c>
      <c r="D73" s="230" t="s">
        <v>387</v>
      </c>
      <c r="E73" s="230" t="s">
        <v>371</v>
      </c>
      <c r="F73" s="230" t="s">
        <v>94</v>
      </c>
      <c r="G73" s="271">
        <f>G74</f>
        <v>0</v>
      </c>
      <c r="H73" s="271">
        <f>H74</f>
        <v>0</v>
      </c>
    </row>
    <row r="74" spans="2:8" ht="15.75">
      <c r="B74" s="223" t="s">
        <v>360</v>
      </c>
      <c r="C74" s="229">
        <v>802</v>
      </c>
      <c r="D74" s="230" t="s">
        <v>387</v>
      </c>
      <c r="E74" s="166" t="s">
        <v>338</v>
      </c>
      <c r="F74" s="166" t="s">
        <v>128</v>
      </c>
      <c r="G74" s="271"/>
      <c r="H74" s="271"/>
    </row>
    <row r="75" spans="2:8" ht="29.45" customHeight="1">
      <c r="B75" s="215" t="s">
        <v>277</v>
      </c>
      <c r="C75" s="229">
        <v>802</v>
      </c>
      <c r="D75" s="230" t="s">
        <v>387</v>
      </c>
      <c r="E75" s="230" t="s">
        <v>372</v>
      </c>
      <c r="F75" s="230" t="s">
        <v>94</v>
      </c>
      <c r="G75" s="271">
        <v>0</v>
      </c>
      <c r="H75" s="271">
        <v>0</v>
      </c>
    </row>
    <row r="76" spans="2:8" ht="15.75">
      <c r="B76" s="223" t="s">
        <v>360</v>
      </c>
      <c r="C76" s="229">
        <v>802</v>
      </c>
      <c r="D76" s="230" t="s">
        <v>387</v>
      </c>
      <c r="E76" s="166" t="s">
        <v>339</v>
      </c>
      <c r="F76" s="166" t="s">
        <v>128</v>
      </c>
      <c r="G76" s="271">
        <v>0</v>
      </c>
      <c r="H76" s="271">
        <v>0</v>
      </c>
    </row>
    <row r="77" spans="2:8" ht="43.15" customHeight="1">
      <c r="B77" s="216" t="s">
        <v>235</v>
      </c>
      <c r="C77" s="229">
        <v>802</v>
      </c>
      <c r="D77" s="230" t="s">
        <v>387</v>
      </c>
      <c r="E77" s="230" t="s">
        <v>373</v>
      </c>
      <c r="F77" s="230" t="s">
        <v>94</v>
      </c>
      <c r="G77" s="271">
        <f>G78</f>
        <v>2</v>
      </c>
      <c r="H77" s="271">
        <f>H78</f>
        <v>2</v>
      </c>
    </row>
    <row r="78" spans="2:8" ht="31.15" customHeight="1">
      <c r="B78" s="213" t="s">
        <v>170</v>
      </c>
      <c r="C78" s="229">
        <v>802</v>
      </c>
      <c r="D78" s="230" t="s">
        <v>387</v>
      </c>
      <c r="E78" s="166" t="s">
        <v>340</v>
      </c>
      <c r="F78" s="166" t="s">
        <v>128</v>
      </c>
      <c r="G78" s="271">
        <v>2</v>
      </c>
      <c r="H78" s="271">
        <v>2</v>
      </c>
    </row>
    <row r="79" spans="2:8" ht="15.75">
      <c r="B79" s="256" t="s">
        <v>364</v>
      </c>
      <c r="C79" s="229">
        <v>802</v>
      </c>
      <c r="D79" s="230" t="s">
        <v>395</v>
      </c>
      <c r="E79" s="166" t="s">
        <v>396</v>
      </c>
      <c r="F79" s="166" t="s">
        <v>94</v>
      </c>
      <c r="G79" s="255">
        <f>G80+G84</f>
        <v>811.6</v>
      </c>
      <c r="H79" s="255">
        <f>H80+H84</f>
        <v>861.8</v>
      </c>
    </row>
    <row r="80" spans="2:8" ht="43.9" customHeight="1">
      <c r="B80" s="207" t="s">
        <v>313</v>
      </c>
      <c r="C80" s="229">
        <v>802</v>
      </c>
      <c r="D80" s="230" t="s">
        <v>395</v>
      </c>
      <c r="E80" s="166" t="s">
        <v>396</v>
      </c>
      <c r="F80" s="166" t="s">
        <v>378</v>
      </c>
      <c r="G80" s="271">
        <f>G81+G82+G83</f>
        <v>507.6</v>
      </c>
      <c r="H80" s="271">
        <f>H81+H82+H83</f>
        <v>507.6</v>
      </c>
    </row>
    <row r="81" spans="2:8" ht="30">
      <c r="B81" s="207" t="s">
        <v>314</v>
      </c>
      <c r="C81" s="229">
        <v>802</v>
      </c>
      <c r="D81" s="230" t="s">
        <v>395</v>
      </c>
      <c r="E81" s="166" t="s">
        <v>396</v>
      </c>
      <c r="F81" s="166" t="s">
        <v>102</v>
      </c>
      <c r="G81" s="271">
        <v>395.6</v>
      </c>
      <c r="H81" s="271">
        <v>395.6</v>
      </c>
    </row>
    <row r="82" spans="2:8" ht="36.6" customHeight="1">
      <c r="B82" s="208" t="s">
        <v>315</v>
      </c>
      <c r="C82" s="229">
        <v>802</v>
      </c>
      <c r="D82" s="230" t="s">
        <v>395</v>
      </c>
      <c r="E82" s="166" t="s">
        <v>396</v>
      </c>
      <c r="F82" s="166" t="s">
        <v>105</v>
      </c>
      <c r="G82" s="271">
        <f>2</f>
        <v>2</v>
      </c>
      <c r="H82" s="271">
        <f>2</f>
        <v>2</v>
      </c>
    </row>
    <row r="83" spans="2:8" ht="61.15" customHeight="1">
      <c r="B83" s="208" t="s">
        <v>316</v>
      </c>
      <c r="C83" s="229">
        <v>802</v>
      </c>
      <c r="D83" s="230" t="s">
        <v>395</v>
      </c>
      <c r="E83" s="166" t="s">
        <v>396</v>
      </c>
      <c r="F83" s="166" t="s">
        <v>108</v>
      </c>
      <c r="G83" s="271">
        <f>110</f>
        <v>110</v>
      </c>
      <c r="H83" s="271">
        <f>110</f>
        <v>110</v>
      </c>
    </row>
    <row r="84" spans="2:8" ht="15.75">
      <c r="B84" s="223" t="s">
        <v>360</v>
      </c>
      <c r="C84" s="229">
        <v>802</v>
      </c>
      <c r="D84" s="230" t="s">
        <v>395</v>
      </c>
      <c r="E84" s="166" t="s">
        <v>396</v>
      </c>
      <c r="F84" s="166" t="s">
        <v>379</v>
      </c>
      <c r="G84" s="11">
        <f>G85</f>
        <v>304</v>
      </c>
      <c r="H84" s="11">
        <f>H85</f>
        <v>354.2</v>
      </c>
    </row>
    <row r="85" spans="2:8" ht="15.75">
      <c r="B85" s="223" t="s">
        <v>360</v>
      </c>
      <c r="C85" s="229">
        <v>802</v>
      </c>
      <c r="D85" s="230" t="s">
        <v>395</v>
      </c>
      <c r="E85" s="166" t="s">
        <v>396</v>
      </c>
      <c r="F85" s="166" t="s">
        <v>128</v>
      </c>
      <c r="G85" s="11">
        <v>304</v>
      </c>
      <c r="H85" s="11">
        <v>354.2</v>
      </c>
    </row>
    <row r="86" spans="2:8" ht="15.75">
      <c r="B86" s="209" t="s">
        <v>364</v>
      </c>
      <c r="C86" s="229">
        <v>802</v>
      </c>
      <c r="D86" s="166" t="s">
        <v>445</v>
      </c>
      <c r="E86" s="231"/>
      <c r="F86" s="231"/>
      <c r="G86" s="273">
        <f>G88+G92</f>
        <v>360</v>
      </c>
      <c r="H86" s="315">
        <f>H88+H95</f>
        <v>460</v>
      </c>
    </row>
    <row r="87" spans="2:8" ht="30">
      <c r="B87" s="211" t="s">
        <v>341</v>
      </c>
      <c r="C87" s="229">
        <v>802</v>
      </c>
      <c r="D87" s="231"/>
      <c r="E87" s="232"/>
      <c r="F87" s="231"/>
      <c r="G87" s="271"/>
      <c r="H87" s="271"/>
    </row>
    <row r="88" spans="2:8" ht="53.45" customHeight="1">
      <c r="B88" s="211" t="s">
        <v>342</v>
      </c>
      <c r="C88" s="229">
        <v>802</v>
      </c>
      <c r="D88" s="232" t="s">
        <v>388</v>
      </c>
      <c r="E88" s="233" t="s">
        <v>403</v>
      </c>
      <c r="F88" s="238">
        <v>200</v>
      </c>
      <c r="G88" s="271">
        <v>10</v>
      </c>
      <c r="H88" s="271">
        <v>10</v>
      </c>
    </row>
    <row r="89" spans="2:8" ht="109.9" customHeight="1">
      <c r="B89" s="211" t="s">
        <v>312</v>
      </c>
      <c r="C89" s="229">
        <v>802</v>
      </c>
      <c r="D89" s="232" t="s">
        <v>388</v>
      </c>
      <c r="E89" s="233" t="s">
        <v>403</v>
      </c>
      <c r="F89" s="166" t="s">
        <v>379</v>
      </c>
      <c r="G89" s="271"/>
      <c r="H89" s="271"/>
    </row>
    <row r="90" spans="2:8" ht="62.45" customHeight="1">
      <c r="B90" s="211" t="s">
        <v>320</v>
      </c>
      <c r="C90" s="229">
        <v>802</v>
      </c>
      <c r="D90" s="232" t="s">
        <v>388</v>
      </c>
      <c r="E90" s="233" t="s">
        <v>403</v>
      </c>
      <c r="F90" s="166" t="s">
        <v>128</v>
      </c>
      <c r="G90" s="271"/>
      <c r="H90" s="271"/>
    </row>
    <row r="91" spans="2:8" ht="43.15" customHeight="1">
      <c r="B91" s="205" t="s">
        <v>365</v>
      </c>
      <c r="C91" s="229">
        <v>802</v>
      </c>
      <c r="D91" s="244" t="s">
        <v>242</v>
      </c>
      <c r="E91" s="230"/>
      <c r="F91" s="230"/>
      <c r="G91" s="271"/>
      <c r="H91" s="271"/>
    </row>
    <row r="92" spans="2:8" ht="63" customHeight="1">
      <c r="B92" s="205" t="s">
        <v>344</v>
      </c>
      <c r="C92" s="229">
        <v>802</v>
      </c>
      <c r="D92" s="230" t="s">
        <v>389</v>
      </c>
      <c r="E92" s="230" t="s">
        <v>374</v>
      </c>
      <c r="F92" s="230" t="s">
        <v>94</v>
      </c>
      <c r="G92" s="271">
        <f>G97</f>
        <v>350</v>
      </c>
      <c r="H92" s="271">
        <f>H97</f>
        <v>450</v>
      </c>
    </row>
    <row r="93" spans="2:8" ht="72" customHeight="1">
      <c r="B93" s="207" t="s">
        <v>344</v>
      </c>
      <c r="C93" s="229">
        <v>802</v>
      </c>
      <c r="D93" s="230" t="s">
        <v>389</v>
      </c>
      <c r="E93" s="166" t="s">
        <v>92</v>
      </c>
      <c r="F93" s="166"/>
      <c r="G93" s="271"/>
      <c r="H93" s="271"/>
    </row>
    <row r="94" spans="2:8" ht="40.9" customHeight="1">
      <c r="B94" s="206" t="s">
        <v>321</v>
      </c>
      <c r="C94" s="229">
        <v>802</v>
      </c>
      <c r="D94" s="230" t="s">
        <v>389</v>
      </c>
      <c r="E94" s="166" t="s">
        <v>254</v>
      </c>
      <c r="F94" s="166" t="s">
        <v>120</v>
      </c>
      <c r="G94" s="271"/>
      <c r="H94" s="271"/>
    </row>
    <row r="95" spans="2:8" ht="39" customHeight="1">
      <c r="B95" s="207" t="s">
        <v>328</v>
      </c>
      <c r="C95" s="229">
        <v>802</v>
      </c>
      <c r="D95" s="230" t="s">
        <v>389</v>
      </c>
      <c r="E95" s="166" t="s">
        <v>254</v>
      </c>
      <c r="F95" s="166" t="s">
        <v>379</v>
      </c>
      <c r="G95" s="271">
        <f>G96</f>
        <v>350</v>
      </c>
      <c r="H95" s="271">
        <f>H96</f>
        <v>450</v>
      </c>
    </row>
    <row r="96" spans="2:8" ht="30" customHeight="1">
      <c r="B96" s="207" t="s">
        <v>324</v>
      </c>
      <c r="C96" s="229">
        <v>802</v>
      </c>
      <c r="D96" s="230" t="s">
        <v>389</v>
      </c>
      <c r="E96" s="166" t="s">
        <v>254</v>
      </c>
      <c r="F96" s="166" t="s">
        <v>128</v>
      </c>
      <c r="G96" s="271">
        <f>G97</f>
        <v>350</v>
      </c>
      <c r="H96" s="271">
        <f>H97</f>
        <v>450</v>
      </c>
    </row>
    <row r="97" spans="2:8" ht="39.6" customHeight="1">
      <c r="B97" s="207" t="s">
        <v>324</v>
      </c>
      <c r="C97" s="229">
        <v>802</v>
      </c>
      <c r="D97" s="230" t="s">
        <v>389</v>
      </c>
      <c r="E97" s="166" t="s">
        <v>254</v>
      </c>
      <c r="F97" s="166" t="s">
        <v>128</v>
      </c>
      <c r="G97" s="271">
        <v>350</v>
      </c>
      <c r="H97" s="271">
        <v>450</v>
      </c>
    </row>
    <row r="98" spans="2:8" ht="46.15" customHeight="1">
      <c r="B98" s="227" t="s">
        <v>248</v>
      </c>
      <c r="C98" s="229">
        <v>802</v>
      </c>
      <c r="D98" s="230" t="s">
        <v>389</v>
      </c>
      <c r="E98" s="166" t="s">
        <v>223</v>
      </c>
      <c r="F98" s="239">
        <v>244</v>
      </c>
      <c r="G98" s="11"/>
      <c r="H98" s="11"/>
    </row>
    <row r="99" spans="2:8" ht="49.15" customHeight="1">
      <c r="B99" s="169" t="s">
        <v>324</v>
      </c>
      <c r="C99" s="229">
        <v>802</v>
      </c>
      <c r="D99" s="230" t="s">
        <v>389</v>
      </c>
      <c r="E99" s="166" t="s">
        <v>223</v>
      </c>
      <c r="F99" s="240">
        <v>244</v>
      </c>
      <c r="G99" s="11"/>
      <c r="H99" s="11"/>
    </row>
    <row r="100" spans="2:8" ht="38.450000000000003" customHeight="1">
      <c r="B100" s="205" t="s">
        <v>347</v>
      </c>
      <c r="C100" s="229">
        <v>802</v>
      </c>
      <c r="D100" s="230" t="s">
        <v>389</v>
      </c>
      <c r="E100" s="230"/>
      <c r="F100" s="230"/>
      <c r="G100" s="11"/>
      <c r="H100" s="11"/>
    </row>
    <row r="101" spans="2:8" ht="127.9" customHeight="1">
      <c r="B101" s="217" t="s">
        <v>366</v>
      </c>
      <c r="C101" s="229">
        <v>802</v>
      </c>
      <c r="D101" s="230" t="s">
        <v>390</v>
      </c>
      <c r="E101" s="166" t="s">
        <v>349</v>
      </c>
      <c r="F101" s="166" t="s">
        <v>128</v>
      </c>
      <c r="G101" s="255">
        <v>4388.3</v>
      </c>
      <c r="H101" s="255">
        <v>4588.3</v>
      </c>
    </row>
    <row r="102" spans="2:8" ht="37.15" customHeight="1">
      <c r="B102" s="209" t="s">
        <v>350</v>
      </c>
      <c r="C102" s="229">
        <v>802</v>
      </c>
      <c r="D102" s="166" t="s">
        <v>444</v>
      </c>
      <c r="E102" s="230"/>
      <c r="F102" s="230"/>
      <c r="G102" s="276">
        <f>G109+G111+G113</f>
        <v>110</v>
      </c>
      <c r="H102" s="276">
        <f>H109+H111+H113</f>
        <v>110</v>
      </c>
    </row>
    <row r="103" spans="2:8" ht="15.75">
      <c r="B103" s="228" t="s">
        <v>367</v>
      </c>
      <c r="C103" s="229">
        <v>802</v>
      </c>
      <c r="D103" s="230"/>
      <c r="E103" s="166"/>
      <c r="F103" s="166"/>
      <c r="G103" s="11"/>
      <c r="H103" s="11"/>
    </row>
    <row r="104" spans="2:8" ht="38.450000000000003" customHeight="1">
      <c r="B104" s="218" t="s">
        <v>267</v>
      </c>
      <c r="C104" s="229">
        <v>802</v>
      </c>
      <c r="D104" s="166" t="s">
        <v>391</v>
      </c>
      <c r="E104" s="234" t="s">
        <v>268</v>
      </c>
      <c r="F104" s="234" t="s">
        <v>94</v>
      </c>
      <c r="G104" s="271">
        <v>0</v>
      </c>
      <c r="H104" s="271">
        <v>0</v>
      </c>
    </row>
    <row r="105" spans="2:8" ht="15.75">
      <c r="B105" s="223" t="s">
        <v>360</v>
      </c>
      <c r="C105" s="229">
        <v>802</v>
      </c>
      <c r="D105" s="166" t="s">
        <v>391</v>
      </c>
      <c r="E105" s="235" t="s">
        <v>268</v>
      </c>
      <c r="F105" s="241" t="s">
        <v>128</v>
      </c>
      <c r="G105" s="271">
        <v>0</v>
      </c>
      <c r="H105" s="271">
        <v>0</v>
      </c>
    </row>
    <row r="106" spans="2:8" ht="15.75">
      <c r="B106" s="223" t="s">
        <v>360</v>
      </c>
      <c r="C106" s="229">
        <v>802</v>
      </c>
      <c r="D106" s="166" t="s">
        <v>391</v>
      </c>
      <c r="E106" s="235" t="s">
        <v>268</v>
      </c>
      <c r="F106" s="241">
        <v>244</v>
      </c>
      <c r="G106" s="271">
        <v>0</v>
      </c>
      <c r="H106" s="271">
        <v>0</v>
      </c>
    </row>
    <row r="107" spans="2:8" ht="30" customHeight="1">
      <c r="B107" s="213" t="s">
        <v>170</v>
      </c>
      <c r="C107" s="229">
        <v>802</v>
      </c>
      <c r="D107" s="166" t="s">
        <v>391</v>
      </c>
      <c r="E107" s="235" t="s">
        <v>268</v>
      </c>
      <c r="F107" s="241">
        <v>244</v>
      </c>
      <c r="G107" s="271">
        <v>0</v>
      </c>
      <c r="H107" s="271">
        <v>0</v>
      </c>
    </row>
    <row r="108" spans="2:8" ht="15.75">
      <c r="B108" s="208" t="s">
        <v>206</v>
      </c>
      <c r="C108" s="229">
        <v>802</v>
      </c>
      <c r="D108" s="166" t="s">
        <v>391</v>
      </c>
      <c r="E108" s="235" t="s">
        <v>268</v>
      </c>
      <c r="F108" s="241">
        <v>244</v>
      </c>
      <c r="G108" s="271">
        <v>0</v>
      </c>
      <c r="H108" s="271">
        <v>0</v>
      </c>
    </row>
    <row r="109" spans="2:8" ht="15.75">
      <c r="B109" s="208"/>
      <c r="C109" s="277">
        <v>802</v>
      </c>
      <c r="D109" s="166" t="s">
        <v>391</v>
      </c>
      <c r="E109" s="235" t="s">
        <v>383</v>
      </c>
      <c r="F109" s="241">
        <v>244</v>
      </c>
      <c r="G109" s="271">
        <f>45</f>
        <v>45</v>
      </c>
      <c r="H109" s="271">
        <f>45</f>
        <v>45</v>
      </c>
    </row>
    <row r="110" spans="2:8" ht="15.75">
      <c r="B110" s="278" t="s">
        <v>273</v>
      </c>
      <c r="C110" s="277">
        <v>802</v>
      </c>
      <c r="D110" s="234" t="s">
        <v>392</v>
      </c>
      <c r="E110" s="70" t="s">
        <v>93</v>
      </c>
      <c r="F110" s="70" t="s">
        <v>94</v>
      </c>
      <c r="G110" s="271">
        <f>75</f>
        <v>75</v>
      </c>
      <c r="H110" s="271">
        <f>75</f>
        <v>75</v>
      </c>
    </row>
    <row r="111" spans="2:8" ht="15.75">
      <c r="B111" s="208" t="s">
        <v>274</v>
      </c>
      <c r="C111" s="277">
        <v>802</v>
      </c>
      <c r="D111" s="234" t="s">
        <v>392</v>
      </c>
      <c r="E111" s="166" t="s">
        <v>352</v>
      </c>
      <c r="F111" s="166" t="s">
        <v>208</v>
      </c>
      <c r="G111" s="271">
        <f>30</f>
        <v>30</v>
      </c>
      <c r="H111" s="271">
        <f>30</f>
        <v>30</v>
      </c>
    </row>
    <row r="112" spans="2:8" ht="15.75">
      <c r="B112" s="220"/>
      <c r="C112" s="229">
        <v>802</v>
      </c>
      <c r="D112" s="234" t="s">
        <v>392</v>
      </c>
      <c r="E112" s="166" t="s">
        <v>375</v>
      </c>
      <c r="F112" s="166" t="s">
        <v>128</v>
      </c>
      <c r="G112" s="271"/>
      <c r="H112" s="271"/>
    </row>
    <row r="113" spans="2:8" ht="15.75">
      <c r="B113" s="275" t="s">
        <v>405</v>
      </c>
      <c r="C113" s="229">
        <v>802</v>
      </c>
      <c r="D113" s="234" t="s">
        <v>392</v>
      </c>
      <c r="E113" s="166" t="s">
        <v>404</v>
      </c>
      <c r="F113" s="166" t="s">
        <v>128</v>
      </c>
      <c r="G113" s="271">
        <f>35</f>
        <v>35</v>
      </c>
      <c r="H113" s="271">
        <f>35</f>
        <v>35</v>
      </c>
    </row>
    <row r="114" spans="2:8" ht="25.15" customHeight="1">
      <c r="B114" s="220" t="s">
        <v>406</v>
      </c>
      <c r="C114" s="229">
        <v>802</v>
      </c>
      <c r="D114" s="234" t="s">
        <v>392</v>
      </c>
      <c r="E114" s="166" t="s">
        <v>404</v>
      </c>
      <c r="F114" s="166"/>
      <c r="G114" s="271">
        <f>35</f>
        <v>35</v>
      </c>
      <c r="H114" s="271">
        <f>35</f>
        <v>35</v>
      </c>
    </row>
    <row r="115" spans="2:8" ht="15.75">
      <c r="B115" s="207" t="s">
        <v>407</v>
      </c>
      <c r="C115" s="229">
        <v>802</v>
      </c>
      <c r="D115" s="230" t="s">
        <v>393</v>
      </c>
      <c r="E115" s="166" t="s">
        <v>93</v>
      </c>
      <c r="F115" s="166" t="s">
        <v>94</v>
      </c>
      <c r="G115" s="276">
        <f>403.6</f>
        <v>403.6</v>
      </c>
      <c r="H115" s="276">
        <f>403.6</f>
        <v>403.6</v>
      </c>
    </row>
    <row r="116" spans="2:8" ht="15.75">
      <c r="B116" s="207" t="s">
        <v>408</v>
      </c>
      <c r="C116" s="229">
        <v>802</v>
      </c>
      <c r="D116" s="230" t="s">
        <v>393</v>
      </c>
      <c r="E116" s="166" t="s">
        <v>376</v>
      </c>
      <c r="F116" s="166"/>
      <c r="G116" s="271">
        <f>403.6</f>
        <v>403.6</v>
      </c>
      <c r="H116" s="271">
        <f>H115</f>
        <v>403.6</v>
      </c>
    </row>
    <row r="117" spans="2:8" ht="37.9" customHeight="1">
      <c r="B117" s="205" t="s">
        <v>357</v>
      </c>
      <c r="C117" s="257">
        <v>802</v>
      </c>
      <c r="D117" s="166" t="s">
        <v>397</v>
      </c>
      <c r="E117" s="166" t="s">
        <v>358</v>
      </c>
      <c r="F117" s="166" t="s">
        <v>297</v>
      </c>
      <c r="G117" s="11">
        <f>5.6</f>
        <v>5.6</v>
      </c>
      <c r="H117" s="11">
        <f>5.6</f>
        <v>5.6</v>
      </c>
    </row>
    <row r="118" spans="2:8" ht="31.5">
      <c r="B118" s="221" t="s">
        <v>356</v>
      </c>
      <c r="C118" s="229">
        <v>802</v>
      </c>
      <c r="D118" s="230" t="s">
        <v>397</v>
      </c>
      <c r="E118" s="230" t="s">
        <v>358</v>
      </c>
      <c r="F118" s="230" t="s">
        <v>297</v>
      </c>
      <c r="G118" s="255">
        <f>5.6</f>
        <v>5.6</v>
      </c>
      <c r="H118" s="255">
        <f>5.6</f>
        <v>5.6</v>
      </c>
    </row>
    <row r="119" spans="2:8" ht="37.9" customHeight="1">
      <c r="B119" s="170" t="s">
        <v>357</v>
      </c>
      <c r="C119" s="229"/>
      <c r="D119" s="230"/>
      <c r="E119" s="166"/>
      <c r="F119" s="166" t="s">
        <v>120</v>
      </c>
      <c r="G119" s="11"/>
      <c r="H119" s="11"/>
    </row>
    <row r="120" spans="2:8" ht="31.9" customHeight="1">
      <c r="B120" s="170" t="s">
        <v>357</v>
      </c>
      <c r="C120" s="257">
        <v>802</v>
      </c>
      <c r="D120" s="166" t="s">
        <v>397</v>
      </c>
      <c r="E120" s="166" t="s">
        <v>358</v>
      </c>
      <c r="F120" s="166" t="s">
        <v>297</v>
      </c>
      <c r="G120" s="11">
        <f>5.6</f>
        <v>5.6</v>
      </c>
      <c r="H120" s="11">
        <f>5.6</f>
        <v>5.6</v>
      </c>
    </row>
    <row r="121" spans="2:8" ht="19.5">
      <c r="B121" s="222" t="s">
        <v>89</v>
      </c>
      <c r="C121" s="11"/>
      <c r="D121" s="166"/>
      <c r="E121" s="11"/>
      <c r="F121" s="166"/>
      <c r="G121" s="276">
        <f>G118+G115+G101+G86+G79+G55+G51+G25+G18+G102</f>
        <v>19356.899999999998</v>
      </c>
      <c r="H121" s="276">
        <f>H17+H25+H51+H55+H79+H86+H102+H115+H118+H101</f>
        <v>19577.900000000001</v>
      </c>
    </row>
  </sheetData>
  <mergeCells count="11">
    <mergeCell ref="H1:I1"/>
    <mergeCell ref="G4:J4"/>
    <mergeCell ref="G5:J6"/>
    <mergeCell ref="G12:H12"/>
    <mergeCell ref="B9:H9"/>
    <mergeCell ref="B10:D10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44"/>
  <sheetViews>
    <sheetView view="pageLayout" topLeftCell="B1" zoomScaleNormal="100" workbookViewId="0">
      <selection activeCell="H87" sqref="H87"/>
    </sheetView>
  </sheetViews>
  <sheetFormatPr defaultColWidth="9.140625" defaultRowHeight="12.75"/>
  <cols>
    <col min="1" max="1" width="9" style="1" customWidth="1"/>
    <col min="2" max="2" width="33.42578125" style="1" customWidth="1"/>
    <col min="3" max="3" width="11.7109375" style="1" customWidth="1"/>
    <col min="4" max="4" width="29.42578125" style="1" customWidth="1"/>
    <col min="5" max="5" width="15.140625" style="1" customWidth="1"/>
    <col min="6" max="6" width="18.7109375" style="1" customWidth="1"/>
    <col min="7" max="7" width="14" style="1" customWidth="1"/>
    <col min="8" max="8" width="24.28515625" style="1" customWidth="1"/>
    <col min="9" max="9" width="11.42578125" style="1" customWidth="1"/>
    <col min="10" max="16384" width="9.140625" style="1"/>
  </cols>
  <sheetData>
    <row r="1" spans="1:11" ht="18.75">
      <c r="D1" s="12"/>
      <c r="E1" s="12"/>
      <c r="F1" s="14"/>
      <c r="H1" s="409" t="s">
        <v>45</v>
      </c>
      <c r="I1" s="409"/>
    </row>
    <row r="2" spans="1:11" s="2" customFormat="1" ht="15.75">
      <c r="A2" s="13"/>
      <c r="B2" s="13"/>
      <c r="C2" s="13"/>
      <c r="D2" s="13"/>
      <c r="E2" s="13"/>
      <c r="G2" s="415" t="s">
        <v>449</v>
      </c>
      <c r="H2" s="415"/>
      <c r="I2" s="415"/>
      <c r="J2" s="415"/>
      <c r="K2" s="316"/>
    </row>
    <row r="3" spans="1:11" s="2" customFormat="1" ht="15.75">
      <c r="A3" s="13"/>
      <c r="B3" s="13"/>
      <c r="C3" s="13"/>
      <c r="D3" s="13"/>
      <c r="E3" s="13"/>
      <c r="G3" s="317" t="s">
        <v>450</v>
      </c>
      <c r="H3" s="317"/>
      <c r="I3" s="317"/>
      <c r="J3" s="317"/>
      <c r="K3" s="316"/>
    </row>
    <row r="4" spans="1:11" s="2" customFormat="1" ht="30.75" customHeight="1">
      <c r="A4" s="13"/>
      <c r="B4" s="13"/>
      <c r="C4" s="13"/>
      <c r="D4" s="13"/>
      <c r="E4" s="13"/>
      <c r="F4" s="15"/>
      <c r="H4" s="403" t="s">
        <v>451</v>
      </c>
      <c r="I4" s="403"/>
      <c r="J4" s="403"/>
      <c r="K4" s="403"/>
    </row>
    <row r="5" spans="1:11" s="2" customFormat="1" ht="15.75">
      <c r="A5" s="13"/>
      <c r="B5" s="13"/>
      <c r="C5" s="13"/>
      <c r="D5" s="13"/>
      <c r="E5" s="13"/>
      <c r="H5" s="404" t="s">
        <v>452</v>
      </c>
      <c r="I5" s="404"/>
      <c r="J5" s="404"/>
      <c r="K5" s="404"/>
    </row>
    <row r="6" spans="1:11" s="2" customFormat="1" ht="15.75">
      <c r="A6" s="13"/>
      <c r="B6" s="13"/>
      <c r="C6" s="13"/>
      <c r="D6" s="13"/>
      <c r="E6" s="13"/>
      <c r="H6" s="404"/>
      <c r="I6" s="404"/>
      <c r="J6" s="404"/>
      <c r="K6" s="404"/>
    </row>
    <row r="7" spans="1:11" s="2" customFormat="1" ht="15.75">
      <c r="A7" s="13"/>
      <c r="B7" s="13"/>
      <c r="C7" s="13"/>
      <c r="D7" s="13"/>
      <c r="E7" s="13"/>
    </row>
    <row r="8" spans="1:11" s="2" customFormat="1" ht="15.75">
      <c r="A8" s="3"/>
      <c r="B8" s="3"/>
      <c r="C8" s="3"/>
      <c r="D8" s="3"/>
      <c r="E8" s="3"/>
    </row>
    <row r="9" spans="1:11" ht="89.25" customHeight="1">
      <c r="B9" s="406" t="s">
        <v>464</v>
      </c>
      <c r="C9" s="406"/>
      <c r="D9" s="406"/>
      <c r="E9" s="406"/>
      <c r="F9" s="406"/>
      <c r="G9" s="406"/>
      <c r="H9" s="406"/>
    </row>
    <row r="10" spans="1:11" ht="15.75">
      <c r="B10" s="405"/>
      <c r="C10" s="405"/>
      <c r="D10" s="405"/>
      <c r="E10" s="16"/>
    </row>
    <row r="11" spans="1:11" ht="15.75">
      <c r="B11" s="4"/>
      <c r="C11" s="4"/>
      <c r="D11" s="4"/>
      <c r="E11" s="4"/>
      <c r="I11" s="1" t="s">
        <v>33</v>
      </c>
    </row>
    <row r="12" spans="1:11" ht="15.75" customHeight="1">
      <c r="B12" s="414" t="s">
        <v>53</v>
      </c>
      <c r="C12" s="414" t="s">
        <v>46</v>
      </c>
      <c r="D12" s="411" t="s">
        <v>47</v>
      </c>
      <c r="E12" s="411"/>
      <c r="F12" s="411"/>
      <c r="G12" s="411"/>
      <c r="H12" s="411" t="s">
        <v>30</v>
      </c>
      <c r="I12" s="411"/>
    </row>
    <row r="13" spans="1:11" ht="139.5" customHeight="1">
      <c r="B13" s="414"/>
      <c r="C13" s="414"/>
      <c r="D13" s="25" t="s">
        <v>48</v>
      </c>
      <c r="E13" s="25" t="s">
        <v>49</v>
      </c>
      <c r="F13" s="35" t="s">
        <v>50</v>
      </c>
      <c r="G13" s="25" t="s">
        <v>51</v>
      </c>
      <c r="H13" s="25" t="s">
        <v>24</v>
      </c>
      <c r="I13" s="36" t="s">
        <v>52</v>
      </c>
    </row>
    <row r="14" spans="1:11" ht="15.75">
      <c r="B14" s="29">
        <v>1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7</v>
      </c>
      <c r="I14" s="30">
        <v>8</v>
      </c>
    </row>
    <row r="15" spans="1:11" ht="15.75">
      <c r="B15" s="25"/>
      <c r="C15" s="26"/>
      <c r="D15" s="26"/>
      <c r="E15" s="26"/>
      <c r="F15" s="26"/>
      <c r="G15" s="26"/>
      <c r="H15" s="37"/>
      <c r="I15" s="37"/>
    </row>
    <row r="16" spans="1:11" ht="33.75" customHeight="1">
      <c r="B16" s="162" t="s">
        <v>308</v>
      </c>
      <c r="C16" s="163" t="s">
        <v>112</v>
      </c>
      <c r="D16" s="163" t="s">
        <v>91</v>
      </c>
      <c r="E16" s="163" t="s">
        <v>96</v>
      </c>
      <c r="F16" s="163"/>
      <c r="G16" s="164"/>
      <c r="H16" s="164">
        <f>H17</f>
        <v>988.09999999999991</v>
      </c>
      <c r="I16" s="164"/>
    </row>
    <row r="17" spans="2:10" ht="51">
      <c r="B17" s="162" t="s">
        <v>309</v>
      </c>
      <c r="C17" s="163" t="s">
        <v>112</v>
      </c>
      <c r="D17" s="163" t="s">
        <v>91</v>
      </c>
      <c r="E17" s="188" t="s">
        <v>96</v>
      </c>
      <c r="F17" s="188"/>
      <c r="G17" s="164"/>
      <c r="H17" s="164">
        <f>H19</f>
        <v>988.09999999999991</v>
      </c>
      <c r="I17" s="164"/>
    </row>
    <row r="18" spans="2:10" ht="60" customHeight="1">
      <c r="B18" s="165" t="s">
        <v>310</v>
      </c>
      <c r="C18" s="166" t="s">
        <v>112</v>
      </c>
      <c r="D18" s="166" t="s">
        <v>91</v>
      </c>
      <c r="E18" s="166" t="s">
        <v>96</v>
      </c>
      <c r="F18" s="166" t="s">
        <v>311</v>
      </c>
      <c r="G18" s="181">
        <v>100</v>
      </c>
      <c r="H18" s="167"/>
      <c r="I18" s="167"/>
    </row>
    <row r="19" spans="2:10" ht="89.25">
      <c r="B19" s="168" t="s">
        <v>312</v>
      </c>
      <c r="C19" s="166" t="s">
        <v>112</v>
      </c>
      <c r="D19" s="166" t="s">
        <v>91</v>
      </c>
      <c r="E19" s="166" t="s">
        <v>96</v>
      </c>
      <c r="F19" s="166" t="s">
        <v>311</v>
      </c>
      <c r="G19" s="181">
        <v>120</v>
      </c>
      <c r="H19" s="167">
        <f>H21+H23</f>
        <v>988.09999999999991</v>
      </c>
      <c r="I19" s="167"/>
    </row>
    <row r="20" spans="2:10" ht="25.5">
      <c r="B20" s="169" t="s">
        <v>313</v>
      </c>
      <c r="C20" s="166" t="s">
        <v>112</v>
      </c>
      <c r="D20" s="166" t="s">
        <v>91</v>
      </c>
      <c r="E20" s="166" t="s">
        <v>96</v>
      </c>
      <c r="F20" s="166" t="s">
        <v>311</v>
      </c>
      <c r="G20" s="167"/>
      <c r="H20" s="167"/>
      <c r="I20" s="167"/>
    </row>
    <row r="21" spans="2:10" ht="15.75">
      <c r="B21" s="169" t="s">
        <v>314</v>
      </c>
      <c r="C21" s="166" t="s">
        <v>112</v>
      </c>
      <c r="D21" s="166" t="s">
        <v>91</v>
      </c>
      <c r="E21" s="166" t="s">
        <v>96</v>
      </c>
      <c r="F21" s="166" t="s">
        <v>311</v>
      </c>
      <c r="G21" s="181">
        <v>121</v>
      </c>
      <c r="H21" s="167">
        <v>758.9</v>
      </c>
      <c r="I21" s="167"/>
    </row>
    <row r="22" spans="2:10" ht="25.5">
      <c r="B22" s="170" t="s">
        <v>315</v>
      </c>
      <c r="C22" s="166" t="s">
        <v>112</v>
      </c>
      <c r="D22" s="166" t="s">
        <v>91</v>
      </c>
      <c r="E22" s="166" t="s">
        <v>96</v>
      </c>
      <c r="F22" s="166" t="s">
        <v>311</v>
      </c>
      <c r="G22" s="181">
        <v>122</v>
      </c>
      <c r="H22" s="167">
        <v>0</v>
      </c>
      <c r="I22" s="167"/>
    </row>
    <row r="23" spans="2:10" ht="38.25">
      <c r="B23" s="170" t="s">
        <v>316</v>
      </c>
      <c r="C23" s="166" t="s">
        <v>112</v>
      </c>
      <c r="D23" s="166" t="s">
        <v>91</v>
      </c>
      <c r="E23" s="166" t="s">
        <v>96</v>
      </c>
      <c r="F23" s="166" t="s">
        <v>311</v>
      </c>
      <c r="G23" s="181">
        <v>129</v>
      </c>
      <c r="H23" s="167">
        <v>229.2</v>
      </c>
      <c r="I23" s="167"/>
    </row>
    <row r="24" spans="2:10" ht="76.5">
      <c r="B24" s="194" t="s">
        <v>317</v>
      </c>
      <c r="C24" s="163" t="s">
        <v>112</v>
      </c>
      <c r="D24" s="163" t="s">
        <v>91</v>
      </c>
      <c r="E24" s="163" t="s">
        <v>116</v>
      </c>
      <c r="F24" s="163"/>
      <c r="G24" s="191">
        <f>G25</f>
        <v>0</v>
      </c>
      <c r="H24" s="164">
        <f>H26+H31+H35+H40</f>
        <v>2201.5</v>
      </c>
      <c r="I24" s="191"/>
    </row>
    <row r="25" spans="2:10" ht="38.25">
      <c r="B25" s="171" t="s">
        <v>318</v>
      </c>
      <c r="C25" s="166" t="s">
        <v>112</v>
      </c>
      <c r="D25" s="166" t="s">
        <v>91</v>
      </c>
      <c r="E25" s="166" t="s">
        <v>116</v>
      </c>
      <c r="F25" s="166"/>
      <c r="G25" s="167"/>
      <c r="H25" s="167"/>
      <c r="I25" s="167"/>
    </row>
    <row r="26" spans="2:10" ht="89.25">
      <c r="B26" s="172" t="s">
        <v>312</v>
      </c>
      <c r="C26" s="166" t="s">
        <v>112</v>
      </c>
      <c r="D26" s="166" t="s">
        <v>91</v>
      </c>
      <c r="E26" s="166" t="s">
        <v>116</v>
      </c>
      <c r="F26" s="166" t="s">
        <v>319</v>
      </c>
      <c r="G26" s="181">
        <v>100</v>
      </c>
      <c r="H26" s="167">
        <f>H27</f>
        <v>1795.7</v>
      </c>
      <c r="I26" s="167"/>
    </row>
    <row r="27" spans="2:10" ht="38.25">
      <c r="B27" s="172" t="s">
        <v>320</v>
      </c>
      <c r="C27" s="166" t="s">
        <v>112</v>
      </c>
      <c r="D27" s="166" t="s">
        <v>91</v>
      </c>
      <c r="E27" s="166" t="s">
        <v>116</v>
      </c>
      <c r="F27" s="166" t="s">
        <v>319</v>
      </c>
      <c r="G27" s="181">
        <v>120</v>
      </c>
      <c r="H27" s="167">
        <f>H28+H29+H30</f>
        <v>1795.7</v>
      </c>
      <c r="I27" s="167"/>
    </row>
    <row r="28" spans="2:10" ht="15.75">
      <c r="B28" s="169" t="s">
        <v>314</v>
      </c>
      <c r="C28" s="166" t="s">
        <v>112</v>
      </c>
      <c r="D28" s="166" t="s">
        <v>91</v>
      </c>
      <c r="E28" s="166" t="s">
        <v>116</v>
      </c>
      <c r="F28" s="166" t="s">
        <v>319</v>
      </c>
      <c r="G28" s="181">
        <v>121</v>
      </c>
      <c r="H28" s="167">
        <v>1379.2</v>
      </c>
      <c r="I28" s="167"/>
      <c r="J28" s="260"/>
    </row>
    <row r="29" spans="2:10" ht="25.5">
      <c r="B29" s="170" t="s">
        <v>315</v>
      </c>
      <c r="C29" s="166" t="s">
        <v>112</v>
      </c>
      <c r="D29" s="166" t="s">
        <v>91</v>
      </c>
      <c r="E29" s="166" t="s">
        <v>116</v>
      </c>
      <c r="F29" s="166" t="s">
        <v>319</v>
      </c>
      <c r="G29" s="181">
        <v>122</v>
      </c>
      <c r="H29" s="167"/>
      <c r="I29" s="167"/>
    </row>
    <row r="30" spans="2:10" ht="38.25">
      <c r="B30" s="170" t="s">
        <v>316</v>
      </c>
      <c r="C30" s="166" t="s">
        <v>112</v>
      </c>
      <c r="D30" s="166" t="s">
        <v>91</v>
      </c>
      <c r="E30" s="166" t="s">
        <v>116</v>
      </c>
      <c r="F30" s="166" t="s">
        <v>319</v>
      </c>
      <c r="G30" s="181">
        <v>129</v>
      </c>
      <c r="H30" s="167">
        <v>416.5</v>
      </c>
      <c r="I30" s="167"/>
    </row>
    <row r="31" spans="2:10" ht="38.25">
      <c r="B31" s="168" t="s">
        <v>321</v>
      </c>
      <c r="C31" s="166" t="s">
        <v>112</v>
      </c>
      <c r="D31" s="166" t="s">
        <v>91</v>
      </c>
      <c r="E31" s="166" t="s">
        <v>116</v>
      </c>
      <c r="F31" s="166" t="s">
        <v>319</v>
      </c>
      <c r="G31" s="181">
        <v>200</v>
      </c>
      <c r="H31" s="167">
        <f>H32</f>
        <v>207.6</v>
      </c>
      <c r="I31" s="167"/>
    </row>
    <row r="32" spans="2:10" ht="38.25">
      <c r="B32" s="172" t="s">
        <v>322</v>
      </c>
      <c r="C32" s="166" t="s">
        <v>112</v>
      </c>
      <c r="D32" s="166" t="s">
        <v>91</v>
      </c>
      <c r="E32" s="166" t="s">
        <v>116</v>
      </c>
      <c r="F32" s="166" t="s">
        <v>319</v>
      </c>
      <c r="G32" s="181">
        <v>240</v>
      </c>
      <c r="H32" s="167">
        <f>H33+H34</f>
        <v>207.6</v>
      </c>
      <c r="I32" s="167"/>
    </row>
    <row r="33" spans="2:9" ht="38.25">
      <c r="B33" s="170" t="s">
        <v>323</v>
      </c>
      <c r="C33" s="166" t="s">
        <v>112</v>
      </c>
      <c r="D33" s="166" t="s">
        <v>91</v>
      </c>
      <c r="E33" s="166" t="s">
        <v>116</v>
      </c>
      <c r="F33" s="166" t="s">
        <v>319</v>
      </c>
      <c r="G33" s="181">
        <v>242</v>
      </c>
      <c r="H33" s="167">
        <f>38+27.1+7+28+6</f>
        <v>106.1</v>
      </c>
      <c r="I33" s="167"/>
    </row>
    <row r="34" spans="2:9" ht="25.5">
      <c r="B34" s="169" t="s">
        <v>324</v>
      </c>
      <c r="C34" s="166" t="s">
        <v>112</v>
      </c>
      <c r="D34" s="166" t="s">
        <v>91</v>
      </c>
      <c r="E34" s="166" t="s">
        <v>116</v>
      </c>
      <c r="F34" s="166" t="s">
        <v>319</v>
      </c>
      <c r="G34" s="181">
        <v>244</v>
      </c>
      <c r="H34" s="167">
        <v>101.5</v>
      </c>
      <c r="I34" s="167"/>
    </row>
    <row r="35" spans="2:9" ht="15.75">
      <c r="B35" s="173" t="s">
        <v>156</v>
      </c>
      <c r="C35" s="166" t="s">
        <v>112</v>
      </c>
      <c r="D35" s="166" t="s">
        <v>91</v>
      </c>
      <c r="E35" s="166" t="s">
        <v>116</v>
      </c>
      <c r="F35" s="166" t="s">
        <v>319</v>
      </c>
      <c r="G35" s="181">
        <v>800</v>
      </c>
      <c r="H35" s="167">
        <f>H36+H37+H39</f>
        <v>197.2</v>
      </c>
      <c r="I35" s="167"/>
    </row>
    <row r="36" spans="2:9" ht="25.5">
      <c r="B36" s="170" t="s">
        <v>325</v>
      </c>
      <c r="C36" s="166" t="s">
        <v>112</v>
      </c>
      <c r="D36" s="166" t="s">
        <v>91</v>
      </c>
      <c r="E36" s="166" t="s">
        <v>116</v>
      </c>
      <c r="F36" s="166" t="s">
        <v>319</v>
      </c>
      <c r="G36" s="181">
        <v>851</v>
      </c>
      <c r="H36" s="167">
        <f>45.2</f>
        <v>45.2</v>
      </c>
      <c r="I36" s="167"/>
    </row>
    <row r="37" spans="2:9" ht="25.5">
      <c r="B37" s="170" t="s">
        <v>325</v>
      </c>
      <c r="C37" s="166" t="s">
        <v>112</v>
      </c>
      <c r="D37" s="166" t="s">
        <v>91</v>
      </c>
      <c r="E37" s="166" t="s">
        <v>116</v>
      </c>
      <c r="F37" s="166" t="s">
        <v>319</v>
      </c>
      <c r="G37" s="181">
        <v>852</v>
      </c>
      <c r="H37" s="167">
        <f>7</f>
        <v>7</v>
      </c>
      <c r="I37" s="167"/>
    </row>
    <row r="38" spans="2:9" ht="15.75">
      <c r="B38" s="170"/>
      <c r="C38" s="166"/>
      <c r="D38" s="166"/>
      <c r="E38" s="166"/>
      <c r="F38" s="166"/>
      <c r="G38" s="181"/>
      <c r="H38" s="167"/>
      <c r="I38" s="167"/>
    </row>
    <row r="39" spans="2:9" ht="25.5">
      <c r="B39" s="170" t="s">
        <v>325</v>
      </c>
      <c r="C39" s="166" t="s">
        <v>112</v>
      </c>
      <c r="D39" s="166" t="s">
        <v>91</v>
      </c>
      <c r="E39" s="166" t="s">
        <v>116</v>
      </c>
      <c r="F39" s="166" t="s">
        <v>319</v>
      </c>
      <c r="G39" s="181">
        <v>853</v>
      </c>
      <c r="H39" s="167">
        <f>145</f>
        <v>145</v>
      </c>
      <c r="I39" s="167"/>
    </row>
    <row r="40" spans="2:9" ht="38.25">
      <c r="B40" s="168" t="s">
        <v>321</v>
      </c>
      <c r="C40" s="166" t="s">
        <v>112</v>
      </c>
      <c r="D40" s="166" t="s">
        <v>91</v>
      </c>
      <c r="E40" s="166" t="s">
        <v>116</v>
      </c>
      <c r="F40" s="166" t="s">
        <v>398</v>
      </c>
      <c r="G40" s="181">
        <v>200</v>
      </c>
      <c r="H40" s="167">
        <v>1</v>
      </c>
      <c r="I40" s="167">
        <v>1</v>
      </c>
    </row>
    <row r="41" spans="2:9" ht="38.25">
      <c r="B41" s="168" t="s">
        <v>321</v>
      </c>
      <c r="C41" s="166" t="s">
        <v>112</v>
      </c>
      <c r="D41" s="166" t="s">
        <v>91</v>
      </c>
      <c r="E41" s="166" t="s">
        <v>116</v>
      </c>
      <c r="F41" s="166" t="s">
        <v>398</v>
      </c>
      <c r="G41" s="181">
        <v>240</v>
      </c>
      <c r="H41" s="167">
        <v>1</v>
      </c>
      <c r="I41" s="167">
        <v>1</v>
      </c>
    </row>
    <row r="42" spans="2:9" ht="15.75">
      <c r="B42" s="162" t="s">
        <v>192</v>
      </c>
      <c r="C42" s="163" t="s">
        <v>112</v>
      </c>
      <c r="D42" s="166" t="s">
        <v>91</v>
      </c>
      <c r="E42" s="166" t="s">
        <v>116</v>
      </c>
      <c r="F42" s="166" t="s">
        <v>398</v>
      </c>
      <c r="G42" s="181">
        <v>244</v>
      </c>
      <c r="H42" s="164">
        <v>1</v>
      </c>
      <c r="I42" s="164">
        <v>1</v>
      </c>
    </row>
    <row r="43" spans="2:9" ht="25.5">
      <c r="B43" s="169" t="s">
        <v>326</v>
      </c>
      <c r="C43" s="166" t="s">
        <v>112</v>
      </c>
      <c r="D43" s="166" t="s">
        <v>91</v>
      </c>
      <c r="E43" s="166" t="s">
        <v>193</v>
      </c>
      <c r="F43" s="166" t="s">
        <v>327</v>
      </c>
      <c r="G43" s="181">
        <f>G44</f>
        <v>200</v>
      </c>
      <c r="H43" s="179">
        <f t="shared" ref="H43:H45" si="0">H44</f>
        <v>10</v>
      </c>
      <c r="I43" s="167"/>
    </row>
    <row r="44" spans="2:9" ht="38.25">
      <c r="B44" s="168" t="s">
        <v>321</v>
      </c>
      <c r="C44" s="166" t="s">
        <v>112</v>
      </c>
      <c r="D44" s="166" t="s">
        <v>91</v>
      </c>
      <c r="E44" s="166" t="s">
        <v>193</v>
      </c>
      <c r="F44" s="166" t="s">
        <v>327</v>
      </c>
      <c r="G44" s="181">
        <v>200</v>
      </c>
      <c r="H44" s="167">
        <f t="shared" si="0"/>
        <v>10</v>
      </c>
      <c r="I44" s="167"/>
    </row>
    <row r="45" spans="2:9" ht="25.5">
      <c r="B45" s="169" t="s">
        <v>328</v>
      </c>
      <c r="C45" s="166" t="s">
        <v>112</v>
      </c>
      <c r="D45" s="166" t="s">
        <v>91</v>
      </c>
      <c r="E45" s="166" t="s">
        <v>193</v>
      </c>
      <c r="F45" s="166" t="s">
        <v>327</v>
      </c>
      <c r="G45" s="181">
        <v>240</v>
      </c>
      <c r="H45" s="167">
        <f t="shared" si="0"/>
        <v>10</v>
      </c>
      <c r="I45" s="167"/>
    </row>
    <row r="46" spans="2:9" ht="25.5">
      <c r="B46" s="169" t="s">
        <v>324</v>
      </c>
      <c r="C46" s="166" t="s">
        <v>112</v>
      </c>
      <c r="D46" s="166" t="s">
        <v>91</v>
      </c>
      <c r="E46" s="166" t="s">
        <v>193</v>
      </c>
      <c r="F46" s="166" t="s">
        <v>327</v>
      </c>
      <c r="G46" s="181">
        <v>244</v>
      </c>
      <c r="H46" s="167">
        <f>10</f>
        <v>10</v>
      </c>
      <c r="I46" s="167"/>
    </row>
    <row r="47" spans="2:9" ht="15.75">
      <c r="B47" s="162" t="s">
        <v>198</v>
      </c>
      <c r="C47" s="163" t="s">
        <v>112</v>
      </c>
      <c r="D47" s="163" t="s">
        <v>91</v>
      </c>
      <c r="E47" s="188" t="s">
        <v>199</v>
      </c>
      <c r="F47" s="163"/>
      <c r="G47" s="164"/>
      <c r="H47" s="164">
        <f>H49+H55+H56+H58+H62+H68</f>
        <v>9839.2000000000007</v>
      </c>
      <c r="I47" s="164"/>
    </row>
    <row r="48" spans="2:9" ht="89.25">
      <c r="B48" s="174" t="s">
        <v>312</v>
      </c>
      <c r="C48" s="166" t="s">
        <v>112</v>
      </c>
      <c r="D48" s="166" t="s">
        <v>91</v>
      </c>
      <c r="E48" s="166" t="s">
        <v>199</v>
      </c>
      <c r="F48" s="166" t="s">
        <v>329</v>
      </c>
      <c r="G48" s="183">
        <v>100</v>
      </c>
      <c r="H48" s="175"/>
      <c r="I48" s="175"/>
    </row>
    <row r="49" spans="2:9" ht="26.25">
      <c r="B49" s="174" t="s">
        <v>330</v>
      </c>
      <c r="C49" s="166" t="s">
        <v>112</v>
      </c>
      <c r="D49" s="166" t="s">
        <v>91</v>
      </c>
      <c r="E49" s="166" t="s">
        <v>199</v>
      </c>
      <c r="F49" s="166" t="s">
        <v>329</v>
      </c>
      <c r="G49" s="182">
        <v>110</v>
      </c>
      <c r="H49" s="176">
        <f>H50+H52</f>
        <v>7716</v>
      </c>
      <c r="I49" s="176"/>
    </row>
    <row r="50" spans="2:9" ht="15.75">
      <c r="B50" s="174" t="s">
        <v>331</v>
      </c>
      <c r="C50" s="166" t="s">
        <v>112</v>
      </c>
      <c r="D50" s="166" t="s">
        <v>91</v>
      </c>
      <c r="E50" s="166" t="s">
        <v>199</v>
      </c>
      <c r="F50" s="166" t="s">
        <v>329</v>
      </c>
      <c r="G50" s="182">
        <v>111</v>
      </c>
      <c r="H50" s="176">
        <v>5926.3</v>
      </c>
      <c r="I50" s="176"/>
    </row>
    <row r="51" spans="2:9" ht="26.25">
      <c r="B51" s="174" t="s">
        <v>332</v>
      </c>
      <c r="C51" s="166" t="s">
        <v>112</v>
      </c>
      <c r="D51" s="166" t="s">
        <v>91</v>
      </c>
      <c r="E51" s="166" t="s">
        <v>199</v>
      </c>
      <c r="F51" s="166" t="s">
        <v>329</v>
      </c>
      <c r="G51" s="182">
        <v>112</v>
      </c>
      <c r="H51" s="176"/>
      <c r="I51" s="176"/>
    </row>
    <row r="52" spans="2:9" ht="39">
      <c r="B52" s="174" t="s">
        <v>316</v>
      </c>
      <c r="C52" s="166" t="s">
        <v>112</v>
      </c>
      <c r="D52" s="166" t="s">
        <v>91</v>
      </c>
      <c r="E52" s="166" t="s">
        <v>199</v>
      </c>
      <c r="F52" s="166" t="s">
        <v>329</v>
      </c>
      <c r="G52" s="182">
        <v>119</v>
      </c>
      <c r="H52" s="176">
        <v>1789.7</v>
      </c>
      <c r="I52" s="176"/>
    </row>
    <row r="53" spans="2:9" ht="39">
      <c r="B53" s="168" t="s">
        <v>321</v>
      </c>
      <c r="C53" s="166" t="s">
        <v>112</v>
      </c>
      <c r="D53" s="166" t="s">
        <v>91</v>
      </c>
      <c r="E53" s="166" t="s">
        <v>199</v>
      </c>
      <c r="F53" s="166" t="s">
        <v>329</v>
      </c>
      <c r="G53" s="182">
        <v>200</v>
      </c>
      <c r="H53" s="176"/>
      <c r="I53" s="176"/>
    </row>
    <row r="54" spans="2:9" ht="25.5">
      <c r="B54" s="169" t="s">
        <v>328</v>
      </c>
      <c r="C54" s="166" t="s">
        <v>112</v>
      </c>
      <c r="D54" s="166" t="s">
        <v>91</v>
      </c>
      <c r="E54" s="166" t="s">
        <v>199</v>
      </c>
      <c r="F54" s="166" t="s">
        <v>329</v>
      </c>
      <c r="G54" s="182">
        <v>240</v>
      </c>
      <c r="H54" s="176"/>
      <c r="I54" s="176"/>
    </row>
    <row r="55" spans="2:9" ht="25.5">
      <c r="B55" s="169" t="s">
        <v>324</v>
      </c>
      <c r="C55" s="166" t="s">
        <v>112</v>
      </c>
      <c r="D55" s="166" t="s">
        <v>91</v>
      </c>
      <c r="E55" s="166" t="s">
        <v>199</v>
      </c>
      <c r="F55" s="166" t="s">
        <v>329</v>
      </c>
      <c r="G55" s="182">
        <v>244</v>
      </c>
      <c r="H55" s="176">
        <f>94+1269.9+250+111.4+65-142.7</f>
        <v>1647.6000000000001</v>
      </c>
      <c r="I55" s="176"/>
    </row>
    <row r="56" spans="2:9" ht="15.75">
      <c r="B56" s="173" t="s">
        <v>333</v>
      </c>
      <c r="C56" s="166" t="s">
        <v>112</v>
      </c>
      <c r="D56" s="166" t="s">
        <v>91</v>
      </c>
      <c r="E56" s="166" t="s">
        <v>199</v>
      </c>
      <c r="F56" s="166" t="s">
        <v>329</v>
      </c>
      <c r="G56" s="181">
        <v>247</v>
      </c>
      <c r="H56" s="167">
        <v>444.6</v>
      </c>
      <c r="I56" s="167"/>
    </row>
    <row r="57" spans="2:9" ht="25.5">
      <c r="B57" s="170" t="s">
        <v>325</v>
      </c>
      <c r="C57" s="166" t="s">
        <v>112</v>
      </c>
      <c r="D57" s="166" t="s">
        <v>91</v>
      </c>
      <c r="E57" s="166" t="s">
        <v>199</v>
      </c>
      <c r="F57" s="166" t="s">
        <v>329</v>
      </c>
      <c r="G57" s="181">
        <v>853</v>
      </c>
      <c r="H57" s="167">
        <v>0</v>
      </c>
      <c r="I57" s="167"/>
    </row>
    <row r="58" spans="2:9" ht="38.25">
      <c r="B58" s="187" t="s">
        <v>222</v>
      </c>
      <c r="C58" s="188" t="s">
        <v>112</v>
      </c>
      <c r="D58" s="188" t="s">
        <v>91</v>
      </c>
      <c r="E58" s="188" t="s">
        <v>199</v>
      </c>
      <c r="F58" s="188" t="s">
        <v>334</v>
      </c>
      <c r="G58" s="190">
        <v>200</v>
      </c>
      <c r="H58" s="164">
        <f>14</f>
        <v>14</v>
      </c>
      <c r="I58" s="164">
        <f t="shared" ref="H58:I68" si="1">I59</f>
        <v>0</v>
      </c>
    </row>
    <row r="59" spans="2:9" ht="25.5">
      <c r="B59" s="189" t="s">
        <v>324</v>
      </c>
      <c r="C59" s="188" t="s">
        <v>112</v>
      </c>
      <c r="D59" s="188" t="s">
        <v>91</v>
      </c>
      <c r="E59" s="188" t="s">
        <v>199</v>
      </c>
      <c r="F59" s="188" t="s">
        <v>334</v>
      </c>
      <c r="G59" s="190">
        <v>200</v>
      </c>
      <c r="H59" s="191">
        <v>1.5</v>
      </c>
      <c r="I59" s="191"/>
    </row>
    <row r="60" spans="2:9" ht="38.25">
      <c r="B60" s="187" t="s">
        <v>225</v>
      </c>
      <c r="C60" s="188" t="s">
        <v>112</v>
      </c>
      <c r="D60" s="188" t="s">
        <v>91</v>
      </c>
      <c r="E60" s="188" t="s">
        <v>199</v>
      </c>
      <c r="F60" s="188" t="s">
        <v>335</v>
      </c>
      <c r="G60" s="190">
        <v>244</v>
      </c>
      <c r="H60" s="191">
        <v>12</v>
      </c>
      <c r="I60" s="164">
        <f t="shared" si="1"/>
        <v>0</v>
      </c>
    </row>
    <row r="61" spans="2:9" ht="25.5">
      <c r="B61" s="189" t="s">
        <v>324</v>
      </c>
      <c r="C61" s="188" t="s">
        <v>112</v>
      </c>
      <c r="D61" s="188" t="s">
        <v>91</v>
      </c>
      <c r="E61" s="188" t="s">
        <v>199</v>
      </c>
      <c r="F61" s="188" t="s">
        <v>335</v>
      </c>
      <c r="G61" s="190">
        <v>240</v>
      </c>
      <c r="H61" s="191">
        <v>15</v>
      </c>
      <c r="I61" s="191"/>
    </row>
    <row r="62" spans="2:9" ht="25.5">
      <c r="B62" s="187" t="s">
        <v>229</v>
      </c>
      <c r="C62" s="188" t="s">
        <v>112</v>
      </c>
      <c r="D62" s="188" t="s">
        <v>91</v>
      </c>
      <c r="E62" s="188" t="s">
        <v>199</v>
      </c>
      <c r="F62" s="188" t="s">
        <v>336</v>
      </c>
      <c r="G62" s="190">
        <v>240</v>
      </c>
      <c r="H62" s="164">
        <v>15</v>
      </c>
      <c r="I62" s="164">
        <f t="shared" si="1"/>
        <v>0</v>
      </c>
    </row>
    <row r="63" spans="2:9" ht="25.5">
      <c r="B63" s="189" t="s">
        <v>324</v>
      </c>
      <c r="C63" s="188" t="s">
        <v>112</v>
      </c>
      <c r="D63" s="188" t="s">
        <v>91</v>
      </c>
      <c r="E63" s="188" t="s">
        <v>199</v>
      </c>
      <c r="F63" s="188" t="s">
        <v>336</v>
      </c>
      <c r="G63" s="190">
        <v>244</v>
      </c>
      <c r="H63" s="191">
        <f>15</f>
        <v>15</v>
      </c>
      <c r="I63" s="191"/>
    </row>
    <row r="64" spans="2:9" ht="15.75">
      <c r="B64" s="187" t="s">
        <v>337</v>
      </c>
      <c r="C64" s="188" t="s">
        <v>112</v>
      </c>
      <c r="D64" s="188" t="s">
        <v>91</v>
      </c>
      <c r="E64" s="188" t="s">
        <v>199</v>
      </c>
      <c r="F64" s="188"/>
      <c r="G64" s="164"/>
      <c r="H64" s="164">
        <f t="shared" si="1"/>
        <v>45</v>
      </c>
      <c r="I64" s="164">
        <f t="shared" si="1"/>
        <v>0</v>
      </c>
    </row>
    <row r="65" spans="2:9" ht="25.5">
      <c r="B65" s="189" t="s">
        <v>324</v>
      </c>
      <c r="C65" s="188" t="s">
        <v>112</v>
      </c>
      <c r="D65" s="188" t="s">
        <v>91</v>
      </c>
      <c r="E65" s="188" t="s">
        <v>199</v>
      </c>
      <c r="F65" s="188" t="s">
        <v>338</v>
      </c>
      <c r="G65" s="190">
        <v>244</v>
      </c>
      <c r="H65" s="191">
        <v>45</v>
      </c>
      <c r="I65" s="191"/>
    </row>
    <row r="66" spans="2:9" ht="25.5">
      <c r="B66" s="192" t="s">
        <v>277</v>
      </c>
      <c r="C66" s="188" t="s">
        <v>112</v>
      </c>
      <c r="D66" s="188" t="s">
        <v>91</v>
      </c>
      <c r="E66" s="188" t="s">
        <v>199</v>
      </c>
      <c r="F66" s="188" t="s">
        <v>338</v>
      </c>
      <c r="G66" s="202">
        <v>240</v>
      </c>
      <c r="H66" s="164">
        <f t="shared" si="1"/>
        <v>35</v>
      </c>
      <c r="I66" s="164">
        <f t="shared" si="1"/>
        <v>0</v>
      </c>
    </row>
    <row r="67" spans="2:9" ht="25.5">
      <c r="B67" s="189" t="s">
        <v>324</v>
      </c>
      <c r="C67" s="188" t="s">
        <v>112</v>
      </c>
      <c r="D67" s="188" t="s">
        <v>91</v>
      </c>
      <c r="E67" s="188" t="s">
        <v>199</v>
      </c>
      <c r="F67" s="188" t="s">
        <v>339</v>
      </c>
      <c r="G67" s="190">
        <v>244</v>
      </c>
      <c r="H67" s="191">
        <v>35</v>
      </c>
      <c r="I67" s="191"/>
    </row>
    <row r="68" spans="2:9" ht="38.25">
      <c r="B68" s="193" t="s">
        <v>235</v>
      </c>
      <c r="C68" s="188" t="s">
        <v>112</v>
      </c>
      <c r="D68" s="188" t="s">
        <v>91</v>
      </c>
      <c r="E68" s="188" t="s">
        <v>199</v>
      </c>
      <c r="F68" s="188" t="s">
        <v>340</v>
      </c>
      <c r="G68" s="202">
        <v>240</v>
      </c>
      <c r="H68" s="164">
        <f t="shared" si="1"/>
        <v>2</v>
      </c>
      <c r="I68" s="164">
        <f t="shared" si="1"/>
        <v>0</v>
      </c>
    </row>
    <row r="69" spans="2:9" ht="25.5">
      <c r="B69" s="189" t="s">
        <v>324</v>
      </c>
      <c r="C69" s="188" t="s">
        <v>112</v>
      </c>
      <c r="D69" s="188" t="s">
        <v>91</v>
      </c>
      <c r="E69" s="188" t="s">
        <v>199</v>
      </c>
      <c r="F69" s="188" t="s">
        <v>340</v>
      </c>
      <c r="G69" s="190">
        <v>244</v>
      </c>
      <c r="H69" s="191">
        <f>2</f>
        <v>2</v>
      </c>
      <c r="I69" s="191"/>
    </row>
    <row r="70" spans="2:9" ht="25.5">
      <c r="B70" s="194" t="s">
        <v>341</v>
      </c>
      <c r="C70" s="185" t="s">
        <v>112</v>
      </c>
      <c r="D70" s="185" t="s">
        <v>96</v>
      </c>
      <c r="E70" s="185" t="s">
        <v>242</v>
      </c>
      <c r="F70" s="195"/>
      <c r="G70" s="164"/>
      <c r="H70" s="164">
        <f>H73++H74+H75+H76</f>
        <v>792.3</v>
      </c>
      <c r="I70" s="164">
        <f>I71</f>
        <v>0</v>
      </c>
    </row>
    <row r="71" spans="2:9" ht="38.25">
      <c r="B71" s="196" t="s">
        <v>342</v>
      </c>
      <c r="C71" s="197" t="s">
        <v>112</v>
      </c>
      <c r="D71" s="197" t="s">
        <v>96</v>
      </c>
      <c r="E71" s="185" t="s">
        <v>242</v>
      </c>
      <c r="F71" s="198" t="s">
        <v>343</v>
      </c>
      <c r="G71" s="190">
        <v>100</v>
      </c>
      <c r="H71" s="191">
        <f>H72</f>
        <v>476</v>
      </c>
      <c r="I71" s="191"/>
    </row>
    <row r="72" spans="2:9" ht="25.5">
      <c r="B72" s="178" t="s">
        <v>241</v>
      </c>
      <c r="C72" s="177" t="s">
        <v>112</v>
      </c>
      <c r="D72" s="177" t="s">
        <v>96</v>
      </c>
      <c r="E72" s="185" t="s">
        <v>242</v>
      </c>
      <c r="F72" s="186" t="s">
        <v>343</v>
      </c>
      <c r="G72" s="181">
        <v>100</v>
      </c>
      <c r="H72" s="167">
        <f>H73+H74+H75</f>
        <v>476</v>
      </c>
      <c r="I72" s="167"/>
    </row>
    <row r="73" spans="2:9" ht="15.75">
      <c r="B73" s="174" t="s">
        <v>331</v>
      </c>
      <c r="C73" s="177" t="s">
        <v>112</v>
      </c>
      <c r="D73" s="177" t="s">
        <v>96</v>
      </c>
      <c r="E73" s="185" t="s">
        <v>242</v>
      </c>
      <c r="F73" s="186" t="s">
        <v>343</v>
      </c>
      <c r="G73" s="182">
        <v>121</v>
      </c>
      <c r="H73" s="176">
        <f>364</f>
        <v>364</v>
      </c>
      <c r="I73" s="176">
        <f>'[1]прил 13'!J100</f>
        <v>0</v>
      </c>
    </row>
    <row r="74" spans="2:9" ht="26.25">
      <c r="B74" s="174" t="s">
        <v>332</v>
      </c>
      <c r="C74" s="177" t="s">
        <v>112</v>
      </c>
      <c r="D74" s="177" t="s">
        <v>96</v>
      </c>
      <c r="E74" s="185" t="s">
        <v>242</v>
      </c>
      <c r="F74" s="186" t="s">
        <v>343</v>
      </c>
      <c r="G74" s="182">
        <v>122</v>
      </c>
      <c r="H74" s="176">
        <f>2</f>
        <v>2</v>
      </c>
      <c r="I74" s="176">
        <f>'[1]прил 13'!J105</f>
        <v>0</v>
      </c>
    </row>
    <row r="75" spans="2:9" ht="39">
      <c r="B75" s="174" t="s">
        <v>316</v>
      </c>
      <c r="C75" s="177" t="s">
        <v>112</v>
      </c>
      <c r="D75" s="177" t="s">
        <v>96</v>
      </c>
      <c r="E75" s="185" t="s">
        <v>242</v>
      </c>
      <c r="F75" s="186" t="s">
        <v>343</v>
      </c>
      <c r="G75" s="182">
        <v>129</v>
      </c>
      <c r="H75" s="176">
        <f>110</f>
        <v>110</v>
      </c>
      <c r="I75" s="176"/>
    </row>
    <row r="76" spans="2:9" ht="39">
      <c r="B76" s="168" t="s">
        <v>321</v>
      </c>
      <c r="C76" s="177" t="s">
        <v>112</v>
      </c>
      <c r="D76" s="177" t="s">
        <v>96</v>
      </c>
      <c r="E76" s="185" t="s">
        <v>242</v>
      </c>
      <c r="F76" s="186" t="s">
        <v>343</v>
      </c>
      <c r="G76" s="182">
        <v>200</v>
      </c>
      <c r="H76" s="176">
        <f>H77</f>
        <v>316.3</v>
      </c>
      <c r="I76" s="176">
        <f>I77</f>
        <v>0</v>
      </c>
    </row>
    <row r="77" spans="2:9" ht="25.5">
      <c r="B77" s="169" t="s">
        <v>328</v>
      </c>
      <c r="C77" s="177" t="s">
        <v>112</v>
      </c>
      <c r="D77" s="177" t="s">
        <v>96</v>
      </c>
      <c r="E77" s="185" t="s">
        <v>242</v>
      </c>
      <c r="F77" s="186" t="s">
        <v>343</v>
      </c>
      <c r="G77" s="182">
        <v>240</v>
      </c>
      <c r="H77" s="176">
        <f>H79</f>
        <v>316.3</v>
      </c>
      <c r="I77" s="176">
        <f>I79</f>
        <v>0</v>
      </c>
    </row>
    <row r="78" spans="2:9" ht="25.5">
      <c r="B78" s="169" t="s">
        <v>324</v>
      </c>
      <c r="C78" s="177" t="s">
        <v>112</v>
      </c>
      <c r="D78" s="177" t="s">
        <v>96</v>
      </c>
      <c r="E78" s="185" t="s">
        <v>242</v>
      </c>
      <c r="F78" s="186" t="s">
        <v>343</v>
      </c>
      <c r="G78" s="184">
        <v>244</v>
      </c>
      <c r="H78" s="58"/>
      <c r="I78" s="58"/>
    </row>
    <row r="79" spans="2:9" ht="25.5">
      <c r="B79" s="169" t="s">
        <v>324</v>
      </c>
      <c r="C79" s="177" t="s">
        <v>112</v>
      </c>
      <c r="D79" s="177" t="s">
        <v>96</v>
      </c>
      <c r="E79" s="185" t="s">
        <v>242</v>
      </c>
      <c r="F79" s="186" t="s">
        <v>343</v>
      </c>
      <c r="G79" s="182">
        <v>244</v>
      </c>
      <c r="H79" s="176">
        <f>316.3</f>
        <v>316.3</v>
      </c>
      <c r="I79" s="176">
        <f>'[1]прил 13'!J108</f>
        <v>0</v>
      </c>
    </row>
    <row r="80" spans="2:9" ht="25.5">
      <c r="B80" s="169" t="s">
        <v>328</v>
      </c>
      <c r="C80" s="177" t="s">
        <v>112</v>
      </c>
      <c r="D80" s="177" t="s">
        <v>242</v>
      </c>
      <c r="E80" s="185" t="s">
        <v>249</v>
      </c>
      <c r="F80" s="186" t="s">
        <v>346</v>
      </c>
      <c r="G80" s="182">
        <v>240</v>
      </c>
      <c r="H80" s="258">
        <f>H81</f>
        <v>10</v>
      </c>
      <c r="I80" s="176"/>
    </row>
    <row r="81" spans="2:9" ht="25.5">
      <c r="B81" s="169" t="s">
        <v>324</v>
      </c>
      <c r="C81" s="177" t="s">
        <v>112</v>
      </c>
      <c r="D81" s="177" t="s">
        <v>242</v>
      </c>
      <c r="E81" s="185" t="s">
        <v>249</v>
      </c>
      <c r="F81" s="186" t="s">
        <v>346</v>
      </c>
      <c r="G81" s="182">
        <v>244</v>
      </c>
      <c r="H81" s="176">
        <v>10</v>
      </c>
      <c r="I81" s="176"/>
    </row>
    <row r="82" spans="2:9" ht="15.75">
      <c r="B82" s="169"/>
      <c r="C82" s="177"/>
      <c r="D82" s="177"/>
      <c r="E82" s="185"/>
      <c r="F82" s="186"/>
      <c r="G82" s="182"/>
      <c r="H82" s="176"/>
      <c r="I82" s="176"/>
    </row>
    <row r="83" spans="2:9" ht="15.75">
      <c r="B83" s="169"/>
      <c r="C83" s="177"/>
      <c r="D83" s="177"/>
      <c r="E83" s="185"/>
      <c r="F83" s="186"/>
      <c r="G83" s="182"/>
      <c r="H83" s="176"/>
      <c r="I83" s="176"/>
    </row>
    <row r="84" spans="2:9" ht="51">
      <c r="B84" s="162" t="s">
        <v>344</v>
      </c>
      <c r="C84" s="163" t="s">
        <v>112</v>
      </c>
      <c r="D84" s="163" t="s">
        <v>242</v>
      </c>
      <c r="E84" s="188" t="s">
        <v>253</v>
      </c>
      <c r="F84" s="188"/>
      <c r="G84" s="164"/>
      <c r="H84" s="164">
        <f>H86</f>
        <v>450</v>
      </c>
      <c r="I84" s="164">
        <f>I85+I88</f>
        <v>0</v>
      </c>
    </row>
    <row r="85" spans="2:9" ht="38.25">
      <c r="B85" s="168" t="s">
        <v>321</v>
      </c>
      <c r="C85" s="166" t="s">
        <v>112</v>
      </c>
      <c r="D85" s="166" t="s">
        <v>242</v>
      </c>
      <c r="E85" s="166" t="s">
        <v>253</v>
      </c>
      <c r="F85" s="166" t="s">
        <v>345</v>
      </c>
      <c r="G85" s="181">
        <v>200</v>
      </c>
      <c r="H85" s="167"/>
      <c r="I85" s="167">
        <f t="shared" ref="I85:I86" si="2">I86</f>
        <v>0</v>
      </c>
    </row>
    <row r="86" spans="2:9" ht="25.5">
      <c r="B86" s="169" t="s">
        <v>328</v>
      </c>
      <c r="C86" s="166" t="s">
        <v>112</v>
      </c>
      <c r="D86" s="166" t="s">
        <v>242</v>
      </c>
      <c r="E86" s="166" t="s">
        <v>253</v>
      </c>
      <c r="F86" s="166" t="s">
        <v>345</v>
      </c>
      <c r="G86" s="181">
        <v>240</v>
      </c>
      <c r="H86" s="167">
        <v>450</v>
      </c>
      <c r="I86" s="167">
        <f t="shared" si="2"/>
        <v>0</v>
      </c>
    </row>
    <row r="87" spans="2:9" ht="25.5">
      <c r="B87" s="169" t="s">
        <v>324</v>
      </c>
      <c r="C87" s="166" t="s">
        <v>112</v>
      </c>
      <c r="D87" s="166" t="s">
        <v>242</v>
      </c>
      <c r="E87" s="166" t="s">
        <v>253</v>
      </c>
      <c r="F87" s="166" t="s">
        <v>345</v>
      </c>
      <c r="G87" s="181">
        <v>244</v>
      </c>
      <c r="H87" s="167">
        <v>450</v>
      </c>
      <c r="I87" s="167">
        <f>'[1]прил 13'!J110</f>
        <v>0</v>
      </c>
    </row>
    <row r="88" spans="2:9" ht="38.25">
      <c r="B88" s="187" t="s">
        <v>248</v>
      </c>
      <c r="C88" s="188" t="s">
        <v>242</v>
      </c>
      <c r="D88" s="188" t="s">
        <v>253</v>
      </c>
      <c r="E88" s="188"/>
      <c r="F88" s="188"/>
      <c r="G88" s="164"/>
      <c r="H88" s="164">
        <f>H89</f>
        <v>0</v>
      </c>
      <c r="I88" s="164">
        <f>I89</f>
        <v>0</v>
      </c>
    </row>
    <row r="89" spans="2:9" ht="25.5">
      <c r="B89" s="189" t="s">
        <v>324</v>
      </c>
      <c r="C89" s="188" t="s">
        <v>112</v>
      </c>
      <c r="D89" s="188" t="s">
        <v>242</v>
      </c>
      <c r="E89" s="188" t="s">
        <v>253</v>
      </c>
      <c r="F89" s="188" t="s">
        <v>346</v>
      </c>
      <c r="G89" s="190">
        <v>240</v>
      </c>
      <c r="H89" s="191"/>
      <c r="I89" s="191"/>
    </row>
    <row r="90" spans="2:9" ht="25.5">
      <c r="B90" s="162" t="s">
        <v>347</v>
      </c>
      <c r="C90" s="163" t="s">
        <v>112</v>
      </c>
      <c r="D90" s="163" t="s">
        <v>116</v>
      </c>
      <c r="E90" s="163" t="s">
        <v>249</v>
      </c>
      <c r="F90" s="163"/>
      <c r="G90" s="164"/>
      <c r="H90" s="164">
        <f>H91</f>
        <v>0</v>
      </c>
      <c r="I90" s="164">
        <f>I91</f>
        <v>0</v>
      </c>
    </row>
    <row r="91" spans="2:9" ht="38.25">
      <c r="B91" s="196" t="s">
        <v>348</v>
      </c>
      <c r="C91" s="188" t="s">
        <v>112</v>
      </c>
      <c r="D91" s="188" t="s">
        <v>116</v>
      </c>
      <c r="E91" s="188" t="s">
        <v>249</v>
      </c>
      <c r="F91" s="188" t="s">
        <v>349</v>
      </c>
      <c r="G91" s="190">
        <v>200</v>
      </c>
      <c r="H91" s="191">
        <f>'[1]прил 13'!I117</f>
        <v>0</v>
      </c>
      <c r="I91" s="191">
        <f>'[1]прил 13'!J117</f>
        <v>0</v>
      </c>
    </row>
    <row r="92" spans="2:9" ht="38.25">
      <c r="B92" s="199" t="s">
        <v>321</v>
      </c>
      <c r="C92" s="188" t="s">
        <v>112</v>
      </c>
      <c r="D92" s="188" t="s">
        <v>116</v>
      </c>
      <c r="E92" s="188" t="s">
        <v>249</v>
      </c>
      <c r="F92" s="188" t="s">
        <v>349</v>
      </c>
      <c r="G92" s="190">
        <v>200</v>
      </c>
      <c r="H92" s="164">
        <v>4077.4</v>
      </c>
      <c r="I92" s="191"/>
    </row>
    <row r="93" spans="2:9" ht="25.5">
      <c r="B93" s="189" t="s">
        <v>328</v>
      </c>
      <c r="C93" s="188" t="s">
        <v>112</v>
      </c>
      <c r="D93" s="188" t="s">
        <v>116</v>
      </c>
      <c r="E93" s="188" t="s">
        <v>249</v>
      </c>
      <c r="F93" s="188" t="s">
        <v>349</v>
      </c>
      <c r="G93" s="190">
        <v>240</v>
      </c>
      <c r="H93" s="191">
        <f>H94</f>
        <v>4077.4</v>
      </c>
      <c r="I93" s="191"/>
    </row>
    <row r="94" spans="2:9" ht="25.5">
      <c r="B94" s="189" t="s">
        <v>324</v>
      </c>
      <c r="C94" s="188" t="s">
        <v>112</v>
      </c>
      <c r="D94" s="188" t="s">
        <v>116</v>
      </c>
      <c r="E94" s="188" t="s">
        <v>249</v>
      </c>
      <c r="F94" s="188" t="s">
        <v>349</v>
      </c>
      <c r="G94" s="190">
        <v>244</v>
      </c>
      <c r="H94" s="191">
        <v>4077.4</v>
      </c>
      <c r="I94" s="191"/>
    </row>
    <row r="95" spans="2:9" ht="15.75">
      <c r="B95" s="194" t="s">
        <v>350</v>
      </c>
      <c r="C95" s="163" t="s">
        <v>263</v>
      </c>
      <c r="D95" s="163" t="s">
        <v>263</v>
      </c>
      <c r="E95" s="200"/>
      <c r="F95" s="163"/>
      <c r="G95" s="164"/>
      <c r="H95" s="164">
        <f>H96+H104</f>
        <v>110</v>
      </c>
      <c r="I95" s="164"/>
    </row>
    <row r="96" spans="2:9" ht="15.75">
      <c r="B96" s="201" t="s">
        <v>351</v>
      </c>
      <c r="C96" s="163" t="s">
        <v>263</v>
      </c>
      <c r="D96" s="163" t="s">
        <v>96</v>
      </c>
      <c r="E96" s="200"/>
      <c r="F96" s="163"/>
      <c r="G96" s="202"/>
      <c r="H96" s="164">
        <f>H97+H99+H102</f>
        <v>80</v>
      </c>
      <c r="I96" s="164"/>
    </row>
    <row r="97" spans="2:9" ht="15.75">
      <c r="B97" s="180"/>
      <c r="C97" s="166" t="s">
        <v>112</v>
      </c>
      <c r="D97" s="166" t="s">
        <v>263</v>
      </c>
      <c r="E97" s="166" t="s">
        <v>96</v>
      </c>
      <c r="F97" s="188" t="s">
        <v>353</v>
      </c>
      <c r="G97" s="181">
        <v>240</v>
      </c>
      <c r="H97" s="179">
        <f>H98</f>
        <v>0</v>
      </c>
      <c r="I97" s="179"/>
    </row>
    <row r="98" spans="2:9" ht="25.5">
      <c r="B98" s="189" t="s">
        <v>324</v>
      </c>
      <c r="C98" s="166" t="s">
        <v>112</v>
      </c>
      <c r="D98" s="166" t="s">
        <v>263</v>
      </c>
      <c r="E98" s="166" t="s">
        <v>96</v>
      </c>
      <c r="F98" s="188" t="s">
        <v>353</v>
      </c>
      <c r="G98" s="181">
        <v>244</v>
      </c>
      <c r="H98" s="167"/>
      <c r="I98" s="179"/>
    </row>
    <row r="99" spans="2:9" ht="25.5">
      <c r="B99" s="189" t="s">
        <v>324</v>
      </c>
      <c r="C99" s="166" t="s">
        <v>112</v>
      </c>
      <c r="D99" s="166" t="s">
        <v>263</v>
      </c>
      <c r="E99" s="166" t="s">
        <v>96</v>
      </c>
      <c r="F99" s="188" t="s">
        <v>399</v>
      </c>
      <c r="G99" s="181">
        <v>200</v>
      </c>
      <c r="H99" s="179">
        <f>H100</f>
        <v>45</v>
      </c>
      <c r="I99" s="179"/>
    </row>
    <row r="100" spans="2:9" ht="25.5">
      <c r="B100" s="189" t="s">
        <v>324</v>
      </c>
      <c r="C100" s="166" t="s">
        <v>112</v>
      </c>
      <c r="D100" s="166" t="s">
        <v>263</v>
      </c>
      <c r="E100" s="166" t="s">
        <v>96</v>
      </c>
      <c r="F100" s="188" t="s">
        <v>399</v>
      </c>
      <c r="G100" s="181">
        <v>240</v>
      </c>
      <c r="H100" s="167">
        <f>H101</f>
        <v>45</v>
      </c>
      <c r="I100" s="179"/>
    </row>
    <row r="101" spans="2:9" ht="25.5">
      <c r="B101" s="189" t="s">
        <v>324</v>
      </c>
      <c r="C101" s="166" t="s">
        <v>112</v>
      </c>
      <c r="D101" s="166" t="s">
        <v>263</v>
      </c>
      <c r="E101" s="166" t="s">
        <v>96</v>
      </c>
      <c r="F101" s="188" t="s">
        <v>399</v>
      </c>
      <c r="G101" s="181">
        <v>244</v>
      </c>
      <c r="H101" s="167">
        <f>45</f>
        <v>45</v>
      </c>
      <c r="I101" s="179"/>
    </row>
    <row r="102" spans="2:9" ht="15.75">
      <c r="B102" s="189"/>
      <c r="C102" s="166" t="s">
        <v>112</v>
      </c>
      <c r="D102" s="166" t="s">
        <v>263</v>
      </c>
      <c r="E102" s="166" t="s">
        <v>96</v>
      </c>
      <c r="F102" s="188" t="s">
        <v>339</v>
      </c>
      <c r="G102" s="181">
        <v>200</v>
      </c>
      <c r="H102" s="167">
        <f>H103</f>
        <v>35</v>
      </c>
      <c r="I102" s="179"/>
    </row>
    <row r="103" spans="2:9" ht="15.75">
      <c r="B103" s="189"/>
      <c r="C103" s="188" t="s">
        <v>112</v>
      </c>
      <c r="D103" s="166" t="s">
        <v>263</v>
      </c>
      <c r="E103" s="166" t="s">
        <v>96</v>
      </c>
      <c r="F103" s="188" t="s">
        <v>339</v>
      </c>
      <c r="G103" s="190">
        <v>240</v>
      </c>
      <c r="H103" s="191">
        <f>35</f>
        <v>35</v>
      </c>
      <c r="I103" s="179"/>
    </row>
    <row r="104" spans="2:9" ht="15.75">
      <c r="B104" s="189" t="s">
        <v>273</v>
      </c>
      <c r="C104" s="188" t="s">
        <v>112</v>
      </c>
      <c r="D104" s="166" t="s">
        <v>263</v>
      </c>
      <c r="E104" s="166" t="s">
        <v>242</v>
      </c>
      <c r="F104" s="188"/>
      <c r="G104" s="190"/>
      <c r="H104" s="164">
        <f>H105</f>
        <v>30</v>
      </c>
      <c r="I104" s="179"/>
    </row>
    <row r="105" spans="2:9" ht="38.25">
      <c r="B105" s="168" t="s">
        <v>321</v>
      </c>
      <c r="C105" s="166" t="s">
        <v>112</v>
      </c>
      <c r="D105" s="166" t="s">
        <v>263</v>
      </c>
      <c r="E105" s="166" t="s">
        <v>242</v>
      </c>
      <c r="F105" s="166" t="s">
        <v>352</v>
      </c>
      <c r="G105" s="181">
        <v>240</v>
      </c>
      <c r="H105" s="167">
        <f>H107</f>
        <v>30</v>
      </c>
      <c r="I105" s="167"/>
    </row>
    <row r="106" spans="2:9" ht="38.25">
      <c r="B106" s="168" t="s">
        <v>321</v>
      </c>
      <c r="C106" s="166" t="s">
        <v>112</v>
      </c>
      <c r="D106" s="166" t="s">
        <v>263</v>
      </c>
      <c r="E106" s="166" t="s">
        <v>242</v>
      </c>
      <c r="F106" s="166" t="s">
        <v>352</v>
      </c>
      <c r="G106" s="181">
        <v>244</v>
      </c>
      <c r="H106" s="167"/>
      <c r="I106" s="167"/>
    </row>
    <row r="107" spans="2:9" s="269" customFormat="1" ht="38.25">
      <c r="B107" s="168" t="s">
        <v>321</v>
      </c>
      <c r="C107" s="166" t="s">
        <v>112</v>
      </c>
      <c r="D107" s="166" t="s">
        <v>263</v>
      </c>
      <c r="E107" s="166" t="s">
        <v>242</v>
      </c>
      <c r="F107" s="166" t="s">
        <v>352</v>
      </c>
      <c r="G107" s="181">
        <v>247</v>
      </c>
      <c r="H107" s="167">
        <f>30</f>
        <v>30</v>
      </c>
      <c r="I107" s="167"/>
    </row>
    <row r="108" spans="2:9" ht="15.75">
      <c r="B108" s="162" t="s">
        <v>354</v>
      </c>
      <c r="C108" s="163"/>
      <c r="D108" s="188"/>
      <c r="E108" s="188"/>
      <c r="F108" s="188"/>
      <c r="G108" s="164"/>
      <c r="H108" s="164">
        <f>H109</f>
        <v>403.6</v>
      </c>
      <c r="I108" s="164">
        <f>I109</f>
        <v>0</v>
      </c>
    </row>
    <row r="109" spans="2:9" ht="15.75">
      <c r="B109" s="189" t="s">
        <v>283</v>
      </c>
      <c r="C109" s="188" t="s">
        <v>112</v>
      </c>
      <c r="D109" s="188" t="s">
        <v>253</v>
      </c>
      <c r="E109" s="188" t="s">
        <v>91</v>
      </c>
      <c r="F109" s="188" t="s">
        <v>355</v>
      </c>
      <c r="G109" s="190">
        <v>321</v>
      </c>
      <c r="H109" s="191">
        <f>403.6</f>
        <v>403.6</v>
      </c>
      <c r="I109" s="191">
        <f>'[1]прил 13'!J199</f>
        <v>0</v>
      </c>
    </row>
    <row r="110" spans="2:9" ht="15.75">
      <c r="B110" s="204" t="s">
        <v>356</v>
      </c>
      <c r="C110" s="188" t="s">
        <v>112</v>
      </c>
      <c r="D110" s="188" t="s">
        <v>295</v>
      </c>
      <c r="E110" s="188" t="s">
        <v>242</v>
      </c>
      <c r="F110" s="188"/>
      <c r="G110" s="164"/>
      <c r="H110" s="164">
        <f t="shared" ref="H110:I110" si="3">H111</f>
        <v>5.6</v>
      </c>
      <c r="I110" s="164">
        <f t="shared" si="3"/>
        <v>0</v>
      </c>
    </row>
    <row r="111" spans="2:9" ht="25.5">
      <c r="B111" s="203" t="s">
        <v>357</v>
      </c>
      <c r="C111" s="188" t="s">
        <v>112</v>
      </c>
      <c r="D111" s="188" t="s">
        <v>295</v>
      </c>
      <c r="E111" s="188" t="s">
        <v>242</v>
      </c>
      <c r="F111" s="188" t="s">
        <v>358</v>
      </c>
      <c r="G111" s="190">
        <v>200</v>
      </c>
      <c r="H111" s="191">
        <f>H112</f>
        <v>5.6</v>
      </c>
      <c r="I111" s="191"/>
    </row>
    <row r="112" spans="2:9" ht="25.5">
      <c r="B112" s="170" t="s">
        <v>357</v>
      </c>
      <c r="C112" s="166" t="s">
        <v>112</v>
      </c>
      <c r="D112" s="166" t="s">
        <v>295</v>
      </c>
      <c r="E112" s="166" t="s">
        <v>242</v>
      </c>
      <c r="F112" s="166" t="s">
        <v>358</v>
      </c>
      <c r="G112" s="181">
        <v>244</v>
      </c>
      <c r="H112" s="167">
        <f>5.6</f>
        <v>5.6</v>
      </c>
      <c r="I112" s="167"/>
    </row>
    <row r="113" spans="2:9" ht="15">
      <c r="B113" s="264" t="s">
        <v>402</v>
      </c>
      <c r="C113" s="264"/>
      <c r="D113" s="264"/>
      <c r="E113" s="264"/>
      <c r="F113" s="11"/>
      <c r="G113" s="11"/>
      <c r="H113" s="270">
        <f>H110+H108+H95+H92+H84+H80+H70+H47+H43+H24+H16</f>
        <v>18887.7</v>
      </c>
      <c r="I113" s="11"/>
    </row>
    <row r="114" spans="2:9" ht="15.75">
      <c r="B114" s="4"/>
      <c r="C114" s="4"/>
      <c r="D114" s="4"/>
      <c r="E114" s="4"/>
    </row>
    <row r="144" spans="3:3">
      <c r="C144" s="10"/>
    </row>
  </sheetData>
  <mergeCells count="10">
    <mergeCell ref="H1:I1"/>
    <mergeCell ref="H4:K4"/>
    <mergeCell ref="H5:K6"/>
    <mergeCell ref="G2:J2"/>
    <mergeCell ref="B9:H9"/>
    <mergeCell ref="B10:D10"/>
    <mergeCell ref="B12:B13"/>
    <mergeCell ref="C12:C13"/>
    <mergeCell ref="D12:G12"/>
    <mergeCell ref="H12:I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35"/>
  <sheetViews>
    <sheetView workbookViewId="0">
      <selection activeCell="J2" sqref="J2:O6"/>
    </sheetView>
  </sheetViews>
  <sheetFormatPr defaultColWidth="9.140625" defaultRowHeight="12.75"/>
  <cols>
    <col min="1" max="1" width="9" style="1" customWidth="1"/>
    <col min="2" max="2" width="16" style="1" customWidth="1"/>
    <col min="3" max="3" width="11.7109375" style="1" customWidth="1"/>
    <col min="4" max="4" width="14.28515625" style="1" customWidth="1"/>
    <col min="5" max="5" width="10.5703125" style="1" customWidth="1"/>
    <col min="6" max="6" width="18.7109375" style="1" customWidth="1"/>
    <col min="7" max="7" width="10.140625" style="1" customWidth="1"/>
    <col min="8" max="8" width="15.5703125" style="1" customWidth="1"/>
    <col min="9" max="9" width="13" style="1" customWidth="1"/>
    <col min="10" max="10" width="10.85546875" style="1" customWidth="1"/>
    <col min="11" max="11" width="20.28515625" style="1" customWidth="1"/>
    <col min="12" max="16384" width="9.140625" style="1"/>
  </cols>
  <sheetData>
    <row r="1" spans="1:14" ht="18.75">
      <c r="D1" s="12"/>
      <c r="E1" s="12"/>
      <c r="F1" s="157"/>
      <c r="H1" s="157"/>
      <c r="K1" s="416" t="s">
        <v>54</v>
      </c>
      <c r="L1" s="416"/>
    </row>
    <row r="2" spans="1:14" s="158" customFormat="1" ht="15.75">
      <c r="A2" s="13"/>
      <c r="B2" s="13"/>
      <c r="C2" s="13"/>
      <c r="D2" s="13"/>
      <c r="E2" s="13"/>
      <c r="J2" s="317" t="s">
        <v>449</v>
      </c>
      <c r="K2" s="317"/>
      <c r="L2" s="316"/>
      <c r="M2" s="316"/>
      <c r="N2" s="316"/>
    </row>
    <row r="3" spans="1:14" s="158" customFormat="1" ht="15.75">
      <c r="A3" s="13"/>
      <c r="B3" s="13"/>
      <c r="C3" s="13"/>
      <c r="D3" s="13"/>
      <c r="E3" s="13"/>
      <c r="J3" s="317" t="s">
        <v>450</v>
      </c>
      <c r="K3" s="317"/>
      <c r="L3" s="316"/>
      <c r="M3" s="316"/>
      <c r="N3" s="316"/>
    </row>
    <row r="4" spans="1:14" s="158" customFormat="1" ht="29.25" customHeight="1">
      <c r="A4" s="13"/>
      <c r="B4" s="13"/>
      <c r="C4" s="13"/>
      <c r="D4" s="13"/>
      <c r="E4" s="13"/>
      <c r="F4" s="156"/>
      <c r="H4" s="156"/>
      <c r="J4" s="403" t="s">
        <v>451</v>
      </c>
      <c r="K4" s="403"/>
      <c r="L4" s="403"/>
      <c r="M4" s="403"/>
      <c r="N4" s="316"/>
    </row>
    <row r="5" spans="1:14" s="158" customFormat="1" ht="15.75">
      <c r="A5" s="13"/>
      <c r="B5" s="13"/>
      <c r="C5" s="13"/>
      <c r="D5" s="13"/>
      <c r="E5" s="13"/>
      <c r="J5" s="404" t="s">
        <v>452</v>
      </c>
      <c r="K5" s="404"/>
      <c r="L5" s="404"/>
      <c r="M5" s="404"/>
      <c r="N5" s="316"/>
    </row>
    <row r="6" spans="1:14" s="158" customFormat="1" ht="15.75">
      <c r="A6" s="13"/>
      <c r="B6" s="13"/>
      <c r="C6" s="13"/>
      <c r="D6" s="13"/>
      <c r="E6" s="13"/>
      <c r="J6" s="404"/>
      <c r="K6" s="404"/>
      <c r="L6" s="404"/>
      <c r="M6" s="404"/>
      <c r="N6" s="316"/>
    </row>
    <row r="7" spans="1:14" s="158" customFormat="1" ht="15.75">
      <c r="A7" s="13"/>
      <c r="B7" s="13"/>
      <c r="C7" s="13"/>
      <c r="D7" s="13"/>
      <c r="E7" s="13"/>
    </row>
    <row r="8" spans="1:14" s="158" customFormat="1" ht="15.75">
      <c r="A8" s="3"/>
      <c r="B8" s="3"/>
      <c r="C8" s="3"/>
      <c r="D8" s="3"/>
      <c r="E8" s="3"/>
    </row>
    <row r="9" spans="1:14" ht="57" customHeight="1">
      <c r="B9" s="406" t="s">
        <v>465</v>
      </c>
      <c r="C9" s="406"/>
      <c r="D9" s="406"/>
      <c r="E9" s="406"/>
      <c r="F9" s="406"/>
      <c r="G9" s="406"/>
      <c r="H9" s="406"/>
      <c r="I9" s="406"/>
      <c r="J9" s="406"/>
      <c r="K9" s="406"/>
    </row>
    <row r="10" spans="1:14" ht="15.75">
      <c r="B10" s="405"/>
      <c r="C10" s="405"/>
      <c r="D10" s="405"/>
      <c r="E10" s="16"/>
    </row>
    <row r="11" spans="1:14" ht="15.75">
      <c r="B11" s="4"/>
      <c r="C11" s="4"/>
      <c r="D11" s="4"/>
      <c r="E11" s="4"/>
      <c r="K11" s="1" t="s">
        <v>33</v>
      </c>
    </row>
    <row r="12" spans="1:14" ht="15" customHeight="1">
      <c r="B12" s="417" t="s">
        <v>62</v>
      </c>
      <c r="C12" s="417" t="s">
        <v>55</v>
      </c>
      <c r="D12" s="411" t="s">
        <v>56</v>
      </c>
      <c r="E12" s="411"/>
      <c r="F12" s="411"/>
      <c r="G12" s="411"/>
      <c r="H12" s="411" t="s">
        <v>61</v>
      </c>
      <c r="I12" s="411"/>
      <c r="J12" s="411" t="s">
        <v>80</v>
      </c>
      <c r="K12" s="411"/>
    </row>
    <row r="13" spans="1:14" ht="228.75" customHeight="1">
      <c r="B13" s="417"/>
      <c r="C13" s="417"/>
      <c r="D13" s="25" t="s">
        <v>48</v>
      </c>
      <c r="E13" s="25" t="s">
        <v>49</v>
      </c>
      <c r="F13" s="35" t="s">
        <v>57</v>
      </c>
      <c r="G13" s="25" t="s">
        <v>58</v>
      </c>
      <c r="H13" s="25" t="s">
        <v>24</v>
      </c>
      <c r="I13" s="25" t="s">
        <v>59</v>
      </c>
      <c r="J13" s="25" t="s">
        <v>24</v>
      </c>
      <c r="K13" s="25" t="s">
        <v>60</v>
      </c>
    </row>
    <row r="14" spans="1:14" ht="15" customHeight="1">
      <c r="B14" s="29">
        <v>1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7</v>
      </c>
      <c r="I14" s="30">
        <v>8</v>
      </c>
      <c r="J14" s="30">
        <v>9</v>
      </c>
      <c r="K14" s="30">
        <v>10</v>
      </c>
    </row>
    <row r="15" spans="1:14" ht="15.75">
      <c r="B15" s="29"/>
      <c r="C15" s="30"/>
      <c r="D15" s="30"/>
      <c r="E15" s="30"/>
      <c r="F15" s="30"/>
      <c r="G15" s="30"/>
      <c r="H15" s="30"/>
      <c r="I15" s="30"/>
      <c r="J15" s="11"/>
      <c r="K15" s="11"/>
    </row>
    <row r="16" spans="1:14" ht="15.75">
      <c r="B16" s="159"/>
      <c r="C16" s="26"/>
      <c r="D16" s="26"/>
      <c r="E16" s="26"/>
      <c r="F16" s="26"/>
      <c r="G16" s="26"/>
      <c r="H16" s="37"/>
      <c r="I16" s="37"/>
      <c r="J16" s="11"/>
      <c r="K16" s="11"/>
    </row>
    <row r="17" spans="2:11" ht="33.75" customHeight="1">
      <c r="B17" s="162" t="s">
        <v>308</v>
      </c>
      <c r="C17" s="163" t="s">
        <v>112</v>
      </c>
      <c r="D17" s="163" t="s">
        <v>91</v>
      </c>
      <c r="E17" s="163" t="s">
        <v>96</v>
      </c>
      <c r="F17" s="163"/>
      <c r="G17" s="164"/>
      <c r="H17" s="164">
        <f>H18</f>
        <v>1061.5999999999999</v>
      </c>
      <c r="I17" s="164"/>
      <c r="J17" s="164">
        <f>J18</f>
        <v>1096.0999999999999</v>
      </c>
      <c r="K17" s="11"/>
    </row>
    <row r="18" spans="2:11" ht="102">
      <c r="B18" s="162" t="s">
        <v>309</v>
      </c>
      <c r="C18" s="163" t="s">
        <v>112</v>
      </c>
      <c r="D18" s="163" t="s">
        <v>91</v>
      </c>
      <c r="E18" s="188" t="s">
        <v>96</v>
      </c>
      <c r="F18" s="166" t="s">
        <v>311</v>
      </c>
      <c r="G18" s="164"/>
      <c r="H18" s="164">
        <f>H20</f>
        <v>1061.5999999999999</v>
      </c>
      <c r="I18" s="164"/>
      <c r="J18" s="164">
        <f>J20</f>
        <v>1096.0999999999999</v>
      </c>
      <c r="K18" s="11"/>
    </row>
    <row r="19" spans="2:11" ht="60" customHeight="1">
      <c r="B19" s="165" t="s">
        <v>310</v>
      </c>
      <c r="C19" s="166" t="s">
        <v>112</v>
      </c>
      <c r="D19" s="166" t="s">
        <v>91</v>
      </c>
      <c r="E19" s="166" t="s">
        <v>96</v>
      </c>
      <c r="F19" s="166" t="s">
        <v>311</v>
      </c>
      <c r="G19" s="181">
        <v>100</v>
      </c>
      <c r="H19" s="167"/>
      <c r="I19" s="167"/>
      <c r="J19" s="167"/>
      <c r="K19" s="11"/>
    </row>
    <row r="20" spans="2:11" ht="216.75">
      <c r="B20" s="168" t="s">
        <v>312</v>
      </c>
      <c r="C20" s="166" t="s">
        <v>112</v>
      </c>
      <c r="D20" s="166" t="s">
        <v>91</v>
      </c>
      <c r="E20" s="166" t="s">
        <v>96</v>
      </c>
      <c r="F20" s="166" t="s">
        <v>311</v>
      </c>
      <c r="G20" s="181">
        <v>120</v>
      </c>
      <c r="H20" s="167">
        <f>H22+H24</f>
        <v>1061.5999999999999</v>
      </c>
      <c r="I20" s="167"/>
      <c r="J20" s="167">
        <f>J22+J24</f>
        <v>1096.0999999999999</v>
      </c>
      <c r="K20" s="11"/>
    </row>
    <row r="21" spans="2:11" ht="63.75">
      <c r="B21" s="169" t="s">
        <v>313</v>
      </c>
      <c r="C21" s="166" t="s">
        <v>112</v>
      </c>
      <c r="D21" s="166" t="s">
        <v>91</v>
      </c>
      <c r="E21" s="166" t="s">
        <v>96</v>
      </c>
      <c r="F21" s="166" t="s">
        <v>311</v>
      </c>
      <c r="G21" s="167"/>
      <c r="H21" s="167"/>
      <c r="I21" s="167"/>
      <c r="J21" s="167"/>
      <c r="K21" s="11"/>
    </row>
    <row r="22" spans="2:11" ht="38.25">
      <c r="B22" s="169" t="s">
        <v>314</v>
      </c>
      <c r="C22" s="166" t="s">
        <v>112</v>
      </c>
      <c r="D22" s="166" t="s">
        <v>91</v>
      </c>
      <c r="E22" s="166" t="s">
        <v>96</v>
      </c>
      <c r="F22" s="166" t="s">
        <v>311</v>
      </c>
      <c r="G22" s="181">
        <v>121</v>
      </c>
      <c r="H22" s="167">
        <v>815.5</v>
      </c>
      <c r="I22" s="167"/>
      <c r="J22" s="167">
        <v>850</v>
      </c>
      <c r="K22" s="11"/>
    </row>
    <row r="23" spans="2:11" ht="63.75">
      <c r="B23" s="170" t="s">
        <v>315</v>
      </c>
      <c r="C23" s="166" t="s">
        <v>112</v>
      </c>
      <c r="D23" s="166" t="s">
        <v>91</v>
      </c>
      <c r="E23" s="166" t="s">
        <v>96</v>
      </c>
      <c r="F23" s="166" t="s">
        <v>311</v>
      </c>
      <c r="G23" s="181">
        <v>122</v>
      </c>
      <c r="H23" s="167">
        <v>0</v>
      </c>
      <c r="I23" s="167"/>
      <c r="J23" s="167">
        <v>0</v>
      </c>
      <c r="K23" s="167"/>
    </row>
    <row r="24" spans="2:11" ht="89.25">
      <c r="B24" s="170" t="s">
        <v>316</v>
      </c>
      <c r="C24" s="166" t="s">
        <v>112</v>
      </c>
      <c r="D24" s="166" t="s">
        <v>91</v>
      </c>
      <c r="E24" s="166" t="s">
        <v>96</v>
      </c>
      <c r="F24" s="166" t="s">
        <v>311</v>
      </c>
      <c r="G24" s="181">
        <v>129</v>
      </c>
      <c r="H24" s="167">
        <v>246.1</v>
      </c>
      <c r="I24" s="167"/>
      <c r="J24" s="167">
        <v>246.1</v>
      </c>
      <c r="K24" s="11"/>
    </row>
    <row r="25" spans="2:11" ht="165.75">
      <c r="B25" s="194" t="s">
        <v>317</v>
      </c>
      <c r="C25" s="163" t="s">
        <v>112</v>
      </c>
      <c r="D25" s="163" t="s">
        <v>91</v>
      </c>
      <c r="E25" s="163" t="s">
        <v>116</v>
      </c>
      <c r="F25" s="163"/>
      <c r="G25" s="191">
        <f>G26</f>
        <v>0</v>
      </c>
      <c r="H25" s="164">
        <f>H27+H32+H36+H41</f>
        <v>2629.7999999999997</v>
      </c>
      <c r="I25" s="191"/>
      <c r="J25" s="164">
        <f>J27+J32+J36+J41</f>
        <v>2495.7999999999997</v>
      </c>
      <c r="K25" s="11"/>
    </row>
    <row r="26" spans="2:11" ht="76.5">
      <c r="B26" s="171" t="s">
        <v>318</v>
      </c>
      <c r="C26" s="166" t="s">
        <v>112</v>
      </c>
      <c r="D26" s="166" t="s">
        <v>91</v>
      </c>
      <c r="E26" s="166" t="s">
        <v>116</v>
      </c>
      <c r="F26" s="166"/>
      <c r="G26" s="167"/>
      <c r="H26" s="167"/>
      <c r="I26" s="167"/>
      <c r="J26" s="167"/>
      <c r="K26" s="11"/>
    </row>
    <row r="27" spans="2:11" ht="216.75">
      <c r="B27" s="172" t="s">
        <v>312</v>
      </c>
      <c r="C27" s="166" t="s">
        <v>112</v>
      </c>
      <c r="D27" s="166" t="s">
        <v>91</v>
      </c>
      <c r="E27" s="166" t="s">
        <v>116</v>
      </c>
      <c r="F27" s="166" t="s">
        <v>319</v>
      </c>
      <c r="G27" s="181">
        <v>100</v>
      </c>
      <c r="H27" s="167">
        <f>H28</f>
        <v>1998</v>
      </c>
      <c r="I27" s="167"/>
      <c r="J27" s="167">
        <f>J28</f>
        <v>2083</v>
      </c>
      <c r="K27" s="11"/>
    </row>
    <row r="28" spans="2:11" ht="76.5">
      <c r="B28" s="172" t="s">
        <v>320</v>
      </c>
      <c r="C28" s="166" t="s">
        <v>112</v>
      </c>
      <c r="D28" s="166" t="s">
        <v>91</v>
      </c>
      <c r="E28" s="166" t="s">
        <v>116</v>
      </c>
      <c r="F28" s="166" t="s">
        <v>319</v>
      </c>
      <c r="G28" s="181">
        <v>120</v>
      </c>
      <c r="H28" s="167">
        <f>H29+H30+H31</f>
        <v>1998</v>
      </c>
      <c r="I28" s="167"/>
      <c r="J28" s="167">
        <f>J29+J30+J31</f>
        <v>2083</v>
      </c>
      <c r="K28" s="11"/>
    </row>
    <row r="29" spans="2:11" ht="38.25">
      <c r="B29" s="169" t="s">
        <v>314</v>
      </c>
      <c r="C29" s="166" t="s">
        <v>112</v>
      </c>
      <c r="D29" s="166" t="s">
        <v>91</v>
      </c>
      <c r="E29" s="166" t="s">
        <v>116</v>
      </c>
      <c r="F29" s="166" t="s">
        <v>319</v>
      </c>
      <c r="G29" s="181">
        <v>121</v>
      </c>
      <c r="H29" s="167">
        <v>1535</v>
      </c>
      <c r="I29" s="167"/>
      <c r="J29" s="167">
        <v>1600</v>
      </c>
      <c r="K29" s="167"/>
    </row>
    <row r="30" spans="2:11" ht="63.75">
      <c r="B30" s="170" t="s">
        <v>315</v>
      </c>
      <c r="C30" s="166" t="s">
        <v>112</v>
      </c>
      <c r="D30" s="166" t="s">
        <v>91</v>
      </c>
      <c r="E30" s="166" t="s">
        <v>116</v>
      </c>
      <c r="F30" s="166" t="s">
        <v>319</v>
      </c>
      <c r="G30" s="181">
        <v>122</v>
      </c>
      <c r="H30" s="167"/>
      <c r="I30" s="167"/>
      <c r="J30" s="167"/>
      <c r="K30" s="11"/>
    </row>
    <row r="31" spans="2:11" ht="89.25">
      <c r="B31" s="170" t="s">
        <v>316</v>
      </c>
      <c r="C31" s="166" t="s">
        <v>112</v>
      </c>
      <c r="D31" s="166" t="s">
        <v>91</v>
      </c>
      <c r="E31" s="166" t="s">
        <v>116</v>
      </c>
      <c r="F31" s="166" t="s">
        <v>319</v>
      </c>
      <c r="G31" s="181">
        <v>129</v>
      </c>
      <c r="H31" s="167">
        <v>463</v>
      </c>
      <c r="I31" s="167"/>
      <c r="J31" s="167">
        <v>483</v>
      </c>
      <c r="K31" s="167"/>
    </row>
    <row r="32" spans="2:11" ht="76.5">
      <c r="B32" s="168" t="s">
        <v>321</v>
      </c>
      <c r="C32" s="166" t="s">
        <v>112</v>
      </c>
      <c r="D32" s="166" t="s">
        <v>91</v>
      </c>
      <c r="E32" s="166" t="s">
        <v>116</v>
      </c>
      <c r="F32" s="166" t="s">
        <v>319</v>
      </c>
      <c r="G32" s="181">
        <v>200</v>
      </c>
      <c r="H32" s="167">
        <f>H33</f>
        <v>218.1</v>
      </c>
      <c r="I32" s="167"/>
      <c r="J32" s="167">
        <f>J33</f>
        <v>214.6</v>
      </c>
      <c r="K32" s="11"/>
    </row>
    <row r="33" spans="2:11" ht="89.25">
      <c r="B33" s="172" t="s">
        <v>322</v>
      </c>
      <c r="C33" s="166" t="s">
        <v>112</v>
      </c>
      <c r="D33" s="166" t="s">
        <v>91</v>
      </c>
      <c r="E33" s="166" t="s">
        <v>116</v>
      </c>
      <c r="F33" s="166" t="s">
        <v>319</v>
      </c>
      <c r="G33" s="181">
        <v>240</v>
      </c>
      <c r="H33" s="167">
        <f>H34+H35</f>
        <v>218.1</v>
      </c>
      <c r="I33" s="167"/>
      <c r="J33" s="167">
        <f>J34+J35</f>
        <v>214.6</v>
      </c>
      <c r="K33" s="11"/>
    </row>
    <row r="34" spans="2:11" ht="76.5">
      <c r="B34" s="170" t="s">
        <v>323</v>
      </c>
      <c r="C34" s="166" t="s">
        <v>112</v>
      </c>
      <c r="D34" s="166" t="s">
        <v>91</v>
      </c>
      <c r="E34" s="166" t="s">
        <v>116</v>
      </c>
      <c r="F34" s="166" t="s">
        <v>319</v>
      </c>
      <c r="G34" s="181">
        <v>242</v>
      </c>
      <c r="H34" s="167">
        <v>114.6</v>
      </c>
      <c r="I34" s="167"/>
      <c r="J34" s="167">
        <v>111.1</v>
      </c>
      <c r="K34" s="11"/>
    </row>
    <row r="35" spans="2:11" ht="63.75">
      <c r="B35" s="169" t="s">
        <v>324</v>
      </c>
      <c r="C35" s="166" t="s">
        <v>112</v>
      </c>
      <c r="D35" s="166" t="s">
        <v>91</v>
      </c>
      <c r="E35" s="166" t="s">
        <v>116</v>
      </c>
      <c r="F35" s="166" t="s">
        <v>319</v>
      </c>
      <c r="G35" s="181">
        <v>244</v>
      </c>
      <c r="H35" s="167">
        <v>103.5</v>
      </c>
      <c r="I35" s="167"/>
      <c r="J35" s="167">
        <v>103.5</v>
      </c>
      <c r="K35" s="11"/>
    </row>
    <row r="36" spans="2:11" ht="15.75">
      <c r="B36" s="173" t="s">
        <v>156</v>
      </c>
      <c r="C36" s="166" t="s">
        <v>112</v>
      </c>
      <c r="D36" s="166" t="s">
        <v>91</v>
      </c>
      <c r="E36" s="166" t="s">
        <v>116</v>
      </c>
      <c r="F36" s="166" t="s">
        <v>319</v>
      </c>
      <c r="G36" s="181">
        <v>800</v>
      </c>
      <c r="H36" s="167">
        <v>412.7</v>
      </c>
      <c r="I36" s="167"/>
      <c r="J36" s="167">
        <f>J37+J38+J40</f>
        <v>197.2</v>
      </c>
      <c r="K36" s="11"/>
    </row>
    <row r="37" spans="2:11" ht="38.25">
      <c r="B37" s="170" t="s">
        <v>325</v>
      </c>
      <c r="C37" s="166" t="s">
        <v>112</v>
      </c>
      <c r="D37" s="166" t="s">
        <v>91</v>
      </c>
      <c r="E37" s="166" t="s">
        <v>116</v>
      </c>
      <c r="F37" s="166" t="s">
        <v>319</v>
      </c>
      <c r="G37" s="181">
        <v>851</v>
      </c>
      <c r="H37" s="167">
        <f>45.2</f>
        <v>45.2</v>
      </c>
      <c r="I37" s="167"/>
      <c r="J37" s="167">
        <f>45.2</f>
        <v>45.2</v>
      </c>
      <c r="K37" s="11"/>
    </row>
    <row r="38" spans="2:11" ht="38.25">
      <c r="B38" s="170" t="s">
        <v>325</v>
      </c>
      <c r="C38" s="166" t="s">
        <v>112</v>
      </c>
      <c r="D38" s="166" t="s">
        <v>91</v>
      </c>
      <c r="E38" s="166" t="s">
        <v>116</v>
      </c>
      <c r="F38" s="166" t="s">
        <v>319</v>
      </c>
      <c r="G38" s="181">
        <v>852</v>
      </c>
      <c r="H38" s="167">
        <f>7</f>
        <v>7</v>
      </c>
      <c r="I38" s="167"/>
      <c r="J38" s="167">
        <f>7</f>
        <v>7</v>
      </c>
      <c r="K38" s="11"/>
    </row>
    <row r="39" spans="2:11" ht="15.75">
      <c r="B39" s="170"/>
      <c r="C39" s="166"/>
      <c r="D39" s="166"/>
      <c r="E39" s="166"/>
      <c r="F39" s="166"/>
      <c r="G39" s="181"/>
      <c r="H39" s="167"/>
      <c r="I39" s="167"/>
      <c r="J39" s="167"/>
      <c r="K39" s="11"/>
    </row>
    <row r="40" spans="2:11" ht="38.25">
      <c r="B40" s="170" t="s">
        <v>325</v>
      </c>
      <c r="C40" s="166" t="s">
        <v>112</v>
      </c>
      <c r="D40" s="166" t="s">
        <v>91</v>
      </c>
      <c r="E40" s="166" t="s">
        <v>116</v>
      </c>
      <c r="F40" s="166" t="s">
        <v>319</v>
      </c>
      <c r="G40" s="181">
        <v>853</v>
      </c>
      <c r="H40" s="167">
        <v>360.5</v>
      </c>
      <c r="I40" s="164"/>
      <c r="J40" s="167">
        <f>145</f>
        <v>145</v>
      </c>
      <c r="K40" s="11"/>
    </row>
    <row r="41" spans="2:11" ht="76.5">
      <c r="B41" s="168" t="s">
        <v>321</v>
      </c>
      <c r="C41" s="166" t="s">
        <v>112</v>
      </c>
      <c r="D41" s="166" t="s">
        <v>91</v>
      </c>
      <c r="E41" s="166" t="s">
        <v>116</v>
      </c>
      <c r="F41" s="166" t="s">
        <v>398</v>
      </c>
      <c r="G41" s="181">
        <v>200</v>
      </c>
      <c r="H41" s="179">
        <v>1</v>
      </c>
      <c r="I41" s="179"/>
      <c r="J41" s="179">
        <v>1</v>
      </c>
      <c r="K41" s="11"/>
    </row>
    <row r="42" spans="2:11" ht="76.5">
      <c r="B42" s="168" t="s">
        <v>321</v>
      </c>
      <c r="C42" s="166" t="s">
        <v>112</v>
      </c>
      <c r="D42" s="166" t="s">
        <v>91</v>
      </c>
      <c r="E42" s="166" t="s">
        <v>116</v>
      </c>
      <c r="F42" s="166" t="s">
        <v>398</v>
      </c>
      <c r="G42" s="181">
        <v>240</v>
      </c>
      <c r="H42" s="167">
        <v>1</v>
      </c>
      <c r="I42" s="167"/>
      <c r="J42" s="167">
        <v>1</v>
      </c>
      <c r="K42" s="11"/>
    </row>
    <row r="43" spans="2:11" ht="15.75">
      <c r="B43" s="162" t="s">
        <v>192</v>
      </c>
      <c r="C43" s="163" t="s">
        <v>112</v>
      </c>
      <c r="D43" s="166" t="s">
        <v>91</v>
      </c>
      <c r="E43" s="166" t="s">
        <v>116</v>
      </c>
      <c r="F43" s="166" t="s">
        <v>398</v>
      </c>
      <c r="G43" s="181">
        <v>244</v>
      </c>
      <c r="H43" s="191">
        <v>1</v>
      </c>
      <c r="I43" s="167"/>
      <c r="J43" s="191">
        <v>1</v>
      </c>
      <c r="K43" s="11"/>
    </row>
    <row r="44" spans="2:11" ht="51">
      <c r="B44" s="169" t="s">
        <v>326</v>
      </c>
      <c r="C44" s="166" t="s">
        <v>112</v>
      </c>
      <c r="D44" s="166" t="s">
        <v>91</v>
      </c>
      <c r="E44" s="166" t="s">
        <v>193</v>
      </c>
      <c r="F44" s="166" t="s">
        <v>327</v>
      </c>
      <c r="G44" s="181">
        <f>G45</f>
        <v>200</v>
      </c>
      <c r="H44" s="179">
        <f t="shared" ref="H44:J46" si="0">H45</f>
        <v>10</v>
      </c>
      <c r="I44" s="167"/>
      <c r="J44" s="179">
        <f t="shared" si="0"/>
        <v>10</v>
      </c>
      <c r="K44" s="11"/>
    </row>
    <row r="45" spans="2:11" ht="76.5">
      <c r="B45" s="168" t="s">
        <v>321</v>
      </c>
      <c r="C45" s="166" t="s">
        <v>112</v>
      </c>
      <c r="D45" s="166" t="s">
        <v>91</v>
      </c>
      <c r="E45" s="166" t="s">
        <v>193</v>
      </c>
      <c r="F45" s="166" t="s">
        <v>327</v>
      </c>
      <c r="G45" s="181">
        <v>200</v>
      </c>
      <c r="H45" s="167">
        <f t="shared" si="0"/>
        <v>10</v>
      </c>
      <c r="I45" s="164"/>
      <c r="J45" s="167">
        <f t="shared" si="0"/>
        <v>10</v>
      </c>
      <c r="K45" s="11"/>
    </row>
    <row r="46" spans="2:11" ht="63.75">
      <c r="B46" s="169" t="s">
        <v>328</v>
      </c>
      <c r="C46" s="166" t="s">
        <v>112</v>
      </c>
      <c r="D46" s="166" t="s">
        <v>91</v>
      </c>
      <c r="E46" s="166" t="s">
        <v>193</v>
      </c>
      <c r="F46" s="166" t="s">
        <v>327</v>
      </c>
      <c r="G46" s="181">
        <v>240</v>
      </c>
      <c r="H46" s="167">
        <f t="shared" si="0"/>
        <v>10</v>
      </c>
      <c r="I46" s="175"/>
      <c r="J46" s="167">
        <f t="shared" si="0"/>
        <v>10</v>
      </c>
      <c r="K46" s="11"/>
    </row>
    <row r="47" spans="2:11" ht="63.75">
      <c r="B47" s="169" t="s">
        <v>324</v>
      </c>
      <c r="C47" s="166" t="s">
        <v>112</v>
      </c>
      <c r="D47" s="166" t="s">
        <v>91</v>
      </c>
      <c r="E47" s="166" t="s">
        <v>193</v>
      </c>
      <c r="F47" s="166" t="s">
        <v>327</v>
      </c>
      <c r="G47" s="181">
        <v>244</v>
      </c>
      <c r="H47" s="167">
        <f>10</f>
        <v>10</v>
      </c>
      <c r="I47" s="176"/>
      <c r="J47" s="167">
        <f>10</f>
        <v>10</v>
      </c>
      <c r="K47" s="11"/>
    </row>
    <row r="48" spans="2:11" ht="38.25">
      <c r="B48" s="162" t="s">
        <v>198</v>
      </c>
      <c r="C48" s="163" t="s">
        <v>112</v>
      </c>
      <c r="D48" s="163" t="s">
        <v>91</v>
      </c>
      <c r="E48" s="188" t="s">
        <v>199</v>
      </c>
      <c r="F48" s="163"/>
      <c r="G48" s="164"/>
      <c r="H48" s="164">
        <f>H51+H53+H56+H57+H59+H61+H63+H69</f>
        <v>9576.4</v>
      </c>
      <c r="I48" s="164">
        <f t="shared" ref="I48:J48" si="1">I51+I53+I56+I57+I59+I61+I63+I69</f>
        <v>0</v>
      </c>
      <c r="J48" s="164">
        <f t="shared" si="1"/>
        <v>9616.7000000000007</v>
      </c>
      <c r="K48" s="11"/>
    </row>
    <row r="49" spans="2:11" ht="217.5">
      <c r="B49" s="174" t="s">
        <v>312</v>
      </c>
      <c r="C49" s="166" t="s">
        <v>112</v>
      </c>
      <c r="D49" s="166" t="s">
        <v>91</v>
      </c>
      <c r="E49" s="166" t="s">
        <v>199</v>
      </c>
      <c r="F49" s="166" t="s">
        <v>329</v>
      </c>
      <c r="G49" s="183">
        <v>100</v>
      </c>
      <c r="H49" s="175"/>
      <c r="I49" s="176"/>
      <c r="J49" s="175"/>
      <c r="K49" s="11"/>
    </row>
    <row r="50" spans="2:11" ht="64.5">
      <c r="B50" s="174" t="s">
        <v>330</v>
      </c>
      <c r="C50" s="166" t="s">
        <v>112</v>
      </c>
      <c r="D50" s="166" t="s">
        <v>91</v>
      </c>
      <c r="E50" s="166" t="s">
        <v>199</v>
      </c>
      <c r="F50" s="166" t="s">
        <v>329</v>
      </c>
      <c r="G50" s="182">
        <v>110</v>
      </c>
      <c r="H50" s="176">
        <f>H51+H53</f>
        <v>7233.1</v>
      </c>
      <c r="I50" s="176"/>
      <c r="J50" s="176">
        <f>J51+J53</f>
        <v>7133.1</v>
      </c>
      <c r="K50" s="11"/>
    </row>
    <row r="51" spans="2:11" ht="26.25">
      <c r="B51" s="174" t="s">
        <v>331</v>
      </c>
      <c r="C51" s="166" t="s">
        <v>112</v>
      </c>
      <c r="D51" s="166" t="s">
        <v>91</v>
      </c>
      <c r="E51" s="166" t="s">
        <v>199</v>
      </c>
      <c r="F51" s="166" t="s">
        <v>329</v>
      </c>
      <c r="G51" s="182">
        <v>111</v>
      </c>
      <c r="H51" s="176">
        <v>5578.6</v>
      </c>
      <c r="I51" s="176"/>
      <c r="J51" s="176">
        <f>5478.6</f>
        <v>5478.6</v>
      </c>
      <c r="K51" s="11"/>
    </row>
    <row r="52" spans="2:11" ht="77.25">
      <c r="B52" s="174" t="s">
        <v>332</v>
      </c>
      <c r="C52" s="166" t="s">
        <v>112</v>
      </c>
      <c r="D52" s="166" t="s">
        <v>91</v>
      </c>
      <c r="E52" s="166" t="s">
        <v>199</v>
      </c>
      <c r="F52" s="166" t="s">
        <v>329</v>
      </c>
      <c r="G52" s="182">
        <v>112</v>
      </c>
      <c r="H52" s="176"/>
      <c r="I52" s="176"/>
      <c r="J52" s="176"/>
      <c r="K52" s="11"/>
    </row>
    <row r="53" spans="2:11" ht="90">
      <c r="B53" s="174" t="s">
        <v>316</v>
      </c>
      <c r="C53" s="166" t="s">
        <v>112</v>
      </c>
      <c r="D53" s="166" t="s">
        <v>91</v>
      </c>
      <c r="E53" s="166" t="s">
        <v>199</v>
      </c>
      <c r="F53" s="166" t="s">
        <v>329</v>
      </c>
      <c r="G53" s="182">
        <v>119</v>
      </c>
      <c r="H53" s="176">
        <f>1654.5</f>
        <v>1654.5</v>
      </c>
      <c r="I53" s="176"/>
      <c r="J53" s="176">
        <f>1654.5</f>
        <v>1654.5</v>
      </c>
      <c r="K53" s="11"/>
    </row>
    <row r="54" spans="2:11" ht="77.25">
      <c r="B54" s="168" t="s">
        <v>321</v>
      </c>
      <c r="C54" s="166" t="s">
        <v>112</v>
      </c>
      <c r="D54" s="166" t="s">
        <v>91</v>
      </c>
      <c r="E54" s="166" t="s">
        <v>199</v>
      </c>
      <c r="F54" s="166" t="s">
        <v>329</v>
      </c>
      <c r="G54" s="182">
        <v>200</v>
      </c>
      <c r="H54" s="176">
        <f>H55</f>
        <v>1733.8</v>
      </c>
      <c r="I54" s="167"/>
      <c r="J54" s="176">
        <f>J55</f>
        <v>1874.1</v>
      </c>
      <c r="K54" s="11"/>
    </row>
    <row r="55" spans="2:11" ht="63.75">
      <c r="B55" s="169" t="s">
        <v>328</v>
      </c>
      <c r="C55" s="166" t="s">
        <v>112</v>
      </c>
      <c r="D55" s="166" t="s">
        <v>91</v>
      </c>
      <c r="E55" s="166" t="s">
        <v>199</v>
      </c>
      <c r="F55" s="166" t="s">
        <v>329</v>
      </c>
      <c r="G55" s="182">
        <v>240</v>
      </c>
      <c r="H55" s="176">
        <f>H56</f>
        <v>1733.8</v>
      </c>
      <c r="I55" s="167"/>
      <c r="J55" s="176">
        <f>J56</f>
        <v>1874.1</v>
      </c>
      <c r="K55" s="11"/>
    </row>
    <row r="56" spans="2:11" ht="63.75">
      <c r="B56" s="169" t="s">
        <v>324</v>
      </c>
      <c r="C56" s="166" t="s">
        <v>112</v>
      </c>
      <c r="D56" s="166" t="s">
        <v>91</v>
      </c>
      <c r="E56" s="166" t="s">
        <v>199</v>
      </c>
      <c r="F56" s="166" t="s">
        <v>329</v>
      </c>
      <c r="G56" s="182">
        <v>244</v>
      </c>
      <c r="H56" s="176">
        <v>1733.8</v>
      </c>
      <c r="I56" s="164">
        <f t="shared" ref="I56:I66" si="2">I57</f>
        <v>0</v>
      </c>
      <c r="J56" s="176">
        <v>1874.1</v>
      </c>
      <c r="K56" s="11"/>
    </row>
    <row r="57" spans="2:11" ht="15.75">
      <c r="B57" s="173" t="s">
        <v>333</v>
      </c>
      <c r="C57" s="166" t="s">
        <v>112</v>
      </c>
      <c r="D57" s="166" t="s">
        <v>91</v>
      </c>
      <c r="E57" s="166" t="s">
        <v>199</v>
      </c>
      <c r="F57" s="166" t="s">
        <v>329</v>
      </c>
      <c r="G57" s="181">
        <v>247</v>
      </c>
      <c r="H57" s="167">
        <f>570+9</f>
        <v>579</v>
      </c>
      <c r="I57" s="191"/>
      <c r="J57" s="167">
        <f>570+9</f>
        <v>579</v>
      </c>
      <c r="K57" s="11"/>
    </row>
    <row r="58" spans="2:11" ht="38.25">
      <c r="B58" s="170" t="s">
        <v>325</v>
      </c>
      <c r="C58" s="166" t="s">
        <v>112</v>
      </c>
      <c r="D58" s="166" t="s">
        <v>91</v>
      </c>
      <c r="E58" s="166" t="s">
        <v>199</v>
      </c>
      <c r="F58" s="166" t="s">
        <v>329</v>
      </c>
      <c r="G58" s="181">
        <v>853</v>
      </c>
      <c r="H58" s="167">
        <v>0</v>
      </c>
      <c r="I58" s="164">
        <f t="shared" si="2"/>
        <v>0</v>
      </c>
      <c r="J58" s="167">
        <v>0</v>
      </c>
      <c r="K58" s="11"/>
    </row>
    <row r="59" spans="2:11" ht="102">
      <c r="B59" s="187" t="s">
        <v>222</v>
      </c>
      <c r="C59" s="188" t="s">
        <v>112</v>
      </c>
      <c r="D59" s="188" t="s">
        <v>91</v>
      </c>
      <c r="E59" s="188" t="s">
        <v>199</v>
      </c>
      <c r="F59" s="188" t="s">
        <v>334</v>
      </c>
      <c r="G59" s="190">
        <v>200</v>
      </c>
      <c r="H59" s="164">
        <v>1.5</v>
      </c>
      <c r="I59" s="191"/>
      <c r="J59" s="164">
        <v>1.5</v>
      </c>
      <c r="K59" s="11"/>
    </row>
    <row r="60" spans="2:11" ht="63.75">
      <c r="B60" s="189" t="s">
        <v>324</v>
      </c>
      <c r="C60" s="188" t="s">
        <v>112</v>
      </c>
      <c r="D60" s="188" t="s">
        <v>91</v>
      </c>
      <c r="E60" s="188" t="s">
        <v>199</v>
      </c>
      <c r="F60" s="188" t="s">
        <v>334</v>
      </c>
      <c r="G60" s="190">
        <v>200</v>
      </c>
      <c r="H60" s="191">
        <v>1.5</v>
      </c>
      <c r="I60" s="164"/>
      <c r="J60" s="191">
        <v>1.5</v>
      </c>
      <c r="K60" s="11"/>
    </row>
    <row r="61" spans="2:11" ht="89.25">
      <c r="B61" s="187" t="s">
        <v>225</v>
      </c>
      <c r="C61" s="188" t="s">
        <v>112</v>
      </c>
      <c r="D61" s="188" t="s">
        <v>91</v>
      </c>
      <c r="E61" s="188" t="s">
        <v>199</v>
      </c>
      <c r="F61" s="188" t="s">
        <v>335</v>
      </c>
      <c r="G61" s="190">
        <v>244</v>
      </c>
      <c r="H61" s="191">
        <v>12</v>
      </c>
      <c r="I61" s="191"/>
      <c r="J61" s="191">
        <v>12</v>
      </c>
      <c r="K61" s="11"/>
    </row>
    <row r="62" spans="2:11" ht="63.75">
      <c r="B62" s="189" t="s">
        <v>324</v>
      </c>
      <c r="C62" s="188" t="s">
        <v>112</v>
      </c>
      <c r="D62" s="188" t="s">
        <v>91</v>
      </c>
      <c r="E62" s="188" t="s">
        <v>199</v>
      </c>
      <c r="F62" s="188" t="s">
        <v>335</v>
      </c>
      <c r="G62" s="190">
        <v>240</v>
      </c>
      <c r="H62" s="191">
        <v>12</v>
      </c>
      <c r="I62" s="164">
        <f t="shared" si="2"/>
        <v>0</v>
      </c>
      <c r="J62" s="191">
        <v>12</v>
      </c>
      <c r="K62" s="11"/>
    </row>
    <row r="63" spans="2:11" ht="51">
      <c r="B63" s="187" t="s">
        <v>229</v>
      </c>
      <c r="C63" s="188" t="s">
        <v>112</v>
      </c>
      <c r="D63" s="188" t="s">
        <v>91</v>
      </c>
      <c r="E63" s="188" t="s">
        <v>199</v>
      </c>
      <c r="F63" s="188" t="s">
        <v>336</v>
      </c>
      <c r="G63" s="190">
        <v>240</v>
      </c>
      <c r="H63" s="164">
        <f t="shared" ref="H63:J69" si="3">H64</f>
        <v>15</v>
      </c>
      <c r="I63" s="191"/>
      <c r="J63" s="164">
        <f t="shared" si="3"/>
        <v>15</v>
      </c>
      <c r="K63" s="11"/>
    </row>
    <row r="64" spans="2:11" ht="63.75">
      <c r="B64" s="189" t="s">
        <v>324</v>
      </c>
      <c r="C64" s="188" t="s">
        <v>112</v>
      </c>
      <c r="D64" s="188" t="s">
        <v>91</v>
      </c>
      <c r="E64" s="188" t="s">
        <v>199</v>
      </c>
      <c r="F64" s="188" t="s">
        <v>336</v>
      </c>
      <c r="G64" s="190">
        <v>244</v>
      </c>
      <c r="H64" s="191">
        <f>15</f>
        <v>15</v>
      </c>
      <c r="I64" s="164">
        <f t="shared" si="2"/>
        <v>0</v>
      </c>
      <c r="J64" s="191">
        <f>15</f>
        <v>15</v>
      </c>
      <c r="K64" s="11"/>
    </row>
    <row r="65" spans="2:11" ht="25.5">
      <c r="B65" s="187" t="s">
        <v>337</v>
      </c>
      <c r="C65" s="188" t="s">
        <v>112</v>
      </c>
      <c r="D65" s="188" t="s">
        <v>91</v>
      </c>
      <c r="E65" s="188" t="s">
        <v>199</v>
      </c>
      <c r="F65" s="188"/>
      <c r="G65" s="164"/>
      <c r="H65" s="164">
        <f t="shared" si="3"/>
        <v>0</v>
      </c>
      <c r="I65" s="191"/>
      <c r="J65" s="164">
        <f t="shared" si="3"/>
        <v>0</v>
      </c>
      <c r="K65" s="11"/>
    </row>
    <row r="66" spans="2:11" ht="63.75">
      <c r="B66" s="189" t="s">
        <v>324</v>
      </c>
      <c r="C66" s="188" t="s">
        <v>112</v>
      </c>
      <c r="D66" s="188" t="s">
        <v>91</v>
      </c>
      <c r="E66" s="188" t="s">
        <v>199</v>
      </c>
      <c r="F66" s="188" t="s">
        <v>338</v>
      </c>
      <c r="G66" s="190">
        <v>244</v>
      </c>
      <c r="H66" s="191"/>
      <c r="I66" s="164">
        <f t="shared" si="2"/>
        <v>0</v>
      </c>
      <c r="J66" s="191"/>
      <c r="K66" s="11"/>
    </row>
    <row r="67" spans="2:11" ht="51">
      <c r="B67" s="192" t="s">
        <v>277</v>
      </c>
      <c r="C67" s="188" t="s">
        <v>112</v>
      </c>
      <c r="D67" s="188" t="s">
        <v>91</v>
      </c>
      <c r="E67" s="188" t="s">
        <v>199</v>
      </c>
      <c r="F67" s="188" t="s">
        <v>338</v>
      </c>
      <c r="G67" s="202">
        <v>240</v>
      </c>
      <c r="H67" s="164">
        <f t="shared" si="3"/>
        <v>0</v>
      </c>
      <c r="I67" s="191"/>
      <c r="J67" s="164">
        <f t="shared" si="3"/>
        <v>0</v>
      </c>
      <c r="K67" s="11"/>
    </row>
    <row r="68" spans="2:11" ht="63.75">
      <c r="B68" s="189" t="s">
        <v>324</v>
      </c>
      <c r="C68" s="188" t="s">
        <v>112</v>
      </c>
      <c r="D68" s="188" t="s">
        <v>91</v>
      </c>
      <c r="E68" s="188" t="s">
        <v>199</v>
      </c>
      <c r="F68" s="188" t="s">
        <v>339</v>
      </c>
      <c r="G68" s="190">
        <v>244</v>
      </c>
      <c r="H68" s="191"/>
      <c r="I68" s="164">
        <f>I69</f>
        <v>0</v>
      </c>
      <c r="J68" s="191"/>
      <c r="K68" s="11"/>
    </row>
    <row r="69" spans="2:11" ht="76.5">
      <c r="B69" s="193" t="s">
        <v>235</v>
      </c>
      <c r="C69" s="188" t="s">
        <v>112</v>
      </c>
      <c r="D69" s="188" t="s">
        <v>91</v>
      </c>
      <c r="E69" s="188" t="s">
        <v>199</v>
      </c>
      <c r="F69" s="188" t="s">
        <v>340</v>
      </c>
      <c r="G69" s="202">
        <v>240</v>
      </c>
      <c r="H69" s="164">
        <f t="shared" si="3"/>
        <v>2</v>
      </c>
      <c r="I69" s="191"/>
      <c r="J69" s="164">
        <f t="shared" si="3"/>
        <v>2</v>
      </c>
      <c r="K69" s="11"/>
    </row>
    <row r="70" spans="2:11" ht="63.75">
      <c r="B70" s="189" t="s">
        <v>324</v>
      </c>
      <c r="C70" s="188" t="s">
        <v>112</v>
      </c>
      <c r="D70" s="188" t="s">
        <v>91</v>
      </c>
      <c r="E70" s="188" t="s">
        <v>199</v>
      </c>
      <c r="F70" s="188" t="s">
        <v>340</v>
      </c>
      <c r="G70" s="190">
        <v>244</v>
      </c>
      <c r="H70" s="191">
        <f>2</f>
        <v>2</v>
      </c>
      <c r="I70" s="167"/>
      <c r="J70" s="191">
        <f>2</f>
        <v>2</v>
      </c>
      <c r="K70" s="11"/>
    </row>
    <row r="71" spans="2:11" ht="38.25">
      <c r="B71" s="194" t="s">
        <v>341</v>
      </c>
      <c r="C71" s="185" t="s">
        <v>112</v>
      </c>
      <c r="D71" s="185" t="s">
        <v>96</v>
      </c>
      <c r="E71" s="185" t="s">
        <v>242</v>
      </c>
      <c r="F71" s="195"/>
      <c r="G71" s="164"/>
      <c r="H71" s="164">
        <f>H74++H75+H76+H77</f>
        <v>811.6</v>
      </c>
      <c r="I71" s="176"/>
      <c r="J71" s="164">
        <f>J74++J75+J76+J77</f>
        <v>861.8</v>
      </c>
      <c r="K71" s="11"/>
    </row>
    <row r="72" spans="2:11" ht="89.25">
      <c r="B72" s="196" t="s">
        <v>342</v>
      </c>
      <c r="C72" s="197" t="s">
        <v>112</v>
      </c>
      <c r="D72" s="197" t="s">
        <v>96</v>
      </c>
      <c r="E72" s="185" t="s">
        <v>242</v>
      </c>
      <c r="F72" s="198" t="s">
        <v>343</v>
      </c>
      <c r="G72" s="190">
        <v>100</v>
      </c>
      <c r="H72" s="191">
        <f>H73</f>
        <v>507.6</v>
      </c>
      <c r="I72" s="176"/>
      <c r="J72" s="191">
        <f>J73</f>
        <v>507.6</v>
      </c>
      <c r="K72" s="11"/>
    </row>
    <row r="73" spans="2:11" ht="51.75">
      <c r="B73" s="178" t="s">
        <v>241</v>
      </c>
      <c r="C73" s="177" t="s">
        <v>112</v>
      </c>
      <c r="D73" s="177" t="s">
        <v>96</v>
      </c>
      <c r="E73" s="185" t="s">
        <v>242</v>
      </c>
      <c r="F73" s="186" t="s">
        <v>343</v>
      </c>
      <c r="G73" s="181">
        <v>100</v>
      </c>
      <c r="H73" s="167">
        <f>H74+H75+H76</f>
        <v>507.6</v>
      </c>
      <c r="I73" s="176"/>
      <c r="J73" s="167">
        <f>J74+J75+J76</f>
        <v>507.6</v>
      </c>
      <c r="K73" s="11"/>
    </row>
    <row r="74" spans="2:11" ht="26.25">
      <c r="B74" s="174" t="s">
        <v>331</v>
      </c>
      <c r="C74" s="177" t="s">
        <v>112</v>
      </c>
      <c r="D74" s="177" t="s">
        <v>96</v>
      </c>
      <c r="E74" s="185" t="s">
        <v>242</v>
      </c>
      <c r="F74" s="186" t="s">
        <v>343</v>
      </c>
      <c r="G74" s="182">
        <v>121</v>
      </c>
      <c r="H74" s="176">
        <v>395.6</v>
      </c>
      <c r="I74" s="176"/>
      <c r="J74" s="176">
        <v>395.6</v>
      </c>
      <c r="K74" s="11"/>
    </row>
    <row r="75" spans="2:11" ht="77.25">
      <c r="B75" s="174" t="s">
        <v>332</v>
      </c>
      <c r="C75" s="177" t="s">
        <v>112</v>
      </c>
      <c r="D75" s="177" t="s">
        <v>96</v>
      </c>
      <c r="E75" s="185" t="s">
        <v>242</v>
      </c>
      <c r="F75" s="186" t="s">
        <v>343</v>
      </c>
      <c r="G75" s="182">
        <v>122</v>
      </c>
      <c r="H75" s="176">
        <f>2</f>
        <v>2</v>
      </c>
      <c r="I75" s="176"/>
      <c r="J75" s="176">
        <f>2</f>
        <v>2</v>
      </c>
      <c r="K75" s="11"/>
    </row>
    <row r="76" spans="2:11" ht="90">
      <c r="B76" s="174" t="s">
        <v>316</v>
      </c>
      <c r="C76" s="177" t="s">
        <v>112</v>
      </c>
      <c r="D76" s="177" t="s">
        <v>96</v>
      </c>
      <c r="E76" s="185" t="s">
        <v>242</v>
      </c>
      <c r="F76" s="186" t="s">
        <v>343</v>
      </c>
      <c r="G76" s="182">
        <v>129</v>
      </c>
      <c r="H76" s="176">
        <f>110</f>
        <v>110</v>
      </c>
      <c r="I76" s="58"/>
      <c r="J76" s="176">
        <f>110</f>
        <v>110</v>
      </c>
      <c r="K76" s="11"/>
    </row>
    <row r="77" spans="2:11" ht="77.25">
      <c r="B77" s="168" t="s">
        <v>321</v>
      </c>
      <c r="C77" s="177" t="s">
        <v>112</v>
      </c>
      <c r="D77" s="177" t="s">
        <v>96</v>
      </c>
      <c r="E77" s="185" t="s">
        <v>242</v>
      </c>
      <c r="F77" s="186" t="s">
        <v>343</v>
      </c>
      <c r="G77" s="182">
        <v>200</v>
      </c>
      <c r="H77" s="176">
        <f>H78</f>
        <v>304</v>
      </c>
      <c r="I77" s="176"/>
      <c r="J77" s="176">
        <f>J78</f>
        <v>354.2</v>
      </c>
      <c r="K77" s="11"/>
    </row>
    <row r="78" spans="2:11" ht="63.75">
      <c r="B78" s="169" t="s">
        <v>328</v>
      </c>
      <c r="C78" s="177" t="s">
        <v>112</v>
      </c>
      <c r="D78" s="177" t="s">
        <v>96</v>
      </c>
      <c r="E78" s="185" t="s">
        <v>242</v>
      </c>
      <c r="F78" s="186" t="s">
        <v>343</v>
      </c>
      <c r="G78" s="182">
        <v>240</v>
      </c>
      <c r="H78" s="176">
        <v>304</v>
      </c>
      <c r="I78" s="164"/>
      <c r="J78" s="176">
        <v>354.2</v>
      </c>
      <c r="K78" s="11"/>
    </row>
    <row r="79" spans="2:11" ht="63.75">
      <c r="B79" s="169" t="s">
        <v>324</v>
      </c>
      <c r="C79" s="177" t="s">
        <v>112</v>
      </c>
      <c r="D79" s="177" t="s">
        <v>96</v>
      </c>
      <c r="E79" s="185" t="s">
        <v>242</v>
      </c>
      <c r="F79" s="186" t="s">
        <v>343</v>
      </c>
      <c r="G79" s="184">
        <v>244</v>
      </c>
      <c r="H79" s="58"/>
      <c r="I79" s="167"/>
      <c r="J79" s="58"/>
      <c r="K79" s="11"/>
    </row>
    <row r="80" spans="2:11" ht="63.75">
      <c r="B80" s="169" t="s">
        <v>324</v>
      </c>
      <c r="C80" s="177" t="s">
        <v>112</v>
      </c>
      <c r="D80" s="177" t="s">
        <v>96</v>
      </c>
      <c r="E80" s="185" t="s">
        <v>242</v>
      </c>
      <c r="F80" s="186" t="s">
        <v>343</v>
      </c>
      <c r="G80" s="182">
        <v>244</v>
      </c>
      <c r="H80" s="176">
        <f>316.3</f>
        <v>316.3</v>
      </c>
      <c r="I80" s="167"/>
      <c r="J80" s="176">
        <f>316.3</f>
        <v>316.3</v>
      </c>
      <c r="K80" s="11"/>
    </row>
    <row r="81" spans="2:11" ht="63.75">
      <c r="B81" s="169" t="s">
        <v>328</v>
      </c>
      <c r="C81" s="177" t="s">
        <v>112</v>
      </c>
      <c r="D81" s="177" t="s">
        <v>242</v>
      </c>
      <c r="E81" s="185" t="s">
        <v>249</v>
      </c>
      <c r="F81" s="186" t="s">
        <v>346</v>
      </c>
      <c r="G81" s="182">
        <v>240</v>
      </c>
      <c r="H81" s="258">
        <f>H82</f>
        <v>10</v>
      </c>
      <c r="I81" s="167"/>
      <c r="J81" s="258">
        <f>J82</f>
        <v>10</v>
      </c>
      <c r="K81" s="11"/>
    </row>
    <row r="82" spans="2:11" ht="63.75">
      <c r="B82" s="169" t="s">
        <v>324</v>
      </c>
      <c r="C82" s="177" t="s">
        <v>112</v>
      </c>
      <c r="D82" s="177" t="s">
        <v>242</v>
      </c>
      <c r="E82" s="185" t="s">
        <v>249</v>
      </c>
      <c r="F82" s="186" t="s">
        <v>346</v>
      </c>
      <c r="G82" s="182">
        <v>244</v>
      </c>
      <c r="H82" s="176">
        <v>10</v>
      </c>
      <c r="I82" s="164"/>
      <c r="J82" s="176">
        <v>10</v>
      </c>
      <c r="K82" s="11"/>
    </row>
    <row r="83" spans="2:11" ht="15.75">
      <c r="B83" s="169"/>
      <c r="C83" s="177"/>
      <c r="D83" s="177"/>
      <c r="E83" s="185"/>
      <c r="F83" s="186"/>
      <c r="G83" s="182"/>
      <c r="H83" s="176"/>
      <c r="I83" s="191"/>
      <c r="J83" s="176"/>
      <c r="K83" s="11"/>
    </row>
    <row r="84" spans="2:11" ht="15.75">
      <c r="B84" s="169"/>
      <c r="C84" s="177"/>
      <c r="D84" s="177"/>
      <c r="E84" s="185"/>
      <c r="F84" s="186"/>
      <c r="G84" s="182"/>
      <c r="H84" s="176"/>
      <c r="I84" s="164"/>
      <c r="J84" s="176"/>
      <c r="K84" s="11"/>
    </row>
    <row r="85" spans="2:11" ht="114.75">
      <c r="B85" s="162" t="s">
        <v>344</v>
      </c>
      <c r="C85" s="163" t="s">
        <v>112</v>
      </c>
      <c r="D85" s="163" t="s">
        <v>242</v>
      </c>
      <c r="E85" s="188" t="s">
        <v>253</v>
      </c>
      <c r="F85" s="188"/>
      <c r="G85" s="164"/>
      <c r="H85" s="164">
        <f>H87</f>
        <v>350</v>
      </c>
      <c r="I85" s="191"/>
      <c r="J85" s="164">
        <f>450</f>
        <v>450</v>
      </c>
      <c r="K85" s="11"/>
    </row>
    <row r="86" spans="2:11" ht="76.5">
      <c r="B86" s="168" t="s">
        <v>321</v>
      </c>
      <c r="C86" s="166" t="s">
        <v>112</v>
      </c>
      <c r="D86" s="166" t="s">
        <v>242</v>
      </c>
      <c r="E86" s="166" t="s">
        <v>253</v>
      </c>
      <c r="F86" s="166" t="s">
        <v>345</v>
      </c>
      <c r="G86" s="181">
        <v>200</v>
      </c>
      <c r="H86" s="167"/>
      <c r="I86" s="191"/>
      <c r="J86" s="167"/>
      <c r="K86" s="11"/>
    </row>
    <row r="87" spans="2:11" ht="63.75">
      <c r="B87" s="169" t="s">
        <v>328</v>
      </c>
      <c r="C87" s="166" t="s">
        <v>112</v>
      </c>
      <c r="D87" s="166" t="s">
        <v>242</v>
      </c>
      <c r="E87" s="166" t="s">
        <v>253</v>
      </c>
      <c r="F87" s="166" t="s">
        <v>345</v>
      </c>
      <c r="G87" s="181">
        <v>240</v>
      </c>
      <c r="H87" s="167">
        <f t="shared" ref="H87:J87" si="4">H88</f>
        <v>350</v>
      </c>
      <c r="I87" s="191"/>
      <c r="J87" s="167">
        <f t="shared" si="4"/>
        <v>450</v>
      </c>
      <c r="K87" s="11"/>
    </row>
    <row r="88" spans="2:11" ht="63.75">
      <c r="B88" s="169" t="s">
        <v>324</v>
      </c>
      <c r="C88" s="166" t="s">
        <v>112</v>
      </c>
      <c r="D88" s="166" t="s">
        <v>242</v>
      </c>
      <c r="E88" s="166" t="s">
        <v>253</v>
      </c>
      <c r="F88" s="166" t="s">
        <v>345</v>
      </c>
      <c r="G88" s="181">
        <v>244</v>
      </c>
      <c r="H88" s="167">
        <f>350</f>
        <v>350</v>
      </c>
      <c r="I88" s="191"/>
      <c r="J88" s="167">
        <v>450</v>
      </c>
      <c r="K88" s="11"/>
    </row>
    <row r="89" spans="2:11" ht="89.25">
      <c r="B89" s="187" t="s">
        <v>248</v>
      </c>
      <c r="C89" s="188" t="s">
        <v>242</v>
      </c>
      <c r="D89" s="188" t="s">
        <v>253</v>
      </c>
      <c r="E89" s="188"/>
      <c r="F89" s="188"/>
      <c r="G89" s="164"/>
      <c r="H89" s="164">
        <f>H90</f>
        <v>0</v>
      </c>
      <c r="I89" s="164"/>
      <c r="J89" s="164">
        <f>J90</f>
        <v>0</v>
      </c>
      <c r="K89" s="11"/>
    </row>
    <row r="90" spans="2:11" ht="63.75">
      <c r="B90" s="189" t="s">
        <v>324</v>
      </c>
      <c r="C90" s="188" t="s">
        <v>112</v>
      </c>
      <c r="D90" s="188" t="s">
        <v>242</v>
      </c>
      <c r="E90" s="188" t="s">
        <v>253</v>
      </c>
      <c r="F90" s="188" t="s">
        <v>346</v>
      </c>
      <c r="G90" s="190">
        <v>240</v>
      </c>
      <c r="H90" s="191"/>
      <c r="I90" s="164"/>
      <c r="J90" s="191"/>
      <c r="K90" s="11"/>
    </row>
    <row r="91" spans="2:11" ht="51">
      <c r="B91" s="162" t="s">
        <v>347</v>
      </c>
      <c r="C91" s="163" t="s">
        <v>112</v>
      </c>
      <c r="D91" s="163" t="s">
        <v>116</v>
      </c>
      <c r="E91" s="163" t="s">
        <v>249</v>
      </c>
      <c r="F91" s="163"/>
      <c r="G91" s="164"/>
      <c r="H91" s="164">
        <f>H92</f>
        <v>0</v>
      </c>
      <c r="I91" s="191"/>
      <c r="J91" s="164">
        <f>J92</f>
        <v>0</v>
      </c>
      <c r="K91" s="11"/>
    </row>
    <row r="92" spans="2:11" ht="89.25">
      <c r="B92" s="196" t="s">
        <v>348</v>
      </c>
      <c r="C92" s="188" t="s">
        <v>112</v>
      </c>
      <c r="D92" s="188" t="s">
        <v>116</v>
      </c>
      <c r="E92" s="188" t="s">
        <v>249</v>
      </c>
      <c r="F92" s="188" t="s">
        <v>349</v>
      </c>
      <c r="G92" s="190">
        <v>200</v>
      </c>
      <c r="H92" s="191">
        <f>'[1]прил 13'!I118</f>
        <v>0</v>
      </c>
      <c r="I92" s="179"/>
      <c r="J92" s="191">
        <f>'[1]прил 13'!K118</f>
        <v>0</v>
      </c>
      <c r="K92" s="11"/>
    </row>
    <row r="93" spans="2:11" ht="76.5">
      <c r="B93" s="199" t="s">
        <v>321</v>
      </c>
      <c r="C93" s="188" t="s">
        <v>112</v>
      </c>
      <c r="D93" s="188" t="s">
        <v>116</v>
      </c>
      <c r="E93" s="188" t="s">
        <v>249</v>
      </c>
      <c r="F93" s="188" t="s">
        <v>349</v>
      </c>
      <c r="G93" s="190">
        <v>200</v>
      </c>
      <c r="H93" s="164">
        <f>H94</f>
        <v>4388.3</v>
      </c>
      <c r="I93" s="167"/>
      <c r="J93" s="164">
        <f>J94</f>
        <v>4588.3</v>
      </c>
      <c r="K93" s="11"/>
    </row>
    <row r="94" spans="2:11" ht="63.75">
      <c r="B94" s="189" t="s">
        <v>328</v>
      </c>
      <c r="C94" s="188" t="s">
        <v>112</v>
      </c>
      <c r="D94" s="188" t="s">
        <v>116</v>
      </c>
      <c r="E94" s="188" t="s">
        <v>249</v>
      </c>
      <c r="F94" s="188" t="s">
        <v>349</v>
      </c>
      <c r="G94" s="190">
        <v>240</v>
      </c>
      <c r="H94" s="191">
        <f>H95</f>
        <v>4388.3</v>
      </c>
      <c r="I94" s="164"/>
      <c r="J94" s="191">
        <f>J95</f>
        <v>4588.3</v>
      </c>
      <c r="K94" s="11"/>
    </row>
    <row r="95" spans="2:11" ht="63.75">
      <c r="B95" s="189" t="s">
        <v>324</v>
      </c>
      <c r="C95" s="188" t="s">
        <v>112</v>
      </c>
      <c r="D95" s="188" t="s">
        <v>116</v>
      </c>
      <c r="E95" s="188" t="s">
        <v>249</v>
      </c>
      <c r="F95" s="188" t="s">
        <v>349</v>
      </c>
      <c r="G95" s="190">
        <v>244</v>
      </c>
      <c r="H95" s="191">
        <v>4388.3</v>
      </c>
      <c r="I95" s="191"/>
      <c r="J95" s="191">
        <v>4588.3</v>
      </c>
      <c r="K95" s="11"/>
    </row>
    <row r="96" spans="2:11" ht="38.25">
      <c r="B96" s="194" t="s">
        <v>350</v>
      </c>
      <c r="C96" s="163" t="s">
        <v>263</v>
      </c>
      <c r="D96" s="163" t="s">
        <v>263</v>
      </c>
      <c r="E96" s="200"/>
      <c r="F96" s="163"/>
      <c r="G96" s="164"/>
      <c r="H96" s="164">
        <f>H97</f>
        <v>110</v>
      </c>
      <c r="I96" s="164"/>
      <c r="J96" s="164">
        <f>J97</f>
        <v>110</v>
      </c>
      <c r="K96" s="11"/>
    </row>
    <row r="97" spans="2:11" ht="15.75">
      <c r="B97" s="201" t="s">
        <v>351</v>
      </c>
      <c r="C97" s="163" t="s">
        <v>263</v>
      </c>
      <c r="D97" s="163" t="s">
        <v>96</v>
      </c>
      <c r="E97" s="200"/>
      <c r="F97" s="163"/>
      <c r="G97" s="202"/>
      <c r="H97" s="164">
        <f>H98+H100+H103</f>
        <v>110</v>
      </c>
      <c r="I97" s="191"/>
      <c r="J97" s="164">
        <f>J98+J100+J103</f>
        <v>110</v>
      </c>
      <c r="K97" s="11"/>
    </row>
    <row r="98" spans="2:11" ht="15.75">
      <c r="B98" s="180"/>
      <c r="C98" s="166" t="s">
        <v>112</v>
      </c>
      <c r="D98" s="166" t="s">
        <v>263</v>
      </c>
      <c r="E98" s="166" t="s">
        <v>96</v>
      </c>
      <c r="F98" s="188" t="s">
        <v>353</v>
      </c>
      <c r="G98" s="181">
        <v>240</v>
      </c>
      <c r="H98" s="179">
        <f>H99</f>
        <v>0</v>
      </c>
      <c r="I98" s="164"/>
      <c r="J98" s="179"/>
      <c r="K98" s="11"/>
    </row>
    <row r="99" spans="2:11" ht="63.75">
      <c r="B99" s="189" t="s">
        <v>324</v>
      </c>
      <c r="C99" s="166" t="s">
        <v>112</v>
      </c>
      <c r="D99" s="166" t="s">
        <v>263</v>
      </c>
      <c r="E99" s="166" t="s">
        <v>96</v>
      </c>
      <c r="F99" s="188" t="s">
        <v>353</v>
      </c>
      <c r="G99" s="181">
        <v>244</v>
      </c>
      <c r="H99" s="167"/>
      <c r="I99" s="191"/>
      <c r="J99" s="167"/>
      <c r="K99" s="11"/>
    </row>
    <row r="100" spans="2:11" ht="63.75">
      <c r="B100" s="189" t="s">
        <v>324</v>
      </c>
      <c r="C100" s="166" t="s">
        <v>112</v>
      </c>
      <c r="D100" s="166" t="s">
        <v>263</v>
      </c>
      <c r="E100" s="166" t="s">
        <v>96</v>
      </c>
      <c r="F100" s="188" t="s">
        <v>399</v>
      </c>
      <c r="G100" s="181">
        <v>200</v>
      </c>
      <c r="H100" s="179">
        <f>H101</f>
        <v>45</v>
      </c>
      <c r="I100" s="167"/>
      <c r="J100" s="179">
        <f>J101</f>
        <v>45</v>
      </c>
      <c r="K100" s="11"/>
    </row>
    <row r="101" spans="2:11" ht="15" customHeight="1">
      <c r="B101" s="189" t="s">
        <v>324</v>
      </c>
      <c r="C101" s="166" t="s">
        <v>112</v>
      </c>
      <c r="D101" s="166" t="s">
        <v>263</v>
      </c>
      <c r="E101" s="166" t="s">
        <v>96</v>
      </c>
      <c r="F101" s="188" t="s">
        <v>399</v>
      </c>
      <c r="G101" s="181">
        <v>240</v>
      </c>
      <c r="H101" s="167">
        <f>H102</f>
        <v>45</v>
      </c>
      <c r="I101" s="30"/>
      <c r="J101" s="167">
        <f>J102</f>
        <v>45</v>
      </c>
      <c r="K101" s="29"/>
    </row>
    <row r="102" spans="2:11" ht="15" customHeight="1">
      <c r="B102" s="189" t="s">
        <v>324</v>
      </c>
      <c r="C102" s="166" t="s">
        <v>112</v>
      </c>
      <c r="D102" s="166" t="s">
        <v>263</v>
      </c>
      <c r="E102" s="166" t="s">
        <v>96</v>
      </c>
      <c r="F102" s="188" t="s">
        <v>399</v>
      </c>
      <c r="G102" s="181">
        <v>244</v>
      </c>
      <c r="H102" s="167">
        <f>45</f>
        <v>45</v>
      </c>
      <c r="I102" s="26"/>
      <c r="J102" s="167">
        <f>45</f>
        <v>45</v>
      </c>
      <c r="K102" s="159"/>
    </row>
    <row r="103" spans="2:11" ht="15.75">
      <c r="B103" s="189"/>
      <c r="C103" s="166" t="s">
        <v>112</v>
      </c>
      <c r="D103" s="166" t="s">
        <v>263</v>
      </c>
      <c r="E103" s="166" t="s">
        <v>96</v>
      </c>
      <c r="F103" s="188" t="s">
        <v>339</v>
      </c>
      <c r="G103" s="181">
        <v>200</v>
      </c>
      <c r="H103" s="167">
        <f>H104+H105</f>
        <v>65</v>
      </c>
      <c r="I103" s="11"/>
      <c r="J103" s="167">
        <f>J104+J105</f>
        <v>65</v>
      </c>
      <c r="K103" s="11"/>
    </row>
    <row r="104" spans="2:11" ht="15.75">
      <c r="B104" s="189"/>
      <c r="C104" s="188" t="s">
        <v>112</v>
      </c>
      <c r="D104" s="166" t="s">
        <v>263</v>
      </c>
      <c r="E104" s="166" t="s">
        <v>96</v>
      </c>
      <c r="F104" s="188" t="s">
        <v>339</v>
      </c>
      <c r="G104" s="190">
        <v>240</v>
      </c>
      <c r="H104" s="191">
        <f>35</f>
        <v>35</v>
      </c>
      <c r="I104" s="11"/>
      <c r="J104" s="191">
        <f>35</f>
        <v>35</v>
      </c>
      <c r="K104" s="11"/>
    </row>
    <row r="105" spans="2:11" ht="15.75">
      <c r="B105" s="189" t="s">
        <v>273</v>
      </c>
      <c r="C105" s="188" t="s">
        <v>112</v>
      </c>
      <c r="D105" s="166" t="s">
        <v>263</v>
      </c>
      <c r="E105" s="166" t="s">
        <v>242</v>
      </c>
      <c r="F105" s="188"/>
      <c r="G105" s="190"/>
      <c r="H105" s="164">
        <f>H106</f>
        <v>30</v>
      </c>
      <c r="I105" s="11"/>
      <c r="J105" s="164">
        <f>J106</f>
        <v>30</v>
      </c>
      <c r="K105" s="11"/>
    </row>
    <row r="106" spans="2:11" ht="76.5">
      <c r="B106" s="168" t="s">
        <v>321</v>
      </c>
      <c r="C106" s="166" t="s">
        <v>112</v>
      </c>
      <c r="D106" s="166" t="s">
        <v>263</v>
      </c>
      <c r="E106" s="166" t="s">
        <v>242</v>
      </c>
      <c r="F106" s="166" t="s">
        <v>352</v>
      </c>
      <c r="G106" s="181">
        <v>240</v>
      </c>
      <c r="H106" s="167">
        <f>H108</f>
        <v>30</v>
      </c>
      <c r="I106" s="11"/>
      <c r="J106" s="167">
        <f>J108</f>
        <v>30</v>
      </c>
      <c r="K106" s="11"/>
    </row>
    <row r="107" spans="2:11" ht="76.5">
      <c r="B107" s="168" t="s">
        <v>321</v>
      </c>
      <c r="C107" s="166" t="s">
        <v>112</v>
      </c>
      <c r="D107" s="166" t="s">
        <v>263</v>
      </c>
      <c r="E107" s="166" t="s">
        <v>242</v>
      </c>
      <c r="F107" s="166" t="s">
        <v>352</v>
      </c>
      <c r="G107" s="181">
        <v>244</v>
      </c>
      <c r="H107" s="167"/>
      <c r="I107" s="11"/>
      <c r="J107" s="167"/>
      <c r="K107" s="11"/>
    </row>
    <row r="108" spans="2:11" ht="76.5">
      <c r="B108" s="168" t="s">
        <v>321</v>
      </c>
      <c r="C108" s="166" t="s">
        <v>112</v>
      </c>
      <c r="D108" s="166" t="s">
        <v>263</v>
      </c>
      <c r="E108" s="166" t="s">
        <v>242</v>
      </c>
      <c r="F108" s="166" t="s">
        <v>352</v>
      </c>
      <c r="G108" s="181">
        <v>247</v>
      </c>
      <c r="H108" s="167">
        <f>30</f>
        <v>30</v>
      </c>
      <c r="I108" s="11"/>
      <c r="J108" s="167">
        <f>30</f>
        <v>30</v>
      </c>
      <c r="K108" s="11"/>
    </row>
    <row r="109" spans="2:11" ht="25.5">
      <c r="B109" s="162" t="s">
        <v>354</v>
      </c>
      <c r="C109" s="163"/>
      <c r="D109" s="188"/>
      <c r="E109" s="188"/>
      <c r="F109" s="188"/>
      <c r="G109" s="164"/>
      <c r="H109" s="164">
        <f>H110</f>
        <v>403.6</v>
      </c>
      <c r="I109" s="11"/>
      <c r="J109" s="164">
        <f>J110</f>
        <v>403.6</v>
      </c>
      <c r="K109" s="11"/>
    </row>
    <row r="110" spans="2:11" ht="25.5">
      <c r="B110" s="189" t="s">
        <v>283</v>
      </c>
      <c r="C110" s="188" t="s">
        <v>112</v>
      </c>
      <c r="D110" s="188" t="s">
        <v>253</v>
      </c>
      <c r="E110" s="188" t="s">
        <v>91</v>
      </c>
      <c r="F110" s="188" t="s">
        <v>355</v>
      </c>
      <c r="G110" s="190">
        <v>321</v>
      </c>
      <c r="H110" s="191">
        <f>403.6</f>
        <v>403.6</v>
      </c>
      <c r="I110" s="11"/>
      <c r="J110" s="191">
        <f>403.6</f>
        <v>403.6</v>
      </c>
      <c r="K110" s="11"/>
    </row>
    <row r="111" spans="2:11" ht="38.25">
      <c r="B111" s="204" t="s">
        <v>356</v>
      </c>
      <c r="C111" s="188" t="s">
        <v>112</v>
      </c>
      <c r="D111" s="188" t="s">
        <v>295</v>
      </c>
      <c r="E111" s="188" t="s">
        <v>242</v>
      </c>
      <c r="F111" s="188"/>
      <c r="G111" s="164"/>
      <c r="H111" s="164">
        <f t="shared" ref="H111:J111" si="5">H112</f>
        <v>5.6</v>
      </c>
      <c r="I111" s="11"/>
      <c r="J111" s="164">
        <f t="shared" si="5"/>
        <v>5.6</v>
      </c>
      <c r="K111" s="11"/>
    </row>
    <row r="112" spans="2:11" ht="51">
      <c r="B112" s="203" t="s">
        <v>357</v>
      </c>
      <c r="C112" s="188" t="s">
        <v>112</v>
      </c>
      <c r="D112" s="188" t="s">
        <v>295</v>
      </c>
      <c r="E112" s="188" t="s">
        <v>242</v>
      </c>
      <c r="F112" s="188" t="s">
        <v>358</v>
      </c>
      <c r="G112" s="190">
        <v>200</v>
      </c>
      <c r="H112" s="191">
        <f>H113</f>
        <v>5.6</v>
      </c>
      <c r="I112" s="11"/>
      <c r="J112" s="191">
        <f>J113</f>
        <v>5.6</v>
      </c>
      <c r="K112" s="11"/>
    </row>
    <row r="113" spans="2:11" ht="51">
      <c r="B113" s="170" t="s">
        <v>357</v>
      </c>
      <c r="C113" s="166" t="s">
        <v>112</v>
      </c>
      <c r="D113" s="166" t="s">
        <v>295</v>
      </c>
      <c r="E113" s="166" t="s">
        <v>242</v>
      </c>
      <c r="F113" s="166" t="s">
        <v>358</v>
      </c>
      <c r="G113" s="181">
        <v>244</v>
      </c>
      <c r="H113" s="167">
        <f>5.6</f>
        <v>5.6</v>
      </c>
      <c r="I113" s="11"/>
      <c r="J113" s="167">
        <f>5.6</f>
        <v>5.6</v>
      </c>
      <c r="K113" s="11"/>
    </row>
    <row r="114" spans="2:11" ht="15">
      <c r="B114" s="264" t="s">
        <v>402</v>
      </c>
      <c r="C114" s="264"/>
      <c r="D114" s="264"/>
      <c r="E114" s="264"/>
      <c r="F114" s="11"/>
      <c r="G114" s="11"/>
      <c r="H114" s="270">
        <f>H111+H109+H96+H93+H85+H81+H71+H48+H25+H18+H44</f>
        <v>19356.899999999998</v>
      </c>
      <c r="I114" s="11"/>
      <c r="J114" s="270">
        <f>J111+J109+J96+J93+J85+J81+J71+J48+J25+J18+J44</f>
        <v>19647.899999999998</v>
      </c>
      <c r="K114" s="11"/>
    </row>
    <row r="135" spans="3:3">
      <c r="C135" s="10"/>
    </row>
  </sheetData>
  <mergeCells count="10">
    <mergeCell ref="K1:L1"/>
    <mergeCell ref="J4:M4"/>
    <mergeCell ref="J5:M6"/>
    <mergeCell ref="J12:K12"/>
    <mergeCell ref="B9:K9"/>
    <mergeCell ref="B10:D10"/>
    <mergeCell ref="B12:B13"/>
    <mergeCell ref="C12:C13"/>
    <mergeCell ref="D12:G12"/>
    <mergeCell ref="H12:I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E1" sqref="E1"/>
    </sheetView>
  </sheetViews>
  <sheetFormatPr defaultColWidth="9.140625" defaultRowHeight="12.75"/>
  <cols>
    <col min="1" max="1" width="9" style="1" customWidth="1"/>
    <col min="2" max="2" width="32.28515625" style="1" customWidth="1"/>
    <col min="3" max="3" width="36.140625" style="1" customWidth="1"/>
    <col min="4" max="4" width="36.42578125" style="1" customWidth="1"/>
    <col min="5" max="5" width="47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0" ht="18.75">
      <c r="D1" s="42"/>
      <c r="E1" s="42" t="s">
        <v>63</v>
      </c>
    </row>
    <row r="2" spans="1:10" s="2" customFormat="1" ht="15.75">
      <c r="A2" s="13"/>
      <c r="B2" s="13"/>
      <c r="C2" s="13"/>
      <c r="D2" s="44"/>
      <c r="E2" s="317" t="s">
        <v>449</v>
      </c>
      <c r="F2" s="317"/>
      <c r="G2" s="316"/>
      <c r="H2" s="316"/>
      <c r="I2" s="316"/>
      <c r="J2" s="316"/>
    </row>
    <row r="3" spans="1:10" s="2" customFormat="1" ht="15.75">
      <c r="A3" s="13"/>
      <c r="B3" s="13"/>
      <c r="C3" s="13"/>
      <c r="D3" s="44"/>
      <c r="E3" s="317" t="s">
        <v>450</v>
      </c>
      <c r="F3" s="317"/>
      <c r="G3" s="316"/>
      <c r="H3" s="316"/>
      <c r="I3" s="316"/>
      <c r="J3" s="316"/>
    </row>
    <row r="4" spans="1:10" s="2" customFormat="1" ht="29.25" customHeight="1">
      <c r="A4" s="13"/>
      <c r="B4" s="13"/>
      <c r="C4" s="13"/>
      <c r="D4" s="45"/>
      <c r="E4" s="403" t="s">
        <v>451</v>
      </c>
      <c r="F4" s="403"/>
      <c r="G4" s="403"/>
      <c r="H4" s="403"/>
      <c r="I4" s="316"/>
      <c r="J4" s="316"/>
    </row>
    <row r="5" spans="1:10" s="2" customFormat="1" ht="15.75">
      <c r="A5" s="13"/>
      <c r="B5" s="13"/>
      <c r="C5" s="13"/>
      <c r="D5" s="44"/>
      <c r="E5" s="404" t="s">
        <v>452</v>
      </c>
      <c r="F5" s="404"/>
      <c r="G5" s="404"/>
      <c r="H5" s="404"/>
      <c r="I5" s="316"/>
      <c r="J5" s="316"/>
    </row>
    <row r="6" spans="1:10" s="2" customFormat="1" ht="15.75">
      <c r="A6" s="13"/>
      <c r="B6" s="13"/>
      <c r="C6" s="13"/>
      <c r="D6" s="13"/>
      <c r="E6" s="404"/>
      <c r="F6" s="404"/>
      <c r="G6" s="404"/>
      <c r="H6" s="404"/>
      <c r="I6" s="316"/>
      <c r="J6" s="316"/>
    </row>
    <row r="7" spans="1:10" s="2" customFormat="1" ht="15.75">
      <c r="A7" s="13"/>
      <c r="B7" s="13"/>
      <c r="C7" s="13"/>
      <c r="D7" s="13"/>
      <c r="E7" s="13"/>
    </row>
    <row r="8" spans="1:10" s="2" customFormat="1" ht="15.75">
      <c r="A8" s="3"/>
      <c r="B8" s="3"/>
      <c r="C8" s="3"/>
      <c r="D8" s="3"/>
      <c r="E8" s="3"/>
    </row>
    <row r="9" spans="1:10" ht="75.75" customHeight="1">
      <c r="B9" s="406" t="s">
        <v>466</v>
      </c>
      <c r="C9" s="406"/>
      <c r="D9" s="406"/>
      <c r="E9" s="23"/>
      <c r="F9" s="23"/>
      <c r="G9" s="23"/>
      <c r="H9" s="23"/>
      <c r="I9" s="23"/>
    </row>
    <row r="10" spans="1:10" ht="15.75">
      <c r="B10" s="405" t="s">
        <v>307</v>
      </c>
      <c r="C10" s="405"/>
      <c r="D10" s="405"/>
      <c r="E10" s="16"/>
    </row>
    <row r="11" spans="1:10" ht="15.75">
      <c r="B11" s="4"/>
      <c r="C11" s="4"/>
      <c r="D11" s="4" t="s">
        <v>82</v>
      </c>
      <c r="E11" s="38" t="s">
        <v>66</v>
      </c>
      <c r="F11" s="1" t="s">
        <v>33</v>
      </c>
    </row>
    <row r="12" spans="1:10" ht="67.5" customHeight="1">
      <c r="B12" s="32" t="s">
        <v>67</v>
      </c>
      <c r="C12" s="26" t="s">
        <v>68</v>
      </c>
      <c r="D12" s="26" t="s">
        <v>30</v>
      </c>
    </row>
    <row r="13" spans="1:10" ht="25.5" customHeight="1">
      <c r="B13" s="40">
        <v>1</v>
      </c>
      <c r="C13" s="41">
        <v>2</v>
      </c>
      <c r="D13" s="40">
        <v>3</v>
      </c>
    </row>
    <row r="14" spans="1:10" ht="58.5" customHeight="1">
      <c r="B14" s="261">
        <v>8.0210010000049095E+19</v>
      </c>
      <c r="C14" s="26" t="s">
        <v>400</v>
      </c>
      <c r="D14" s="39">
        <f>403.6</f>
        <v>403.6</v>
      </c>
    </row>
    <row r="16" spans="1:10" ht="15">
      <c r="C16"/>
      <c r="D16"/>
      <c r="E16"/>
    </row>
    <row r="17" spans="2:5" ht="15.75">
      <c r="B17"/>
      <c r="C17" s="324"/>
      <c r="D17" s="4"/>
      <c r="E17" s="4"/>
    </row>
    <row r="18" spans="2:5" ht="15.75">
      <c r="B18" s="4"/>
    </row>
    <row r="47" spans="3:3">
      <c r="C47" s="10"/>
    </row>
  </sheetData>
  <mergeCells count="4">
    <mergeCell ref="B10:D10"/>
    <mergeCell ref="B9:D9"/>
    <mergeCell ref="E4:H4"/>
    <mergeCell ref="E5:H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7"/>
  <sheetViews>
    <sheetView topLeftCell="C1" workbookViewId="0">
      <selection activeCell="G1" sqref="G1:I1"/>
    </sheetView>
  </sheetViews>
  <sheetFormatPr defaultColWidth="9.140625" defaultRowHeight="12.75"/>
  <cols>
    <col min="1" max="1" width="9" style="1" customWidth="1"/>
    <col min="2" max="2" width="32.28515625" style="1" customWidth="1"/>
    <col min="3" max="3" width="36.140625" style="1" customWidth="1"/>
    <col min="4" max="4" width="29.28515625" style="1" customWidth="1"/>
    <col min="5" max="5" width="27.140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0" ht="18.75">
      <c r="D1" s="12"/>
      <c r="E1" s="14"/>
      <c r="G1" s="409" t="s">
        <v>64</v>
      </c>
      <c r="H1" s="409"/>
      <c r="I1" s="409"/>
    </row>
    <row r="2" spans="1:10" s="2" customFormat="1" ht="15.75">
      <c r="A2" s="13"/>
      <c r="B2" s="13"/>
      <c r="C2" s="13"/>
      <c r="D2" s="13"/>
      <c r="G2" s="317" t="s">
        <v>449</v>
      </c>
      <c r="H2" s="317"/>
      <c r="I2" s="316"/>
      <c r="J2" s="316"/>
    </row>
    <row r="3" spans="1:10" s="2" customFormat="1" ht="15.75">
      <c r="A3" s="13"/>
      <c r="B3" s="13"/>
      <c r="C3" s="13"/>
      <c r="D3" s="13"/>
      <c r="G3" s="317" t="s">
        <v>450</v>
      </c>
      <c r="H3" s="317"/>
      <c r="I3" s="316"/>
      <c r="J3" s="316"/>
    </row>
    <row r="4" spans="1:10" s="2" customFormat="1" ht="26.25" customHeight="1">
      <c r="A4" s="13"/>
      <c r="B4" s="13"/>
      <c r="C4" s="13"/>
      <c r="D4" s="13"/>
      <c r="E4" s="15"/>
      <c r="G4" s="403" t="s">
        <v>451</v>
      </c>
      <c r="H4" s="403"/>
      <c r="I4" s="403"/>
      <c r="J4" s="403"/>
    </row>
    <row r="5" spans="1:10" s="2" customFormat="1" ht="15.75">
      <c r="A5" s="13"/>
      <c r="B5" s="13"/>
      <c r="C5" s="13"/>
      <c r="D5" s="13"/>
      <c r="G5" s="404" t="s">
        <v>452</v>
      </c>
      <c r="H5" s="404"/>
      <c r="I5" s="404"/>
      <c r="J5" s="404"/>
    </row>
    <row r="6" spans="1:10" s="2" customFormat="1" ht="15.75">
      <c r="A6" s="13"/>
      <c r="B6" s="13"/>
      <c r="C6" s="13"/>
      <c r="D6" s="13"/>
      <c r="G6" s="404"/>
      <c r="H6" s="404"/>
      <c r="I6" s="404"/>
      <c r="J6" s="404"/>
    </row>
    <row r="7" spans="1:10" s="2" customFormat="1" ht="15.75">
      <c r="A7" s="13"/>
      <c r="B7" s="13"/>
      <c r="C7" s="13"/>
      <c r="D7" s="13"/>
      <c r="E7" s="13"/>
      <c r="G7" s="13"/>
      <c r="H7" s="316"/>
      <c r="I7" s="316"/>
      <c r="J7" s="316"/>
    </row>
    <row r="8" spans="1:10" s="2" customFormat="1" ht="15.75">
      <c r="A8" s="3"/>
      <c r="B8" s="3"/>
      <c r="C8" s="3"/>
      <c r="D8" s="3"/>
      <c r="E8" s="3"/>
    </row>
    <row r="9" spans="1:10" ht="75.75" customHeight="1">
      <c r="B9" s="406" t="s">
        <v>467</v>
      </c>
      <c r="C9" s="406"/>
      <c r="D9" s="406"/>
      <c r="E9" s="406"/>
      <c r="F9" s="23"/>
      <c r="G9" s="23"/>
      <c r="H9" s="23"/>
      <c r="I9" s="23"/>
    </row>
    <row r="10" spans="1:10" ht="15.75">
      <c r="B10" s="405"/>
      <c r="C10" s="405"/>
      <c r="D10" s="405"/>
      <c r="E10" s="16"/>
    </row>
    <row r="11" spans="1:10" ht="15.75">
      <c r="B11" s="4"/>
      <c r="C11" s="4"/>
      <c r="D11" s="4" t="s">
        <v>69</v>
      </c>
      <c r="E11" s="38" t="s">
        <v>81</v>
      </c>
      <c r="F11" s="1" t="s">
        <v>33</v>
      </c>
    </row>
    <row r="12" spans="1:10" ht="67.5" customHeight="1">
      <c r="B12" s="32" t="s">
        <v>21</v>
      </c>
      <c r="C12" s="32" t="s">
        <v>70</v>
      </c>
      <c r="D12" s="32" t="s">
        <v>61</v>
      </c>
      <c r="E12" s="32" t="s">
        <v>80</v>
      </c>
    </row>
    <row r="13" spans="1:10" ht="25.5" customHeight="1">
      <c r="B13" s="29">
        <v>1</v>
      </c>
      <c r="C13" s="29">
        <v>2</v>
      </c>
      <c r="D13" s="29">
        <v>3</v>
      </c>
      <c r="E13" s="29">
        <v>4</v>
      </c>
    </row>
    <row r="14" spans="1:10" ht="58.5" customHeight="1">
      <c r="B14" s="261">
        <v>8.0210010000049095E+19</v>
      </c>
      <c r="C14" s="26" t="s">
        <v>400</v>
      </c>
      <c r="D14" s="39">
        <f>403.6</f>
        <v>403.6</v>
      </c>
      <c r="E14" s="32">
        <f>403.6</f>
        <v>403.6</v>
      </c>
    </row>
    <row r="16" spans="1:10" ht="15">
      <c r="C16"/>
      <c r="D16"/>
      <c r="E16"/>
    </row>
    <row r="17" spans="2:5" ht="15.75">
      <c r="B17"/>
      <c r="C17" s="326"/>
      <c r="D17" s="4"/>
      <c r="E17" s="4"/>
    </row>
    <row r="18" spans="2:5" ht="15.75">
      <c r="B18" s="4"/>
    </row>
    <row r="47" spans="3:3">
      <c r="C47" s="10"/>
    </row>
  </sheetData>
  <mergeCells count="5">
    <mergeCell ref="B10:D10"/>
    <mergeCell ref="B9:E9"/>
    <mergeCell ref="G1:I1"/>
    <mergeCell ref="G4:J4"/>
    <mergeCell ref="G5:J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8"/>
  <sheetViews>
    <sheetView workbookViewId="0">
      <selection activeCell="M9" sqref="M9"/>
    </sheetView>
  </sheetViews>
  <sheetFormatPr defaultColWidth="9.140625" defaultRowHeight="12.75"/>
  <cols>
    <col min="1" max="1" width="4" style="1" customWidth="1"/>
    <col min="2" max="2" width="42" style="1" customWidth="1"/>
    <col min="3" max="3" width="10.7109375" style="1" customWidth="1"/>
    <col min="4" max="4" width="5.28515625" style="1" customWidth="1"/>
    <col min="5" max="5" width="11.7109375" style="1" customWidth="1"/>
    <col min="6" max="6" width="12.7109375" style="1" customWidth="1"/>
    <col min="7" max="7" width="8.85546875" style="1" customWidth="1"/>
    <col min="8" max="8" width="9.42578125" style="1" customWidth="1"/>
    <col min="9" max="9" width="13.28515625" style="1" customWidth="1"/>
    <col min="10" max="10" width="13" style="1" customWidth="1"/>
    <col min="11" max="11" width="12.42578125" style="1" customWidth="1"/>
    <col min="12" max="16384" width="9.140625" style="1"/>
  </cols>
  <sheetData>
    <row r="1" spans="1:12" ht="18.75">
      <c r="D1" s="12"/>
      <c r="E1" s="47"/>
      <c r="G1" s="47"/>
      <c r="H1" s="407" t="s">
        <v>65</v>
      </c>
      <c r="I1" s="407"/>
      <c r="J1" s="407"/>
      <c r="K1" s="407"/>
    </row>
    <row r="2" spans="1:12" s="48" customFormat="1" ht="15.75">
      <c r="A2" s="13"/>
      <c r="B2" s="13"/>
      <c r="C2" s="13"/>
      <c r="D2" s="13"/>
      <c r="H2" s="317" t="s">
        <v>449</v>
      </c>
      <c r="I2" s="317"/>
      <c r="J2" s="316"/>
      <c r="K2" s="316"/>
      <c r="L2" s="316"/>
    </row>
    <row r="3" spans="1:12" s="48" customFormat="1" ht="15.75">
      <c r="A3" s="13"/>
      <c r="B3" s="13"/>
      <c r="C3" s="13"/>
      <c r="D3" s="13"/>
      <c r="H3" s="317" t="s">
        <v>450</v>
      </c>
      <c r="I3" s="317"/>
      <c r="J3" s="316"/>
      <c r="K3" s="316"/>
      <c r="L3" s="316"/>
    </row>
    <row r="4" spans="1:12" s="48" customFormat="1" ht="15.75">
      <c r="A4" s="13"/>
      <c r="B4" s="13"/>
      <c r="C4" s="13"/>
      <c r="D4" s="13"/>
      <c r="H4" s="403" t="s">
        <v>451</v>
      </c>
      <c r="I4" s="403"/>
      <c r="J4" s="403"/>
      <c r="K4" s="403"/>
      <c r="L4" s="316"/>
    </row>
    <row r="5" spans="1:12" s="48" customFormat="1" ht="15.75">
      <c r="A5" s="13"/>
      <c r="B5" s="13"/>
      <c r="C5" s="13"/>
      <c r="D5" s="13"/>
      <c r="H5" s="404" t="s">
        <v>452</v>
      </c>
      <c r="I5" s="404"/>
      <c r="J5" s="404"/>
      <c r="K5" s="404"/>
      <c r="L5" s="316"/>
    </row>
    <row r="6" spans="1:12" s="48" customFormat="1" ht="15.75">
      <c r="A6" s="13"/>
      <c r="B6" s="13"/>
      <c r="C6" s="13"/>
      <c r="D6" s="13"/>
      <c r="E6" s="13"/>
      <c r="H6" s="404"/>
      <c r="I6" s="404"/>
      <c r="J6" s="404"/>
      <c r="K6" s="404"/>
      <c r="L6" s="316"/>
    </row>
    <row r="7" spans="1:12" s="48" customFormat="1" ht="15.75">
      <c r="A7" s="3"/>
      <c r="B7" s="3"/>
      <c r="C7" s="3"/>
      <c r="D7" s="3"/>
      <c r="E7" s="3"/>
    </row>
    <row r="8" spans="1:12" ht="75.75" customHeight="1">
      <c r="B8" s="406" t="s">
        <v>468</v>
      </c>
      <c r="C8" s="406"/>
      <c r="D8" s="406"/>
      <c r="E8" s="406"/>
      <c r="F8" s="406"/>
      <c r="G8" s="406"/>
      <c r="H8" s="406"/>
      <c r="I8" s="23"/>
    </row>
    <row r="9" spans="1:12" ht="15.75">
      <c r="B9" s="405"/>
      <c r="C9" s="405"/>
      <c r="D9" s="405"/>
      <c r="E9" s="46"/>
    </row>
    <row r="10" spans="1:12" ht="15.75">
      <c r="B10" s="4"/>
      <c r="C10" s="4"/>
      <c r="D10" s="4" t="s">
        <v>71</v>
      </c>
      <c r="E10" s="38" t="s">
        <v>72</v>
      </c>
      <c r="H10" s="1" t="s">
        <v>73</v>
      </c>
    </row>
    <row r="11" spans="1:12" ht="74.25" customHeight="1">
      <c r="B11" s="49" t="s">
        <v>84</v>
      </c>
      <c r="C11" s="116"/>
      <c r="D11" s="49" t="s">
        <v>85</v>
      </c>
      <c r="E11" s="49" t="s">
        <v>86</v>
      </c>
      <c r="F11" s="49" t="s">
        <v>87</v>
      </c>
      <c r="G11" s="49"/>
      <c r="H11" s="50" t="s">
        <v>88</v>
      </c>
      <c r="I11" s="153" t="s">
        <v>302</v>
      </c>
      <c r="J11" s="154" t="s">
        <v>303</v>
      </c>
      <c r="K11" s="154" t="s">
        <v>304</v>
      </c>
    </row>
    <row r="12" spans="1:12" ht="25.5" customHeight="1">
      <c r="B12" s="52" t="s">
        <v>89</v>
      </c>
      <c r="C12" s="117"/>
      <c r="D12" s="52"/>
      <c r="E12" s="52"/>
      <c r="F12" s="52"/>
      <c r="G12" s="52"/>
      <c r="H12" s="51"/>
      <c r="I12" s="53">
        <f>I187</f>
        <v>18887.699999999997</v>
      </c>
      <c r="J12" s="53">
        <f>J13+J135+J147+J161+J181+J185+J158+J172</f>
        <v>19356.900000000001</v>
      </c>
      <c r="K12" s="53">
        <f>K13+K135+K147+K161+K181+K185+K158+K172</f>
        <v>19477.900000000001</v>
      </c>
    </row>
    <row r="13" spans="1:12" ht="58.5" customHeight="1">
      <c r="B13" s="135" t="s">
        <v>90</v>
      </c>
      <c r="C13" s="118">
        <v>802</v>
      </c>
      <c r="D13" s="54" t="s">
        <v>91</v>
      </c>
      <c r="E13" s="54" t="s">
        <v>92</v>
      </c>
      <c r="F13" s="54" t="s">
        <v>93</v>
      </c>
      <c r="G13" s="54" t="s">
        <v>94</v>
      </c>
      <c r="H13" s="54" t="s">
        <v>94</v>
      </c>
      <c r="I13" s="55">
        <f>I14+I22+I95+I97+I83</f>
        <v>13038.800000000001</v>
      </c>
      <c r="J13" s="55">
        <f>J14+J22+J95+J97+J83</f>
        <v>13112.8</v>
      </c>
      <c r="K13" s="155">
        <f>K14+K22+K95+K97+K83</f>
        <v>12983.6</v>
      </c>
    </row>
    <row r="14" spans="1:12" ht="66" customHeight="1">
      <c r="B14" s="136" t="s">
        <v>95</v>
      </c>
      <c r="C14" s="118">
        <v>802</v>
      </c>
      <c r="D14" s="54" t="s">
        <v>91</v>
      </c>
      <c r="E14" s="54" t="s">
        <v>96</v>
      </c>
      <c r="F14" s="54" t="s">
        <v>93</v>
      </c>
      <c r="G14" s="54" t="s">
        <v>94</v>
      </c>
      <c r="H14" s="54" t="s">
        <v>94</v>
      </c>
      <c r="I14" s="55">
        <f>I15</f>
        <v>988.09999999999991</v>
      </c>
      <c r="J14" s="55">
        <f t="shared" ref="J14:K15" si="0">J15</f>
        <v>1061.5999999999999</v>
      </c>
      <c r="K14" s="55">
        <f t="shared" si="0"/>
        <v>1096.0999999999999</v>
      </c>
    </row>
    <row r="15" spans="1:12" ht="15">
      <c r="B15" s="136" t="s">
        <v>97</v>
      </c>
      <c r="C15" s="118">
        <v>802</v>
      </c>
      <c r="D15" s="54" t="s">
        <v>91</v>
      </c>
      <c r="E15" s="54" t="s">
        <v>96</v>
      </c>
      <c r="F15" s="54" t="s">
        <v>98</v>
      </c>
      <c r="G15" s="54" t="s">
        <v>94</v>
      </c>
      <c r="H15" s="54" t="s">
        <v>94</v>
      </c>
      <c r="I15" s="55">
        <f>I16</f>
        <v>988.09999999999991</v>
      </c>
      <c r="J15" s="55">
        <f t="shared" si="0"/>
        <v>1061.5999999999999</v>
      </c>
      <c r="K15" s="55">
        <f t="shared" si="0"/>
        <v>1096.0999999999999</v>
      </c>
    </row>
    <row r="16" spans="1:12" ht="53.25" customHeight="1">
      <c r="B16" s="137" t="s">
        <v>99</v>
      </c>
      <c r="C16" s="118">
        <v>802</v>
      </c>
      <c r="D16" s="54" t="s">
        <v>91</v>
      </c>
      <c r="E16" s="54" t="s">
        <v>96</v>
      </c>
      <c r="F16" s="54" t="s">
        <v>98</v>
      </c>
      <c r="G16" s="54" t="s">
        <v>94</v>
      </c>
      <c r="H16" s="54" t="s">
        <v>100</v>
      </c>
      <c r="I16" s="55">
        <f>I17+I18+I19</f>
        <v>988.09999999999991</v>
      </c>
      <c r="J16" s="55">
        <f t="shared" ref="J16:K16" si="1">J17+J18+J19</f>
        <v>1061.5999999999999</v>
      </c>
      <c r="K16" s="55">
        <f t="shared" si="1"/>
        <v>1096.0999999999999</v>
      </c>
    </row>
    <row r="17" spans="2:15" ht="15" customHeight="1">
      <c r="B17" s="72" t="s">
        <v>101</v>
      </c>
      <c r="C17" s="119">
        <v>802</v>
      </c>
      <c r="D17" s="56" t="s">
        <v>91</v>
      </c>
      <c r="E17" s="56" t="s">
        <v>96</v>
      </c>
      <c r="F17" s="56" t="s">
        <v>98</v>
      </c>
      <c r="G17" s="56" t="s">
        <v>102</v>
      </c>
      <c r="H17" s="56" t="s">
        <v>103</v>
      </c>
      <c r="I17" s="57">
        <f>758.9</f>
        <v>758.9</v>
      </c>
      <c r="J17" s="58">
        <v>815.5</v>
      </c>
      <c r="K17" s="58">
        <v>850</v>
      </c>
    </row>
    <row r="18" spans="2:15" ht="15" customHeight="1">
      <c r="B18" s="72" t="s">
        <v>104</v>
      </c>
      <c r="C18" s="119">
        <v>802</v>
      </c>
      <c r="D18" s="56" t="s">
        <v>91</v>
      </c>
      <c r="E18" s="56" t="s">
        <v>96</v>
      </c>
      <c r="F18" s="56" t="s">
        <v>98</v>
      </c>
      <c r="G18" s="56" t="s">
        <v>105</v>
      </c>
      <c r="H18" s="56" t="s">
        <v>106</v>
      </c>
      <c r="I18" s="57"/>
      <c r="J18" s="58"/>
      <c r="K18" s="58"/>
    </row>
    <row r="19" spans="2:15" ht="15" customHeight="1">
      <c r="B19" s="72" t="s">
        <v>107</v>
      </c>
      <c r="C19" s="119">
        <v>802</v>
      </c>
      <c r="D19" s="56" t="s">
        <v>91</v>
      </c>
      <c r="E19" s="56" t="s">
        <v>96</v>
      </c>
      <c r="F19" s="56" t="s">
        <v>98</v>
      </c>
      <c r="G19" s="56" t="s">
        <v>108</v>
      </c>
      <c r="H19" s="56" t="s">
        <v>109</v>
      </c>
      <c r="I19" s="57">
        <v>229.2</v>
      </c>
      <c r="J19" s="58">
        <v>246.1</v>
      </c>
      <c r="K19" s="58">
        <v>246.1</v>
      </c>
      <c r="N19" s="259"/>
    </row>
    <row r="20" spans="2:15" ht="15" customHeight="1">
      <c r="B20" s="72" t="s">
        <v>110</v>
      </c>
      <c r="C20" s="119">
        <v>802</v>
      </c>
      <c r="D20" s="56" t="s">
        <v>91</v>
      </c>
      <c r="E20" s="56" t="s">
        <v>96</v>
      </c>
      <c r="F20" s="56" t="s">
        <v>98</v>
      </c>
      <c r="G20" s="56" t="s">
        <v>105</v>
      </c>
      <c r="H20" s="56" t="s">
        <v>111</v>
      </c>
      <c r="I20" s="57"/>
      <c r="J20" s="59"/>
      <c r="K20" s="59"/>
    </row>
    <row r="21" spans="2:15" ht="15" hidden="1" customHeight="1">
      <c r="B21" s="72"/>
      <c r="C21" s="119" t="s">
        <v>112</v>
      </c>
      <c r="D21" s="56" t="s">
        <v>91</v>
      </c>
      <c r="E21" s="56" t="s">
        <v>96</v>
      </c>
      <c r="F21" s="56" t="s">
        <v>98</v>
      </c>
      <c r="G21" s="56" t="s">
        <v>113</v>
      </c>
      <c r="H21" s="56" t="s">
        <v>114</v>
      </c>
      <c r="I21" s="57"/>
      <c r="J21" s="59"/>
      <c r="K21" s="60"/>
    </row>
    <row r="22" spans="2:15" ht="15" customHeight="1">
      <c r="B22" s="136" t="s">
        <v>115</v>
      </c>
      <c r="C22" s="118">
        <v>802</v>
      </c>
      <c r="D22" s="54" t="s">
        <v>91</v>
      </c>
      <c r="E22" s="54" t="s">
        <v>116</v>
      </c>
      <c r="F22" s="54" t="s">
        <v>93</v>
      </c>
      <c r="G22" s="54" t="s">
        <v>94</v>
      </c>
      <c r="H22" s="54" t="s">
        <v>94</v>
      </c>
      <c r="I22" s="55">
        <f>I23</f>
        <v>2201.5</v>
      </c>
      <c r="J22" s="55">
        <f t="shared" ref="J22:K23" si="2">J23</f>
        <v>2629.7999999999997</v>
      </c>
      <c r="K22" s="55">
        <f t="shared" si="2"/>
        <v>2425.7999999999997</v>
      </c>
    </row>
    <row r="23" spans="2:15" ht="15" customHeight="1">
      <c r="B23" s="136" t="s">
        <v>117</v>
      </c>
      <c r="C23" s="118">
        <v>802</v>
      </c>
      <c r="D23" s="54" t="s">
        <v>91</v>
      </c>
      <c r="E23" s="54" t="s">
        <v>116</v>
      </c>
      <c r="F23" s="54" t="s">
        <v>118</v>
      </c>
      <c r="G23" s="54" t="s">
        <v>94</v>
      </c>
      <c r="H23" s="54" t="s">
        <v>94</v>
      </c>
      <c r="I23" s="55">
        <f>I24</f>
        <v>2201.5</v>
      </c>
      <c r="J23" s="55">
        <f t="shared" si="2"/>
        <v>2629.7999999999997</v>
      </c>
      <c r="K23" s="55">
        <f t="shared" si="2"/>
        <v>2425.7999999999997</v>
      </c>
      <c r="O23" s="259"/>
    </row>
    <row r="24" spans="2:15" ht="15" customHeight="1">
      <c r="B24" s="137" t="s">
        <v>119</v>
      </c>
      <c r="C24" s="118">
        <v>802</v>
      </c>
      <c r="D24" s="54" t="s">
        <v>91</v>
      </c>
      <c r="E24" s="54" t="s">
        <v>116</v>
      </c>
      <c r="F24" s="54" t="s">
        <v>118</v>
      </c>
      <c r="G24" s="54" t="s">
        <v>94</v>
      </c>
      <c r="H24" s="54" t="s">
        <v>120</v>
      </c>
      <c r="I24" s="55">
        <f>I25+I29+I39+I43+I63+I71+I75+I36</f>
        <v>2201.5</v>
      </c>
      <c r="J24" s="55">
        <f t="shared" ref="J24:K24" si="3">J25+J29+J39+J43+J63+J71+J75+J36</f>
        <v>2629.7999999999997</v>
      </c>
      <c r="K24" s="55">
        <f t="shared" si="3"/>
        <v>2425.7999999999997</v>
      </c>
    </row>
    <row r="25" spans="2:15" ht="15" customHeight="1">
      <c r="B25" s="137" t="s">
        <v>99</v>
      </c>
      <c r="C25" s="118">
        <v>802</v>
      </c>
      <c r="D25" s="54" t="s">
        <v>91</v>
      </c>
      <c r="E25" s="54" t="s">
        <v>116</v>
      </c>
      <c r="F25" s="54" t="s">
        <v>118</v>
      </c>
      <c r="G25" s="54" t="s">
        <v>94</v>
      </c>
      <c r="H25" s="54" t="s">
        <v>100</v>
      </c>
      <c r="I25" s="55">
        <f>I26+I27+I28</f>
        <v>1795.7</v>
      </c>
      <c r="J25" s="55">
        <f t="shared" ref="J25:K25" si="4">J26+J27+J28</f>
        <v>1998</v>
      </c>
      <c r="K25" s="55">
        <f t="shared" si="4"/>
        <v>2083</v>
      </c>
    </row>
    <row r="26" spans="2:15" ht="15" customHeight="1">
      <c r="B26" s="72" t="s">
        <v>101</v>
      </c>
      <c r="C26" s="119">
        <v>802</v>
      </c>
      <c r="D26" s="56" t="s">
        <v>91</v>
      </c>
      <c r="E26" s="56" t="s">
        <v>116</v>
      </c>
      <c r="F26" s="56" t="s">
        <v>118</v>
      </c>
      <c r="G26" s="56" t="s">
        <v>102</v>
      </c>
      <c r="H26" s="56" t="s">
        <v>103</v>
      </c>
      <c r="I26" s="57">
        <v>1379.2</v>
      </c>
      <c r="J26" s="58">
        <v>1535</v>
      </c>
      <c r="K26" s="58">
        <f>1600</f>
        <v>1600</v>
      </c>
    </row>
    <row r="27" spans="2:15" ht="15" customHeight="1">
      <c r="B27" s="61" t="s">
        <v>121</v>
      </c>
      <c r="C27" s="119">
        <v>802</v>
      </c>
      <c r="D27" s="56" t="s">
        <v>91</v>
      </c>
      <c r="E27" s="56" t="s">
        <v>116</v>
      </c>
      <c r="F27" s="56" t="s">
        <v>118</v>
      </c>
      <c r="G27" s="56" t="s">
        <v>105</v>
      </c>
      <c r="H27" s="56" t="s">
        <v>106</v>
      </c>
      <c r="I27" s="57"/>
      <c r="J27" s="58"/>
      <c r="K27" s="58"/>
    </row>
    <row r="28" spans="2:15" ht="15" customHeight="1">
      <c r="B28" s="72" t="s">
        <v>107</v>
      </c>
      <c r="C28" s="119">
        <v>802</v>
      </c>
      <c r="D28" s="56" t="s">
        <v>91</v>
      </c>
      <c r="E28" s="56" t="s">
        <v>116</v>
      </c>
      <c r="F28" s="56" t="s">
        <v>118</v>
      </c>
      <c r="G28" s="56" t="s">
        <v>108</v>
      </c>
      <c r="H28" s="56" t="s">
        <v>109</v>
      </c>
      <c r="I28" s="57">
        <v>416.5</v>
      </c>
      <c r="J28" s="58">
        <v>463</v>
      </c>
      <c r="K28" s="58">
        <v>483</v>
      </c>
    </row>
    <row r="29" spans="2:15" ht="15" customHeight="1">
      <c r="B29" s="93" t="s">
        <v>122</v>
      </c>
      <c r="C29" s="120">
        <v>802</v>
      </c>
      <c r="D29" s="62" t="s">
        <v>91</v>
      </c>
      <c r="E29" s="62" t="s">
        <v>116</v>
      </c>
      <c r="F29" s="62" t="s">
        <v>118</v>
      </c>
      <c r="G29" s="62" t="s">
        <v>123</v>
      </c>
      <c r="H29" s="62" t="s">
        <v>124</v>
      </c>
      <c r="I29" s="63">
        <f>I30+I31+I32</f>
        <v>72.099999999999994</v>
      </c>
      <c r="J29" s="63">
        <f t="shared" ref="J29:K29" si="5">J30+J31+J32</f>
        <v>75.099999999999994</v>
      </c>
      <c r="K29" s="63">
        <f t="shared" si="5"/>
        <v>76.099999999999994</v>
      </c>
      <c r="N29" s="259">
        <f>I17+I19+I26+I28+I99+I100</f>
        <v>10499.800000000001</v>
      </c>
    </row>
    <row r="30" spans="2:15" ht="15" customHeight="1">
      <c r="B30" s="71" t="s">
        <v>125</v>
      </c>
      <c r="C30" s="121">
        <v>802</v>
      </c>
      <c r="D30" s="64" t="s">
        <v>91</v>
      </c>
      <c r="E30" s="64" t="s">
        <v>116</v>
      </c>
      <c r="F30" s="64" t="s">
        <v>118</v>
      </c>
      <c r="G30" s="64" t="s">
        <v>123</v>
      </c>
      <c r="H30" s="64" t="s">
        <v>124</v>
      </c>
      <c r="I30" s="57">
        <f>38</f>
        <v>38</v>
      </c>
      <c r="J30" s="58">
        <f>40</f>
        <v>40</v>
      </c>
      <c r="K30" s="58">
        <f>41</f>
        <v>41</v>
      </c>
      <c r="N30" s="259">
        <f>I76+I103+I104+I173</f>
        <v>537.6</v>
      </c>
    </row>
    <row r="31" spans="2:15" ht="15" customHeight="1">
      <c r="B31" s="71" t="s">
        <v>126</v>
      </c>
      <c r="C31" s="121">
        <v>802</v>
      </c>
      <c r="D31" s="64" t="s">
        <v>91</v>
      </c>
      <c r="E31" s="64" t="s">
        <v>116</v>
      </c>
      <c r="F31" s="64" t="s">
        <v>118</v>
      </c>
      <c r="G31" s="64" t="s">
        <v>123</v>
      </c>
      <c r="H31" s="64" t="s">
        <v>124</v>
      </c>
      <c r="I31" s="57">
        <f>27.1</f>
        <v>27.1</v>
      </c>
      <c r="J31" s="58">
        <f>27.1</f>
        <v>27.1</v>
      </c>
      <c r="K31" s="58">
        <f>27.1</f>
        <v>27.1</v>
      </c>
    </row>
    <row r="32" spans="2:15" ht="15" customHeight="1">
      <c r="B32" s="71" t="s">
        <v>127</v>
      </c>
      <c r="C32" s="121">
        <v>802</v>
      </c>
      <c r="D32" s="64" t="s">
        <v>91</v>
      </c>
      <c r="E32" s="64" t="s">
        <v>116</v>
      </c>
      <c r="F32" s="64" t="s">
        <v>118</v>
      </c>
      <c r="G32" s="64" t="s">
        <v>123</v>
      </c>
      <c r="H32" s="64" t="s">
        <v>124</v>
      </c>
      <c r="I32" s="57">
        <v>7</v>
      </c>
      <c r="J32" s="58">
        <v>8</v>
      </c>
      <c r="K32" s="58">
        <v>8</v>
      </c>
    </row>
    <row r="33" spans="2:11" ht="15" hidden="1" customHeight="1">
      <c r="B33" s="71"/>
      <c r="C33" s="121"/>
      <c r="D33" s="64"/>
      <c r="E33" s="64"/>
      <c r="F33" s="64"/>
      <c r="G33" s="64"/>
      <c r="H33" s="64"/>
      <c r="I33" s="57"/>
      <c r="J33" s="58"/>
      <c r="K33" s="58"/>
    </row>
    <row r="34" spans="2:11" ht="15" hidden="1" customHeight="1">
      <c r="B34" s="71"/>
      <c r="C34" s="121"/>
      <c r="D34" s="64"/>
      <c r="E34" s="64"/>
      <c r="F34" s="64"/>
      <c r="G34" s="64"/>
      <c r="H34" s="64"/>
      <c r="I34" s="57"/>
      <c r="J34" s="58"/>
      <c r="K34" s="58"/>
    </row>
    <row r="35" spans="2:11" ht="15" hidden="1" customHeight="1">
      <c r="B35" s="71"/>
      <c r="C35" s="121"/>
      <c r="D35" s="64"/>
      <c r="E35" s="64"/>
      <c r="F35" s="64"/>
      <c r="G35" s="64"/>
      <c r="H35" s="64"/>
      <c r="I35" s="57"/>
      <c r="J35" s="58"/>
      <c r="K35" s="58"/>
    </row>
    <row r="36" spans="2:11" ht="15" customHeight="1">
      <c r="B36" s="138" t="s">
        <v>129</v>
      </c>
      <c r="C36" s="122">
        <v>802</v>
      </c>
      <c r="D36" s="65" t="s">
        <v>91</v>
      </c>
      <c r="E36" s="65" t="s">
        <v>116</v>
      </c>
      <c r="F36" s="65" t="s">
        <v>118</v>
      </c>
      <c r="G36" s="65" t="s">
        <v>105</v>
      </c>
      <c r="H36" s="65" t="s">
        <v>94</v>
      </c>
      <c r="I36" s="66">
        <f>I37</f>
        <v>0</v>
      </c>
      <c r="J36" s="66">
        <f t="shared" ref="J36:K36" si="6">J37</f>
        <v>0</v>
      </c>
      <c r="K36" s="66">
        <f t="shared" si="6"/>
        <v>0</v>
      </c>
    </row>
    <row r="37" spans="2:11" ht="15" customHeight="1">
      <c r="B37" s="82" t="s">
        <v>130</v>
      </c>
      <c r="C37" s="123" t="s">
        <v>112</v>
      </c>
      <c r="D37" s="67" t="s">
        <v>91</v>
      </c>
      <c r="E37" s="67" t="s">
        <v>116</v>
      </c>
      <c r="F37" s="67" t="s">
        <v>118</v>
      </c>
      <c r="G37" s="67" t="s">
        <v>105</v>
      </c>
      <c r="H37" s="67" t="s">
        <v>111</v>
      </c>
      <c r="I37" s="68"/>
      <c r="J37" s="69"/>
      <c r="K37" s="69"/>
    </row>
    <row r="38" spans="2:11" ht="15" hidden="1" customHeight="1">
      <c r="B38" s="139"/>
      <c r="C38" s="124"/>
      <c r="D38" s="70"/>
      <c r="E38" s="70"/>
      <c r="F38" s="70"/>
      <c r="G38" s="70"/>
      <c r="H38" s="70"/>
      <c r="I38" s="68"/>
      <c r="J38" s="69"/>
      <c r="K38" s="69"/>
    </row>
    <row r="39" spans="2:11" ht="15" customHeight="1">
      <c r="B39" s="93" t="s">
        <v>131</v>
      </c>
      <c r="C39" s="120">
        <v>802</v>
      </c>
      <c r="D39" s="62" t="s">
        <v>91</v>
      </c>
      <c r="E39" s="62" t="s">
        <v>116</v>
      </c>
      <c r="F39" s="62" t="s">
        <v>118</v>
      </c>
      <c r="G39" s="62" t="s">
        <v>94</v>
      </c>
      <c r="H39" s="62" t="s">
        <v>132</v>
      </c>
      <c r="I39" s="63">
        <f>I40+I42</f>
        <v>0</v>
      </c>
      <c r="J39" s="63">
        <f t="shared" ref="J39:K39" si="7">J40+J42</f>
        <v>0</v>
      </c>
      <c r="K39" s="63">
        <f t="shared" si="7"/>
        <v>0</v>
      </c>
    </row>
    <row r="40" spans="2:11" ht="15" customHeight="1">
      <c r="B40" s="71" t="s">
        <v>133</v>
      </c>
      <c r="C40" s="119">
        <v>802</v>
      </c>
      <c r="D40" s="56" t="s">
        <v>91</v>
      </c>
      <c r="E40" s="56" t="s">
        <v>116</v>
      </c>
      <c r="F40" s="56" t="s">
        <v>118</v>
      </c>
      <c r="G40" s="56" t="s">
        <v>123</v>
      </c>
      <c r="H40" s="56" t="s">
        <v>132</v>
      </c>
      <c r="I40" s="57"/>
      <c r="J40" s="58"/>
      <c r="K40" s="58"/>
    </row>
    <row r="41" spans="2:11" ht="15" customHeight="1">
      <c r="B41" s="71" t="s">
        <v>134</v>
      </c>
      <c r="C41" s="119" t="s">
        <v>112</v>
      </c>
      <c r="D41" s="56" t="s">
        <v>91</v>
      </c>
      <c r="E41" s="56" t="s">
        <v>116</v>
      </c>
      <c r="F41" s="56" t="s">
        <v>118</v>
      </c>
      <c r="G41" s="56" t="s">
        <v>128</v>
      </c>
      <c r="H41" s="56" t="s">
        <v>132</v>
      </c>
      <c r="I41" s="57"/>
      <c r="J41" s="58"/>
      <c r="K41" s="58"/>
    </row>
    <row r="42" spans="2:11" ht="15" hidden="1" customHeight="1">
      <c r="B42" s="71" t="s">
        <v>135</v>
      </c>
      <c r="C42" s="121">
        <v>802</v>
      </c>
      <c r="D42" s="64" t="s">
        <v>91</v>
      </c>
      <c r="E42" s="64" t="s">
        <v>116</v>
      </c>
      <c r="F42" s="64" t="s">
        <v>118</v>
      </c>
      <c r="G42" s="64" t="s">
        <v>128</v>
      </c>
      <c r="H42" s="64" t="s">
        <v>132</v>
      </c>
      <c r="I42" s="57"/>
      <c r="J42" s="58"/>
      <c r="K42" s="58"/>
    </row>
    <row r="43" spans="2:11" ht="15" customHeight="1">
      <c r="B43" s="93" t="s">
        <v>136</v>
      </c>
      <c r="C43" s="120">
        <v>802</v>
      </c>
      <c r="D43" s="62" t="s">
        <v>91</v>
      </c>
      <c r="E43" s="62" t="s">
        <v>116</v>
      </c>
      <c r="F43" s="62" t="s">
        <v>118</v>
      </c>
      <c r="G43" s="62" t="s">
        <v>94</v>
      </c>
      <c r="H43" s="62" t="s">
        <v>137</v>
      </c>
      <c r="I43" s="63">
        <f>I44+I51</f>
        <v>46</v>
      </c>
      <c r="J43" s="63">
        <f t="shared" ref="J43:K43" si="8">J44+J51</f>
        <v>48</v>
      </c>
      <c r="K43" s="63">
        <f t="shared" si="8"/>
        <v>48</v>
      </c>
    </row>
    <row r="44" spans="2:11" ht="15" customHeight="1">
      <c r="B44" s="93" t="s">
        <v>138</v>
      </c>
      <c r="C44" s="120">
        <v>802</v>
      </c>
      <c r="D44" s="62" t="s">
        <v>91</v>
      </c>
      <c r="E44" s="62" t="s">
        <v>116</v>
      </c>
      <c r="F44" s="62" t="s">
        <v>118</v>
      </c>
      <c r="G44" s="62" t="s">
        <v>123</v>
      </c>
      <c r="H44" s="62" t="s">
        <v>137</v>
      </c>
      <c r="I44" s="63">
        <f>I45+I46+I47+I48+I50</f>
        <v>34</v>
      </c>
      <c r="J44" s="63">
        <f t="shared" ref="J44:K44" si="9">J45+J46+J47+J48+J50</f>
        <v>36</v>
      </c>
      <c r="K44" s="63">
        <f t="shared" si="9"/>
        <v>36</v>
      </c>
    </row>
    <row r="45" spans="2:11" ht="15" customHeight="1">
      <c r="B45" s="82" t="s">
        <v>139</v>
      </c>
      <c r="C45" s="121">
        <v>802</v>
      </c>
      <c r="D45" s="64" t="s">
        <v>91</v>
      </c>
      <c r="E45" s="64" t="s">
        <v>116</v>
      </c>
      <c r="F45" s="64" t="s">
        <v>118</v>
      </c>
      <c r="G45" s="67" t="s">
        <v>123</v>
      </c>
      <c r="H45" s="67" t="s">
        <v>137</v>
      </c>
      <c r="I45" s="68">
        <f>28</f>
        <v>28</v>
      </c>
      <c r="J45" s="58">
        <f>29</f>
        <v>29</v>
      </c>
      <c r="K45" s="58">
        <f>29</f>
        <v>29</v>
      </c>
    </row>
    <row r="46" spans="2:11" ht="15" customHeight="1">
      <c r="B46" s="82" t="s">
        <v>140</v>
      </c>
      <c r="C46" s="121">
        <v>802</v>
      </c>
      <c r="D46" s="64" t="s">
        <v>91</v>
      </c>
      <c r="E46" s="64" t="s">
        <v>116</v>
      </c>
      <c r="F46" s="64" t="s">
        <v>118</v>
      </c>
      <c r="G46" s="67" t="s">
        <v>123</v>
      </c>
      <c r="H46" s="67" t="s">
        <v>137</v>
      </c>
      <c r="I46" s="68">
        <f>6</f>
        <v>6</v>
      </c>
      <c r="J46" s="58">
        <f>7</f>
        <v>7</v>
      </c>
      <c r="K46" s="58">
        <f>7</f>
        <v>7</v>
      </c>
    </row>
    <row r="47" spans="2:11" ht="15" hidden="1" customHeight="1">
      <c r="B47" s="82" t="s">
        <v>141</v>
      </c>
      <c r="C47" s="121">
        <v>802</v>
      </c>
      <c r="D47" s="64" t="s">
        <v>91</v>
      </c>
      <c r="E47" s="64" t="s">
        <v>116</v>
      </c>
      <c r="F47" s="64" t="s">
        <v>118</v>
      </c>
      <c r="G47" s="67" t="s">
        <v>123</v>
      </c>
      <c r="H47" s="67" t="s">
        <v>137</v>
      </c>
      <c r="I47" s="68"/>
      <c r="J47" s="58"/>
      <c r="K47" s="58"/>
    </row>
    <row r="48" spans="2:11" ht="28.5">
      <c r="B48" s="82" t="s">
        <v>142</v>
      </c>
      <c r="C48" s="121">
        <v>802</v>
      </c>
      <c r="D48" s="64" t="s">
        <v>91</v>
      </c>
      <c r="E48" s="64" t="s">
        <v>116</v>
      </c>
      <c r="F48" s="64" t="s">
        <v>118</v>
      </c>
      <c r="G48" s="67" t="s">
        <v>123</v>
      </c>
      <c r="H48" s="67" t="s">
        <v>137</v>
      </c>
      <c r="I48" s="68"/>
      <c r="J48" s="58"/>
      <c r="K48" s="58"/>
    </row>
    <row r="49" spans="2:11" ht="15" hidden="1" customHeight="1">
      <c r="B49" s="82" t="s">
        <v>143</v>
      </c>
      <c r="C49" s="121">
        <v>802</v>
      </c>
      <c r="D49" s="64" t="s">
        <v>91</v>
      </c>
      <c r="E49" s="64" t="s">
        <v>116</v>
      </c>
      <c r="F49" s="64" t="s">
        <v>118</v>
      </c>
      <c r="G49" s="67" t="s">
        <v>123</v>
      </c>
      <c r="H49" s="67" t="s">
        <v>137</v>
      </c>
      <c r="I49" s="68"/>
      <c r="J49" s="58"/>
      <c r="K49" s="58"/>
    </row>
    <row r="50" spans="2:11" ht="15" customHeight="1">
      <c r="B50" s="82" t="s">
        <v>144</v>
      </c>
      <c r="C50" s="121">
        <v>802</v>
      </c>
      <c r="D50" s="64" t="s">
        <v>91</v>
      </c>
      <c r="E50" s="64" t="s">
        <v>116</v>
      </c>
      <c r="F50" s="64" t="s">
        <v>118</v>
      </c>
      <c r="G50" s="67" t="s">
        <v>123</v>
      </c>
      <c r="H50" s="67" t="s">
        <v>137</v>
      </c>
      <c r="I50" s="68"/>
      <c r="J50" s="58"/>
      <c r="K50" s="58"/>
    </row>
    <row r="51" spans="2:11" ht="15" customHeight="1">
      <c r="B51" s="81" t="s">
        <v>145</v>
      </c>
      <c r="C51" s="120">
        <v>802</v>
      </c>
      <c r="D51" s="62" t="s">
        <v>91</v>
      </c>
      <c r="E51" s="62" t="s">
        <v>116</v>
      </c>
      <c r="F51" s="62" t="s">
        <v>118</v>
      </c>
      <c r="G51" s="62" t="s">
        <v>128</v>
      </c>
      <c r="H51" s="62" t="s">
        <v>137</v>
      </c>
      <c r="I51" s="63">
        <f>I55+I59</f>
        <v>12</v>
      </c>
      <c r="J51" s="63">
        <f t="shared" ref="J51:K51" si="10">J52+J55+J60</f>
        <v>12</v>
      </c>
      <c r="K51" s="63">
        <f t="shared" si="10"/>
        <v>12</v>
      </c>
    </row>
    <row r="52" spans="2:11" ht="15" hidden="1" customHeight="1">
      <c r="B52" s="71" t="s">
        <v>146</v>
      </c>
      <c r="C52" s="121">
        <v>802</v>
      </c>
      <c r="D52" s="64" t="s">
        <v>91</v>
      </c>
      <c r="E52" s="64" t="s">
        <v>116</v>
      </c>
      <c r="F52" s="64" t="s">
        <v>118</v>
      </c>
      <c r="G52" s="64" t="s">
        <v>128</v>
      </c>
      <c r="H52" s="67" t="s">
        <v>137</v>
      </c>
      <c r="I52" s="57"/>
      <c r="J52" s="58"/>
      <c r="K52" s="58"/>
    </row>
    <row r="53" spans="2:11" ht="15" customHeight="1">
      <c r="B53" s="71" t="s">
        <v>147</v>
      </c>
      <c r="C53" s="121">
        <v>802</v>
      </c>
      <c r="D53" s="64" t="s">
        <v>91</v>
      </c>
      <c r="E53" s="64" t="s">
        <v>116</v>
      </c>
      <c r="F53" s="64" t="s">
        <v>118</v>
      </c>
      <c r="G53" s="64" t="s">
        <v>128</v>
      </c>
      <c r="H53" s="67" t="s">
        <v>137</v>
      </c>
      <c r="I53" s="57"/>
      <c r="J53" s="58"/>
      <c r="K53" s="58"/>
    </row>
    <row r="54" spans="2:11" ht="15" hidden="1" customHeight="1">
      <c r="B54" s="71" t="s">
        <v>148</v>
      </c>
      <c r="C54" s="121">
        <v>802</v>
      </c>
      <c r="D54" s="64" t="s">
        <v>91</v>
      </c>
      <c r="E54" s="64" t="s">
        <v>116</v>
      </c>
      <c r="F54" s="64" t="s">
        <v>118</v>
      </c>
      <c r="G54" s="64" t="s">
        <v>128</v>
      </c>
      <c r="H54" s="67" t="s">
        <v>137</v>
      </c>
      <c r="I54" s="57"/>
      <c r="J54" s="58"/>
      <c r="K54" s="58"/>
    </row>
    <row r="55" spans="2:11" ht="15" customHeight="1">
      <c r="B55" s="71" t="s">
        <v>149</v>
      </c>
      <c r="C55" s="121">
        <v>802</v>
      </c>
      <c r="D55" s="64" t="s">
        <v>91</v>
      </c>
      <c r="E55" s="64" t="s">
        <v>116</v>
      </c>
      <c r="F55" s="64" t="s">
        <v>118</v>
      </c>
      <c r="G55" s="64" t="s">
        <v>128</v>
      </c>
      <c r="H55" s="67" t="s">
        <v>137</v>
      </c>
      <c r="I55" s="57">
        <f>12</f>
        <v>12</v>
      </c>
      <c r="J55" s="58">
        <f>12</f>
        <v>12</v>
      </c>
      <c r="K55" s="58">
        <f>12</f>
        <v>12</v>
      </c>
    </row>
    <row r="56" spans="2:11" ht="15" customHeight="1">
      <c r="B56" s="71" t="s">
        <v>150</v>
      </c>
      <c r="C56" s="121">
        <v>802</v>
      </c>
      <c r="D56" s="64" t="s">
        <v>91</v>
      </c>
      <c r="E56" s="64" t="s">
        <v>116</v>
      </c>
      <c r="F56" s="64" t="s">
        <v>118</v>
      </c>
      <c r="G56" s="64" t="s">
        <v>128</v>
      </c>
      <c r="H56" s="67" t="s">
        <v>137</v>
      </c>
      <c r="I56" s="57"/>
      <c r="J56" s="58"/>
      <c r="K56" s="58"/>
    </row>
    <row r="57" spans="2:11" ht="15" hidden="1" customHeight="1">
      <c r="B57" s="71" t="s">
        <v>151</v>
      </c>
      <c r="C57" s="121">
        <v>802</v>
      </c>
      <c r="D57" s="64" t="s">
        <v>91</v>
      </c>
      <c r="E57" s="64" t="s">
        <v>116</v>
      </c>
      <c r="F57" s="64" t="s">
        <v>118</v>
      </c>
      <c r="G57" s="64" t="s">
        <v>128</v>
      </c>
      <c r="H57" s="67" t="s">
        <v>137</v>
      </c>
      <c r="I57" s="57"/>
      <c r="J57" s="58"/>
      <c r="K57" s="58"/>
    </row>
    <row r="58" spans="2:11" ht="15" customHeight="1">
      <c r="B58" s="71" t="s">
        <v>152</v>
      </c>
      <c r="C58" s="121">
        <v>802</v>
      </c>
      <c r="D58" s="64" t="s">
        <v>91</v>
      </c>
      <c r="E58" s="64" t="s">
        <v>116</v>
      </c>
      <c r="F58" s="64" t="s">
        <v>118</v>
      </c>
      <c r="G58" s="64" t="s">
        <v>128</v>
      </c>
      <c r="H58" s="67" t="s">
        <v>137</v>
      </c>
      <c r="I58" s="57"/>
      <c r="J58" s="58"/>
      <c r="K58" s="58"/>
    </row>
    <row r="59" spans="2:11" ht="15" hidden="1" customHeight="1">
      <c r="B59" s="71" t="s">
        <v>382</v>
      </c>
      <c r="C59" s="121">
        <v>802</v>
      </c>
      <c r="D59" s="64" t="s">
        <v>91</v>
      </c>
      <c r="E59" s="64" t="s">
        <v>116</v>
      </c>
      <c r="F59" s="64" t="s">
        <v>118</v>
      </c>
      <c r="G59" s="64" t="s">
        <v>128</v>
      </c>
      <c r="H59" s="67" t="s">
        <v>137</v>
      </c>
      <c r="I59" s="57"/>
      <c r="J59" s="58"/>
      <c r="K59" s="58"/>
    </row>
    <row r="60" spans="2:11" ht="15" hidden="1" customHeight="1">
      <c r="B60" s="71" t="s">
        <v>153</v>
      </c>
      <c r="C60" s="121">
        <v>802</v>
      </c>
      <c r="D60" s="64" t="s">
        <v>91</v>
      </c>
      <c r="E60" s="64" t="s">
        <v>116</v>
      </c>
      <c r="F60" s="64" t="s">
        <v>118</v>
      </c>
      <c r="G60" s="64" t="s">
        <v>128</v>
      </c>
      <c r="H60" s="67" t="s">
        <v>137</v>
      </c>
      <c r="I60" s="57"/>
      <c r="J60" s="58"/>
      <c r="K60" s="58"/>
    </row>
    <row r="61" spans="2:11" ht="15" customHeight="1">
      <c r="B61" s="71" t="s">
        <v>154</v>
      </c>
      <c r="C61" s="121">
        <v>802</v>
      </c>
      <c r="D61" s="64" t="s">
        <v>91</v>
      </c>
      <c r="E61" s="64" t="s">
        <v>116</v>
      </c>
      <c r="F61" s="64" t="s">
        <v>118</v>
      </c>
      <c r="G61" s="64" t="s">
        <v>128</v>
      </c>
      <c r="H61" s="67" t="s">
        <v>137</v>
      </c>
      <c r="I61" s="57"/>
      <c r="J61" s="58"/>
      <c r="K61" s="58"/>
    </row>
    <row r="62" spans="2:11" ht="15" customHeight="1">
      <c r="B62" s="71" t="s">
        <v>155</v>
      </c>
      <c r="C62" s="121"/>
      <c r="D62" s="64" t="s">
        <v>91</v>
      </c>
      <c r="E62" s="64" t="s">
        <v>116</v>
      </c>
      <c r="F62" s="64" t="s">
        <v>118</v>
      </c>
      <c r="G62" s="64" t="s">
        <v>128</v>
      </c>
      <c r="H62" s="67" t="s">
        <v>137</v>
      </c>
      <c r="I62" s="57"/>
      <c r="J62" s="58"/>
      <c r="K62" s="58"/>
    </row>
    <row r="63" spans="2:11" ht="15" customHeight="1">
      <c r="B63" s="140" t="s">
        <v>156</v>
      </c>
      <c r="C63" s="120">
        <v>802</v>
      </c>
      <c r="D63" s="62" t="s">
        <v>91</v>
      </c>
      <c r="E63" s="62" t="s">
        <v>116</v>
      </c>
      <c r="F63" s="62" t="s">
        <v>118</v>
      </c>
      <c r="G63" s="62" t="s">
        <v>94</v>
      </c>
      <c r="H63" s="62" t="s">
        <v>114</v>
      </c>
      <c r="I63" s="63">
        <f>I66+I70+I65</f>
        <v>197.2</v>
      </c>
      <c r="J63" s="63">
        <f t="shared" ref="J63:K63" si="11">J66+J70+J65</f>
        <v>417.2</v>
      </c>
      <c r="K63" s="63">
        <f t="shared" si="11"/>
        <v>127.2</v>
      </c>
    </row>
    <row r="64" spans="2:11" ht="15" customHeight="1">
      <c r="B64" s="71" t="s">
        <v>157</v>
      </c>
      <c r="C64" s="121">
        <v>802</v>
      </c>
      <c r="D64" s="64" t="s">
        <v>91</v>
      </c>
      <c r="E64" s="64" t="s">
        <v>116</v>
      </c>
      <c r="F64" s="64" t="s">
        <v>118</v>
      </c>
      <c r="G64" s="64" t="s">
        <v>128</v>
      </c>
      <c r="H64" s="64" t="s">
        <v>114</v>
      </c>
      <c r="I64" s="68"/>
      <c r="J64" s="58"/>
      <c r="K64" s="58"/>
    </row>
    <row r="65" spans="2:11" ht="15" customHeight="1">
      <c r="B65" s="71" t="s">
        <v>158</v>
      </c>
      <c r="C65" s="121">
        <v>802</v>
      </c>
      <c r="D65" s="64" t="s">
        <v>91</v>
      </c>
      <c r="E65" s="64" t="s">
        <v>116</v>
      </c>
      <c r="F65" s="64" t="s">
        <v>118</v>
      </c>
      <c r="G65" s="64" t="s">
        <v>159</v>
      </c>
      <c r="H65" s="64" t="s">
        <v>114</v>
      </c>
      <c r="I65" s="68">
        <f>45.2</f>
        <v>45.2</v>
      </c>
      <c r="J65" s="58">
        <f>45.2</f>
        <v>45.2</v>
      </c>
      <c r="K65" s="58">
        <f>45.2</f>
        <v>45.2</v>
      </c>
    </row>
    <row r="66" spans="2:11" ht="15" customHeight="1">
      <c r="B66" s="71" t="s">
        <v>160</v>
      </c>
      <c r="C66" s="121">
        <v>802</v>
      </c>
      <c r="D66" s="64" t="s">
        <v>91</v>
      </c>
      <c r="E66" s="64" t="s">
        <v>116</v>
      </c>
      <c r="F66" s="64" t="s">
        <v>118</v>
      </c>
      <c r="G66" s="64" t="s">
        <v>113</v>
      </c>
      <c r="H66" s="64" t="s">
        <v>114</v>
      </c>
      <c r="I66" s="68">
        <f>7</f>
        <v>7</v>
      </c>
      <c r="J66" s="58">
        <f>7</f>
        <v>7</v>
      </c>
      <c r="K66" s="58">
        <f>7</f>
        <v>7</v>
      </c>
    </row>
    <row r="67" spans="2:11" ht="15" customHeight="1">
      <c r="B67" s="71" t="s">
        <v>161</v>
      </c>
      <c r="C67" s="121">
        <v>802</v>
      </c>
      <c r="D67" s="64" t="s">
        <v>91</v>
      </c>
      <c r="E67" s="64" t="s">
        <v>116</v>
      </c>
      <c r="F67" s="64" t="s">
        <v>118</v>
      </c>
      <c r="G67" s="64" t="s">
        <v>113</v>
      </c>
      <c r="H67" s="64" t="s">
        <v>114</v>
      </c>
      <c r="I67" s="68"/>
      <c r="J67" s="58"/>
      <c r="K67" s="58"/>
    </row>
    <row r="68" spans="2:11" ht="15" hidden="1" customHeight="1">
      <c r="B68" s="71"/>
      <c r="C68" s="121">
        <v>802</v>
      </c>
      <c r="D68" s="64" t="s">
        <v>91</v>
      </c>
      <c r="E68" s="64" t="s">
        <v>116</v>
      </c>
      <c r="F68" s="64" t="s">
        <v>118</v>
      </c>
      <c r="G68" s="64" t="s">
        <v>113</v>
      </c>
      <c r="H68" s="64" t="s">
        <v>114</v>
      </c>
      <c r="I68" s="68"/>
      <c r="J68" s="58"/>
      <c r="K68" s="58"/>
    </row>
    <row r="69" spans="2:11" ht="15" customHeight="1">
      <c r="B69" s="71" t="s">
        <v>162</v>
      </c>
      <c r="C69" s="121">
        <v>802</v>
      </c>
      <c r="D69" s="64" t="s">
        <v>91</v>
      </c>
      <c r="E69" s="64" t="s">
        <v>116</v>
      </c>
      <c r="F69" s="64" t="s">
        <v>118</v>
      </c>
      <c r="G69" s="64" t="s">
        <v>113</v>
      </c>
      <c r="H69" s="64" t="s">
        <v>114</v>
      </c>
      <c r="I69" s="68"/>
      <c r="J69" s="58"/>
      <c r="K69" s="58"/>
    </row>
    <row r="70" spans="2:11" ht="15" customHeight="1">
      <c r="B70" s="72" t="s">
        <v>163</v>
      </c>
      <c r="C70" s="121">
        <v>802</v>
      </c>
      <c r="D70" s="64" t="s">
        <v>91</v>
      </c>
      <c r="E70" s="64" t="s">
        <v>116</v>
      </c>
      <c r="F70" s="64" t="s">
        <v>118</v>
      </c>
      <c r="G70" s="64" t="s">
        <v>164</v>
      </c>
      <c r="H70" s="64" t="s">
        <v>114</v>
      </c>
      <c r="I70" s="68">
        <f>145</f>
        <v>145</v>
      </c>
      <c r="J70" s="58">
        <v>365</v>
      </c>
      <c r="K70" s="58">
        <f>75</f>
        <v>75</v>
      </c>
    </row>
    <row r="71" spans="2:11" ht="15" customHeight="1">
      <c r="B71" s="93" t="s">
        <v>165</v>
      </c>
      <c r="C71" s="120">
        <v>802</v>
      </c>
      <c r="D71" s="62" t="s">
        <v>91</v>
      </c>
      <c r="E71" s="62" t="s">
        <v>116</v>
      </c>
      <c r="F71" s="62" t="s">
        <v>118</v>
      </c>
      <c r="G71" s="62" t="s">
        <v>94</v>
      </c>
      <c r="H71" s="62" t="s">
        <v>166</v>
      </c>
      <c r="I71" s="63">
        <f>I72</f>
        <v>0</v>
      </c>
      <c r="J71" s="63">
        <v>0</v>
      </c>
      <c r="K71" s="63">
        <v>0</v>
      </c>
    </row>
    <row r="72" spans="2:11" ht="15" hidden="1" customHeight="1">
      <c r="B72" s="71" t="s">
        <v>167</v>
      </c>
      <c r="C72" s="121">
        <v>802</v>
      </c>
      <c r="D72" s="64" t="s">
        <v>91</v>
      </c>
      <c r="E72" s="64" t="s">
        <v>116</v>
      </c>
      <c r="F72" s="64" t="s">
        <v>118</v>
      </c>
      <c r="G72" s="64" t="s">
        <v>123</v>
      </c>
      <c r="H72" s="64" t="s">
        <v>166</v>
      </c>
      <c r="I72" s="57"/>
      <c r="J72" s="58"/>
      <c r="K72" s="58"/>
    </row>
    <row r="73" spans="2:11" ht="15" customHeight="1">
      <c r="B73" s="71" t="s">
        <v>168</v>
      </c>
      <c r="C73" s="121">
        <v>802</v>
      </c>
      <c r="D73" s="64" t="s">
        <v>91</v>
      </c>
      <c r="E73" s="64" t="s">
        <v>116</v>
      </c>
      <c r="F73" s="64" t="s">
        <v>118</v>
      </c>
      <c r="G73" s="64" t="s">
        <v>128</v>
      </c>
      <c r="H73" s="64" t="s">
        <v>166</v>
      </c>
      <c r="I73" s="57"/>
      <c r="J73" s="58"/>
      <c r="K73" s="58"/>
    </row>
    <row r="74" spans="2:11" ht="15" hidden="1" customHeight="1">
      <c r="B74" s="71"/>
      <c r="C74" s="121"/>
      <c r="D74" s="64"/>
      <c r="E74" s="64"/>
      <c r="F74" s="64"/>
      <c r="G74" s="64" t="s">
        <v>169</v>
      </c>
      <c r="H74" s="64" t="s">
        <v>166</v>
      </c>
      <c r="I74" s="57"/>
      <c r="J74" s="58"/>
      <c r="K74" s="58"/>
    </row>
    <row r="75" spans="2:11" ht="15" customHeight="1">
      <c r="B75" s="93" t="s">
        <v>170</v>
      </c>
      <c r="C75" s="120">
        <v>802</v>
      </c>
      <c r="D75" s="62" t="s">
        <v>91</v>
      </c>
      <c r="E75" s="62" t="s">
        <v>116</v>
      </c>
      <c r="F75" s="62" t="s">
        <v>118</v>
      </c>
      <c r="G75" s="62" t="s">
        <v>94</v>
      </c>
      <c r="H75" s="62" t="s">
        <v>171</v>
      </c>
      <c r="I75" s="73">
        <f>I76+I77+I79+I80+I81+I78+I82</f>
        <v>90.5</v>
      </c>
      <c r="J75" s="73">
        <f t="shared" ref="J75:K75" si="12">J76+J77+J79+J80+J81+J78</f>
        <v>91.5</v>
      </c>
      <c r="K75" s="73">
        <f t="shared" si="12"/>
        <v>91.5</v>
      </c>
    </row>
    <row r="76" spans="2:11" ht="15" customHeight="1">
      <c r="B76" s="78" t="s">
        <v>172</v>
      </c>
      <c r="C76" s="121">
        <v>802</v>
      </c>
      <c r="D76" s="64" t="s">
        <v>91</v>
      </c>
      <c r="E76" s="64" t="s">
        <v>116</v>
      </c>
      <c r="F76" s="64" t="s">
        <v>118</v>
      </c>
      <c r="G76" s="64" t="s">
        <v>128</v>
      </c>
      <c r="H76" s="64" t="s">
        <v>173</v>
      </c>
      <c r="I76" s="57">
        <f>63</f>
        <v>63</v>
      </c>
      <c r="J76" s="58">
        <f>65</f>
        <v>65</v>
      </c>
      <c r="K76" s="58">
        <f>65</f>
        <v>65</v>
      </c>
    </row>
    <row r="77" spans="2:11" ht="21" customHeight="1">
      <c r="B77" s="78" t="s">
        <v>174</v>
      </c>
      <c r="C77" s="121">
        <v>802</v>
      </c>
      <c r="D77" s="64" t="s">
        <v>91</v>
      </c>
      <c r="E77" s="64" t="s">
        <v>116</v>
      </c>
      <c r="F77" s="64" t="s">
        <v>118</v>
      </c>
      <c r="G77" s="64" t="s">
        <v>128</v>
      </c>
      <c r="H77" s="64" t="s">
        <v>175</v>
      </c>
      <c r="I77" s="57">
        <f>26.5</f>
        <v>26.5</v>
      </c>
      <c r="J77" s="58">
        <f>26.5</f>
        <v>26.5</v>
      </c>
      <c r="K77" s="58">
        <f>26.5</f>
        <v>26.5</v>
      </c>
    </row>
    <row r="78" spans="2:11" ht="15" hidden="1" customHeight="1">
      <c r="B78" s="78" t="s">
        <v>176</v>
      </c>
      <c r="C78" s="121">
        <v>802</v>
      </c>
      <c r="D78" s="64" t="s">
        <v>91</v>
      </c>
      <c r="E78" s="64" t="s">
        <v>116</v>
      </c>
      <c r="F78" s="64" t="s">
        <v>118</v>
      </c>
      <c r="G78" s="64" t="s">
        <v>128</v>
      </c>
      <c r="H78" s="64" t="s">
        <v>175</v>
      </c>
      <c r="I78" s="57"/>
      <c r="J78" s="58"/>
      <c r="K78" s="58"/>
    </row>
    <row r="79" spans="2:11" ht="15" hidden="1" customHeight="1">
      <c r="B79" s="78" t="s">
        <v>177</v>
      </c>
      <c r="C79" s="121">
        <v>802</v>
      </c>
      <c r="D79" s="64" t="s">
        <v>91</v>
      </c>
      <c r="E79" s="64" t="s">
        <v>116</v>
      </c>
      <c r="F79" s="64" t="s">
        <v>118</v>
      </c>
      <c r="G79" s="64" t="s">
        <v>128</v>
      </c>
      <c r="H79" s="64" t="s">
        <v>178</v>
      </c>
      <c r="I79" s="57"/>
      <c r="J79" s="58"/>
      <c r="K79" s="58"/>
    </row>
    <row r="80" spans="2:11" ht="15" hidden="1" customHeight="1">
      <c r="B80" s="78" t="s">
        <v>179</v>
      </c>
      <c r="C80" s="121">
        <v>802</v>
      </c>
      <c r="D80" s="64" t="s">
        <v>91</v>
      </c>
      <c r="E80" s="64" t="s">
        <v>116</v>
      </c>
      <c r="F80" s="64" t="s">
        <v>118</v>
      </c>
      <c r="G80" s="64" t="s">
        <v>128</v>
      </c>
      <c r="H80" s="64" t="s">
        <v>175</v>
      </c>
      <c r="I80" s="57"/>
      <c r="J80" s="58"/>
      <c r="K80" s="58"/>
    </row>
    <row r="81" spans="2:11" ht="15" hidden="1" customHeight="1">
      <c r="B81" s="78" t="s">
        <v>180</v>
      </c>
      <c r="C81" s="121">
        <v>802</v>
      </c>
      <c r="D81" s="64" t="s">
        <v>91</v>
      </c>
      <c r="E81" s="64" t="s">
        <v>116</v>
      </c>
      <c r="F81" s="64" t="s">
        <v>118</v>
      </c>
      <c r="G81" s="64" t="s">
        <v>128</v>
      </c>
      <c r="H81" s="64" t="s">
        <v>175</v>
      </c>
      <c r="I81" s="57"/>
      <c r="J81" s="58"/>
      <c r="K81" s="58"/>
    </row>
    <row r="82" spans="2:11" ht="15" customHeight="1">
      <c r="B82" s="78" t="s">
        <v>181</v>
      </c>
      <c r="C82" s="119">
        <v>802</v>
      </c>
      <c r="D82" s="56" t="s">
        <v>91</v>
      </c>
      <c r="E82" s="56" t="s">
        <v>116</v>
      </c>
      <c r="F82" s="56" t="s">
        <v>182</v>
      </c>
      <c r="G82" s="56" t="s">
        <v>128</v>
      </c>
      <c r="H82" s="56" t="s">
        <v>171</v>
      </c>
      <c r="I82" s="80">
        <v>1</v>
      </c>
      <c r="J82" s="90">
        <v>1</v>
      </c>
      <c r="K82" s="90">
        <v>1</v>
      </c>
    </row>
    <row r="83" spans="2:11" ht="15" hidden="1" customHeight="1">
      <c r="B83" s="74" t="s">
        <v>183</v>
      </c>
      <c r="C83" s="118">
        <v>802</v>
      </c>
      <c r="D83" s="54" t="s">
        <v>91</v>
      </c>
      <c r="E83" s="54" t="s">
        <v>184</v>
      </c>
      <c r="F83" s="54" t="s">
        <v>93</v>
      </c>
      <c r="G83" s="54" t="s">
        <v>94</v>
      </c>
      <c r="H83" s="54" t="s">
        <v>92</v>
      </c>
      <c r="I83" s="55">
        <f>I84+I90</f>
        <v>0</v>
      </c>
      <c r="J83" s="55">
        <f>J84+J90</f>
        <v>0</v>
      </c>
      <c r="K83" s="55">
        <f>K84+K90</f>
        <v>0</v>
      </c>
    </row>
    <row r="84" spans="2:11" ht="15" hidden="1" customHeight="1">
      <c r="B84" s="75" t="s">
        <v>185</v>
      </c>
      <c r="C84" s="120">
        <v>802</v>
      </c>
      <c r="D84" s="62" t="s">
        <v>91</v>
      </c>
      <c r="E84" s="62" t="s">
        <v>184</v>
      </c>
      <c r="F84" s="62" t="s">
        <v>186</v>
      </c>
      <c r="G84" s="62" t="s">
        <v>128</v>
      </c>
      <c r="H84" s="62" t="s">
        <v>94</v>
      </c>
      <c r="I84" s="73">
        <f>I85+I86+I87+I88+I89</f>
        <v>0</v>
      </c>
      <c r="J84" s="76"/>
      <c r="K84" s="76"/>
    </row>
    <row r="85" spans="2:11" ht="15" hidden="1" customHeight="1">
      <c r="B85" s="71" t="s">
        <v>187</v>
      </c>
      <c r="C85" s="121">
        <v>802</v>
      </c>
      <c r="D85" s="64" t="s">
        <v>91</v>
      </c>
      <c r="E85" s="64" t="s">
        <v>184</v>
      </c>
      <c r="F85" s="64" t="s">
        <v>186</v>
      </c>
      <c r="G85" s="64" t="s">
        <v>128</v>
      </c>
      <c r="H85" s="64" t="s">
        <v>137</v>
      </c>
      <c r="I85" s="57"/>
      <c r="J85" s="58"/>
      <c r="K85" s="58"/>
    </row>
    <row r="86" spans="2:11" ht="15" hidden="1" customHeight="1">
      <c r="B86" s="77" t="s">
        <v>188</v>
      </c>
      <c r="C86" s="121">
        <v>802</v>
      </c>
      <c r="D86" s="64" t="s">
        <v>91</v>
      </c>
      <c r="E86" s="64" t="s">
        <v>184</v>
      </c>
      <c r="F86" s="64" t="s">
        <v>186</v>
      </c>
      <c r="G86" s="64" t="s">
        <v>128</v>
      </c>
      <c r="H86" s="64" t="s">
        <v>137</v>
      </c>
      <c r="I86" s="57"/>
      <c r="J86" s="58"/>
      <c r="K86" s="58"/>
    </row>
    <row r="87" spans="2:11" ht="15" hidden="1" customHeight="1">
      <c r="B87" s="77" t="s">
        <v>189</v>
      </c>
      <c r="C87" s="121">
        <v>802</v>
      </c>
      <c r="D87" s="64" t="s">
        <v>91</v>
      </c>
      <c r="E87" s="64" t="s">
        <v>184</v>
      </c>
      <c r="F87" s="64" t="s">
        <v>186</v>
      </c>
      <c r="G87" s="64" t="s">
        <v>128</v>
      </c>
      <c r="H87" s="64" t="s">
        <v>132</v>
      </c>
      <c r="I87" s="57"/>
      <c r="J87" s="58"/>
      <c r="K87" s="58"/>
    </row>
    <row r="88" spans="2:11" ht="15" hidden="1" customHeight="1">
      <c r="B88" s="78" t="s">
        <v>177</v>
      </c>
      <c r="C88" s="121">
        <v>802</v>
      </c>
      <c r="D88" s="64" t="s">
        <v>91</v>
      </c>
      <c r="E88" s="64" t="s">
        <v>184</v>
      </c>
      <c r="F88" s="64" t="s">
        <v>186</v>
      </c>
      <c r="G88" s="64" t="s">
        <v>128</v>
      </c>
      <c r="H88" s="64" t="s">
        <v>171</v>
      </c>
      <c r="I88" s="57"/>
      <c r="J88" s="58"/>
      <c r="K88" s="58"/>
    </row>
    <row r="89" spans="2:11" ht="15" hidden="1" customHeight="1">
      <c r="B89" s="78" t="s">
        <v>174</v>
      </c>
      <c r="C89" s="121">
        <v>802</v>
      </c>
      <c r="D89" s="64" t="s">
        <v>91</v>
      </c>
      <c r="E89" s="64" t="s">
        <v>184</v>
      </c>
      <c r="F89" s="64" t="s">
        <v>186</v>
      </c>
      <c r="G89" s="64" t="s">
        <v>128</v>
      </c>
      <c r="H89" s="64" t="s">
        <v>171</v>
      </c>
      <c r="I89" s="57"/>
      <c r="J89" s="58"/>
      <c r="K89" s="58"/>
    </row>
    <row r="90" spans="2:11" ht="15" hidden="1" customHeight="1">
      <c r="B90" s="75" t="s">
        <v>190</v>
      </c>
      <c r="C90" s="120">
        <v>802</v>
      </c>
      <c r="D90" s="62" t="s">
        <v>91</v>
      </c>
      <c r="E90" s="62" t="s">
        <v>184</v>
      </c>
      <c r="F90" s="62" t="s">
        <v>191</v>
      </c>
      <c r="G90" s="62" t="s">
        <v>128</v>
      </c>
      <c r="H90" s="62" t="s">
        <v>94</v>
      </c>
      <c r="I90" s="73">
        <f>I91+I92+I93+I94</f>
        <v>0</v>
      </c>
      <c r="J90" s="76"/>
      <c r="K90" s="76"/>
    </row>
    <row r="91" spans="2:11" ht="15" hidden="1" customHeight="1">
      <c r="B91" s="71" t="s">
        <v>187</v>
      </c>
      <c r="C91" s="121">
        <v>802</v>
      </c>
      <c r="D91" s="64" t="s">
        <v>91</v>
      </c>
      <c r="E91" s="64" t="s">
        <v>184</v>
      </c>
      <c r="F91" s="64" t="s">
        <v>191</v>
      </c>
      <c r="G91" s="64" t="s">
        <v>128</v>
      </c>
      <c r="H91" s="64" t="s">
        <v>137</v>
      </c>
      <c r="I91" s="57"/>
      <c r="J91" s="58"/>
      <c r="K91" s="58"/>
    </row>
    <row r="92" spans="2:11" ht="15" hidden="1" customHeight="1">
      <c r="B92" s="77" t="s">
        <v>188</v>
      </c>
      <c r="C92" s="121">
        <v>802</v>
      </c>
      <c r="D92" s="64" t="s">
        <v>91</v>
      </c>
      <c r="E92" s="64" t="s">
        <v>184</v>
      </c>
      <c r="F92" s="64" t="s">
        <v>191</v>
      </c>
      <c r="G92" s="64" t="s">
        <v>128</v>
      </c>
      <c r="H92" s="64" t="s">
        <v>137</v>
      </c>
      <c r="I92" s="57"/>
      <c r="J92" s="58"/>
      <c r="K92" s="58"/>
    </row>
    <row r="93" spans="2:11" ht="15" hidden="1" customHeight="1">
      <c r="B93" s="77" t="s">
        <v>189</v>
      </c>
      <c r="C93" s="121">
        <v>802</v>
      </c>
      <c r="D93" s="64" t="s">
        <v>91</v>
      </c>
      <c r="E93" s="64" t="s">
        <v>184</v>
      </c>
      <c r="F93" s="64" t="s">
        <v>191</v>
      </c>
      <c r="G93" s="64" t="s">
        <v>128</v>
      </c>
      <c r="H93" s="64" t="s">
        <v>132</v>
      </c>
      <c r="I93" s="57"/>
      <c r="J93" s="58"/>
      <c r="K93" s="58"/>
    </row>
    <row r="94" spans="2:11" ht="15" hidden="1" customHeight="1">
      <c r="B94" s="78" t="s">
        <v>174</v>
      </c>
      <c r="C94" s="121">
        <v>802</v>
      </c>
      <c r="D94" s="64" t="s">
        <v>91</v>
      </c>
      <c r="E94" s="64" t="s">
        <v>184</v>
      </c>
      <c r="F94" s="64" t="s">
        <v>191</v>
      </c>
      <c r="G94" s="64" t="s">
        <v>128</v>
      </c>
      <c r="H94" s="64" t="s">
        <v>171</v>
      </c>
      <c r="I94" s="57"/>
      <c r="J94" s="58"/>
      <c r="K94" s="58"/>
    </row>
    <row r="95" spans="2:11" ht="15" customHeight="1">
      <c r="B95" s="136" t="s">
        <v>192</v>
      </c>
      <c r="C95" s="118">
        <v>802</v>
      </c>
      <c r="D95" s="54" t="s">
        <v>91</v>
      </c>
      <c r="E95" s="54" t="s">
        <v>193</v>
      </c>
      <c r="F95" s="54" t="s">
        <v>93</v>
      </c>
      <c r="G95" s="54" t="s">
        <v>94</v>
      </c>
      <c r="H95" s="54" t="s">
        <v>94</v>
      </c>
      <c r="I95" s="55">
        <f>I96</f>
        <v>10</v>
      </c>
      <c r="J95" s="55">
        <f t="shared" ref="J95:K95" si="13">J96</f>
        <v>10</v>
      </c>
      <c r="K95" s="55">
        <f t="shared" si="13"/>
        <v>10</v>
      </c>
    </row>
    <row r="96" spans="2:11" ht="15" customHeight="1">
      <c r="B96" s="61" t="s">
        <v>194</v>
      </c>
      <c r="C96" s="119">
        <v>802</v>
      </c>
      <c r="D96" s="56" t="s">
        <v>91</v>
      </c>
      <c r="E96" s="56" t="s">
        <v>193</v>
      </c>
      <c r="F96" s="56" t="s">
        <v>195</v>
      </c>
      <c r="G96" s="56" t="s">
        <v>196</v>
      </c>
      <c r="H96" s="56" t="s">
        <v>197</v>
      </c>
      <c r="I96" s="57">
        <f>10</f>
        <v>10</v>
      </c>
      <c r="J96" s="58">
        <f>10</f>
        <v>10</v>
      </c>
      <c r="K96" s="58">
        <f>10</f>
        <v>10</v>
      </c>
    </row>
    <row r="97" spans="2:13" ht="15" customHeight="1">
      <c r="B97" s="74" t="s">
        <v>198</v>
      </c>
      <c r="C97" s="118">
        <v>802</v>
      </c>
      <c r="D97" s="54" t="s">
        <v>91</v>
      </c>
      <c r="E97" s="54" t="s">
        <v>199</v>
      </c>
      <c r="F97" s="54" t="s">
        <v>93</v>
      </c>
      <c r="G97" s="54" t="s">
        <v>94</v>
      </c>
      <c r="H97" s="54" t="s">
        <v>94</v>
      </c>
      <c r="I97" s="55">
        <f>I98+I102+I109+I116+I119+I121+I123+I126+I131+I106</f>
        <v>9839.2000000000007</v>
      </c>
      <c r="J97" s="55">
        <f t="shared" ref="J97:K97" si="14">J98+J102+J109+J116+J119+J121+J123+J126+J131+J106</f>
        <v>9411.4</v>
      </c>
      <c r="K97" s="55">
        <f t="shared" si="14"/>
        <v>9451.7000000000007</v>
      </c>
    </row>
    <row r="98" spans="2:13" ht="15" customHeight="1">
      <c r="B98" s="93" t="s">
        <v>200</v>
      </c>
      <c r="C98" s="120">
        <v>802</v>
      </c>
      <c r="D98" s="62" t="s">
        <v>91</v>
      </c>
      <c r="E98" s="62" t="s">
        <v>199</v>
      </c>
      <c r="F98" s="62" t="s">
        <v>201</v>
      </c>
      <c r="G98" s="62" t="s">
        <v>94</v>
      </c>
      <c r="H98" s="62" t="s">
        <v>100</v>
      </c>
      <c r="I98" s="73">
        <f>I99+I100</f>
        <v>7716</v>
      </c>
      <c r="J98" s="73">
        <f t="shared" ref="J98:K98" si="15">J99+J100</f>
        <v>7233.1</v>
      </c>
      <c r="K98" s="73">
        <f t="shared" si="15"/>
        <v>7133.1</v>
      </c>
    </row>
    <row r="99" spans="2:13" ht="15" customHeight="1">
      <c r="B99" s="107" t="s">
        <v>202</v>
      </c>
      <c r="C99" s="119">
        <v>802</v>
      </c>
      <c r="D99" s="56" t="s">
        <v>91</v>
      </c>
      <c r="E99" s="56" t="s">
        <v>199</v>
      </c>
      <c r="F99" s="56" t="s">
        <v>201</v>
      </c>
      <c r="G99" s="56" t="s">
        <v>203</v>
      </c>
      <c r="H99" s="56" t="s">
        <v>103</v>
      </c>
      <c r="I99" s="57">
        <v>5926.3</v>
      </c>
      <c r="J99" s="58">
        <v>5578.6</v>
      </c>
      <c r="K99" s="58">
        <f>5478.6</f>
        <v>5478.6</v>
      </c>
    </row>
    <row r="100" spans="2:13" ht="15" customHeight="1">
      <c r="B100" s="107" t="s">
        <v>107</v>
      </c>
      <c r="C100" s="119">
        <v>802</v>
      </c>
      <c r="D100" s="56" t="s">
        <v>91</v>
      </c>
      <c r="E100" s="56" t="s">
        <v>199</v>
      </c>
      <c r="F100" s="56" t="s">
        <v>201</v>
      </c>
      <c r="G100" s="56" t="s">
        <v>204</v>
      </c>
      <c r="H100" s="56" t="s">
        <v>109</v>
      </c>
      <c r="I100" s="57">
        <v>1789.7</v>
      </c>
      <c r="J100" s="58">
        <f>1654.5</f>
        <v>1654.5</v>
      </c>
      <c r="K100" s="58">
        <f>1654.5</f>
        <v>1654.5</v>
      </c>
      <c r="M100" s="259">
        <f>I99+I100+I103+I104+I112+I117+I122+I123+I126+I131</f>
        <v>9839.2000000000007</v>
      </c>
    </row>
    <row r="101" spans="2:13" ht="15" customHeight="1">
      <c r="B101" s="79" t="s">
        <v>129</v>
      </c>
      <c r="C101" s="119">
        <v>802</v>
      </c>
      <c r="D101" s="56" t="s">
        <v>91</v>
      </c>
      <c r="E101" s="56" t="s">
        <v>199</v>
      </c>
      <c r="F101" s="56" t="s">
        <v>201</v>
      </c>
      <c r="G101" s="56" t="s">
        <v>205</v>
      </c>
      <c r="H101" s="56" t="s">
        <v>111</v>
      </c>
      <c r="I101" s="80"/>
      <c r="J101" s="58"/>
      <c r="K101" s="58"/>
    </row>
    <row r="102" spans="2:13" ht="15" customHeight="1">
      <c r="B102" s="141" t="s">
        <v>206</v>
      </c>
      <c r="C102" s="120">
        <v>802</v>
      </c>
      <c r="D102" s="62" t="s">
        <v>91</v>
      </c>
      <c r="E102" s="62" t="s">
        <v>199</v>
      </c>
      <c r="F102" s="62" t="s">
        <v>201</v>
      </c>
      <c r="G102" s="62" t="s">
        <v>128</v>
      </c>
      <c r="H102" s="62" t="s">
        <v>173</v>
      </c>
      <c r="I102" s="63">
        <f>I103+I104+I105</f>
        <v>444.6</v>
      </c>
      <c r="J102" s="63">
        <f t="shared" ref="J102:K102" si="16">J103+J104+J105</f>
        <v>501</v>
      </c>
      <c r="K102" s="63">
        <f t="shared" si="16"/>
        <v>511</v>
      </c>
    </row>
    <row r="103" spans="2:13" ht="15" customHeight="1">
      <c r="B103" s="71" t="s">
        <v>207</v>
      </c>
      <c r="C103" s="121">
        <v>802</v>
      </c>
      <c r="D103" s="64" t="s">
        <v>91</v>
      </c>
      <c r="E103" s="64" t="s">
        <v>199</v>
      </c>
      <c r="F103" s="64" t="s">
        <v>201</v>
      </c>
      <c r="G103" s="64" t="s">
        <v>208</v>
      </c>
      <c r="H103" s="64" t="s">
        <v>173</v>
      </c>
      <c r="I103" s="57">
        <f>463.8-30</f>
        <v>433.8</v>
      </c>
      <c r="J103" s="58">
        <f>570-2-4-74</f>
        <v>490</v>
      </c>
      <c r="K103" s="58">
        <v>500</v>
      </c>
    </row>
    <row r="104" spans="2:13" ht="15" customHeight="1">
      <c r="B104" s="71" t="s">
        <v>209</v>
      </c>
      <c r="C104" s="121">
        <v>802</v>
      </c>
      <c r="D104" s="64" t="s">
        <v>91</v>
      </c>
      <c r="E104" s="64" t="s">
        <v>199</v>
      </c>
      <c r="F104" s="64" t="s">
        <v>201</v>
      </c>
      <c r="G104" s="64" t="s">
        <v>208</v>
      </c>
      <c r="H104" s="64" t="s">
        <v>173</v>
      </c>
      <c r="I104" s="57">
        <v>10.8</v>
      </c>
      <c r="J104" s="58">
        <v>11</v>
      </c>
      <c r="K104" s="58">
        <v>11</v>
      </c>
    </row>
    <row r="105" spans="2:13" ht="15" customHeight="1">
      <c r="B105" s="71" t="s">
        <v>210</v>
      </c>
      <c r="C105" s="121" t="s">
        <v>112</v>
      </c>
      <c r="D105" s="64" t="s">
        <v>91</v>
      </c>
      <c r="E105" s="64" t="s">
        <v>199</v>
      </c>
      <c r="F105" s="64" t="s">
        <v>201</v>
      </c>
      <c r="G105" s="64" t="s">
        <v>128</v>
      </c>
      <c r="H105" s="64" t="s">
        <v>173</v>
      </c>
      <c r="I105" s="57"/>
      <c r="J105" s="58"/>
      <c r="K105" s="58"/>
    </row>
    <row r="106" spans="2:13" ht="15" customHeight="1">
      <c r="B106" s="81" t="s">
        <v>131</v>
      </c>
      <c r="C106" s="120" t="s">
        <v>112</v>
      </c>
      <c r="D106" s="62" t="s">
        <v>91</v>
      </c>
      <c r="E106" s="62" t="s">
        <v>199</v>
      </c>
      <c r="F106" s="62" t="s">
        <v>201</v>
      </c>
      <c r="G106" s="62" t="s">
        <v>128</v>
      </c>
      <c r="H106" s="62" t="s">
        <v>132</v>
      </c>
      <c r="I106" s="63">
        <f>I107</f>
        <v>0</v>
      </c>
      <c r="J106" s="63">
        <f t="shared" ref="J106:K106" si="17">J107</f>
        <v>0</v>
      </c>
      <c r="K106" s="63">
        <f t="shared" si="17"/>
        <v>0</v>
      </c>
    </row>
    <row r="107" spans="2:13" ht="15" customHeight="1">
      <c r="B107" s="71" t="s">
        <v>211</v>
      </c>
      <c r="C107" s="121" t="s">
        <v>112</v>
      </c>
      <c r="D107" s="64" t="s">
        <v>91</v>
      </c>
      <c r="E107" s="64" t="s">
        <v>199</v>
      </c>
      <c r="F107" s="64" t="s">
        <v>201</v>
      </c>
      <c r="G107" s="64" t="s">
        <v>128</v>
      </c>
      <c r="H107" s="64" t="s">
        <v>132</v>
      </c>
      <c r="I107" s="57"/>
      <c r="J107" s="58"/>
      <c r="K107" s="58"/>
    </row>
    <row r="108" spans="2:13" ht="15" customHeight="1">
      <c r="B108" s="71"/>
      <c r="C108" s="121"/>
      <c r="D108" s="64"/>
      <c r="E108" s="64"/>
      <c r="F108" s="64"/>
      <c r="G108" s="64"/>
      <c r="H108" s="64"/>
      <c r="I108" s="57"/>
      <c r="J108" s="58"/>
      <c r="K108" s="58"/>
    </row>
    <row r="109" spans="2:13" ht="15" customHeight="1">
      <c r="B109" s="81" t="s">
        <v>212</v>
      </c>
      <c r="C109" s="120" t="s">
        <v>112</v>
      </c>
      <c r="D109" s="62" t="s">
        <v>91</v>
      </c>
      <c r="E109" s="62" t="s">
        <v>199</v>
      </c>
      <c r="F109" s="62" t="s">
        <v>201</v>
      </c>
      <c r="G109" s="62" t="s">
        <v>128</v>
      </c>
      <c r="H109" s="62" t="s">
        <v>137</v>
      </c>
      <c r="I109" s="73">
        <f>I111+I112+I114+I113+I115+I110</f>
        <v>1398.1</v>
      </c>
      <c r="J109" s="73">
        <f t="shared" ref="J109:K109" si="18">J111+J112+J114+J113+J115+J110</f>
        <v>1396.8</v>
      </c>
      <c r="K109" s="73">
        <f t="shared" si="18"/>
        <v>1507.1</v>
      </c>
    </row>
    <row r="110" spans="2:13" ht="15" hidden="1" customHeight="1">
      <c r="B110" s="82" t="s">
        <v>213</v>
      </c>
      <c r="C110" s="123" t="s">
        <v>112</v>
      </c>
      <c r="D110" s="67" t="s">
        <v>91</v>
      </c>
      <c r="E110" s="67" t="s">
        <v>199</v>
      </c>
      <c r="F110" s="67" t="s">
        <v>201</v>
      </c>
      <c r="G110" s="67" t="s">
        <v>128</v>
      </c>
      <c r="H110" s="67" t="s">
        <v>137</v>
      </c>
      <c r="I110" s="68"/>
      <c r="J110" s="68"/>
      <c r="K110" s="68"/>
    </row>
    <row r="111" spans="2:13" ht="15" hidden="1" customHeight="1">
      <c r="B111" s="71" t="s">
        <v>214</v>
      </c>
      <c r="C111" s="121" t="s">
        <v>112</v>
      </c>
      <c r="D111" s="64" t="s">
        <v>91</v>
      </c>
      <c r="E111" s="64" t="s">
        <v>199</v>
      </c>
      <c r="F111" s="64" t="s">
        <v>201</v>
      </c>
      <c r="G111" s="64" t="s">
        <v>128</v>
      </c>
      <c r="H111" s="64" t="s">
        <v>137</v>
      </c>
      <c r="I111" s="57"/>
      <c r="J111" s="58"/>
      <c r="K111" s="58"/>
    </row>
    <row r="112" spans="2:13" ht="15" customHeight="1">
      <c r="B112" s="71" t="s">
        <v>215</v>
      </c>
      <c r="C112" s="121" t="s">
        <v>112</v>
      </c>
      <c r="D112" s="64" t="s">
        <v>91</v>
      </c>
      <c r="E112" s="64" t="s">
        <v>199</v>
      </c>
      <c r="F112" s="64" t="s">
        <v>201</v>
      </c>
      <c r="G112" s="64" t="s">
        <v>128</v>
      </c>
      <c r="H112" s="64" t="s">
        <v>137</v>
      </c>
      <c r="I112" s="57">
        <f>1268.1+1.5-2.3+-1.5+116+65+92-446.5+30+275.8</f>
        <v>1398.1</v>
      </c>
      <c r="J112" s="58">
        <f>1322.8+74</f>
        <v>1396.8</v>
      </c>
      <c r="K112" s="58">
        <f>1460-16.9+64</f>
        <v>1507.1</v>
      </c>
    </row>
    <row r="113" spans="2:21" ht="15" hidden="1" customHeight="1">
      <c r="B113" s="71" t="s">
        <v>215</v>
      </c>
      <c r="C113" s="121" t="s">
        <v>112</v>
      </c>
      <c r="D113" s="64" t="s">
        <v>91</v>
      </c>
      <c r="E113" s="64" t="s">
        <v>199</v>
      </c>
      <c r="F113" s="64" t="s">
        <v>201</v>
      </c>
      <c r="G113" s="64" t="s">
        <v>128</v>
      </c>
      <c r="H113" s="64" t="s">
        <v>137</v>
      </c>
      <c r="I113" s="57"/>
      <c r="J113" s="58"/>
      <c r="K113" s="58"/>
    </row>
    <row r="114" spans="2:21" ht="15" hidden="1" customHeight="1">
      <c r="B114" s="71" t="s">
        <v>216</v>
      </c>
      <c r="C114" s="121" t="s">
        <v>112</v>
      </c>
      <c r="D114" s="64" t="s">
        <v>91</v>
      </c>
      <c r="E114" s="64" t="s">
        <v>199</v>
      </c>
      <c r="F114" s="64" t="s">
        <v>201</v>
      </c>
      <c r="G114" s="64" t="s">
        <v>128</v>
      </c>
      <c r="H114" s="64" t="s">
        <v>137</v>
      </c>
      <c r="I114" s="57"/>
      <c r="J114" s="58"/>
      <c r="K114" s="58"/>
    </row>
    <row r="115" spans="2:21" ht="15" hidden="1" customHeight="1">
      <c r="B115" s="71" t="s">
        <v>217</v>
      </c>
      <c r="C115" s="121" t="s">
        <v>112</v>
      </c>
      <c r="D115" s="64" t="s">
        <v>91</v>
      </c>
      <c r="E115" s="64" t="s">
        <v>199</v>
      </c>
      <c r="F115" s="64" t="s">
        <v>201</v>
      </c>
      <c r="G115" s="64" t="s">
        <v>128</v>
      </c>
      <c r="H115" s="64" t="s">
        <v>137</v>
      </c>
      <c r="I115" s="57"/>
      <c r="J115" s="58"/>
      <c r="K115" s="58"/>
    </row>
    <row r="116" spans="2:21" ht="15" customHeight="1">
      <c r="B116" s="93" t="s">
        <v>170</v>
      </c>
      <c r="C116" s="120" t="s">
        <v>112</v>
      </c>
      <c r="D116" s="62" t="s">
        <v>91</v>
      </c>
      <c r="E116" s="62" t="s">
        <v>199</v>
      </c>
      <c r="F116" s="62" t="s">
        <v>201</v>
      </c>
      <c r="G116" s="62" t="s">
        <v>128</v>
      </c>
      <c r="H116" s="62" t="s">
        <v>171</v>
      </c>
      <c r="I116" s="73">
        <f>I118+I117</f>
        <v>250</v>
      </c>
      <c r="J116" s="73">
        <v>250</v>
      </c>
      <c r="K116" s="73">
        <f>K118+K117</f>
        <v>270</v>
      </c>
    </row>
    <row r="117" spans="2:21" ht="15" customHeight="1">
      <c r="B117" s="139" t="s">
        <v>245</v>
      </c>
      <c r="C117" s="121" t="s">
        <v>112</v>
      </c>
      <c r="D117" s="64" t="s">
        <v>91</v>
      </c>
      <c r="E117" s="64" t="s">
        <v>199</v>
      </c>
      <c r="F117" s="64" t="s">
        <v>201</v>
      </c>
      <c r="G117" s="64" t="s">
        <v>128</v>
      </c>
      <c r="H117" s="64" t="s">
        <v>171</v>
      </c>
      <c r="I117" s="68">
        <f>250</f>
        <v>250</v>
      </c>
      <c r="J117" s="68">
        <f>270</f>
        <v>270</v>
      </c>
      <c r="K117" s="68">
        <f>270</f>
        <v>270</v>
      </c>
    </row>
    <row r="118" spans="2:21" ht="15" customHeight="1">
      <c r="B118" s="71" t="s">
        <v>218</v>
      </c>
      <c r="C118" s="121" t="s">
        <v>112</v>
      </c>
      <c r="D118" s="64" t="s">
        <v>91</v>
      </c>
      <c r="E118" s="64" t="s">
        <v>199</v>
      </c>
      <c r="F118" s="64" t="s">
        <v>201</v>
      </c>
      <c r="G118" s="64" t="s">
        <v>128</v>
      </c>
      <c r="H118" s="64" t="s">
        <v>171</v>
      </c>
      <c r="I118" s="57"/>
      <c r="J118" s="58"/>
      <c r="K118" s="58"/>
    </row>
    <row r="119" spans="2:21" ht="15" customHeight="1">
      <c r="B119" s="81" t="s">
        <v>219</v>
      </c>
      <c r="C119" s="120" t="s">
        <v>112</v>
      </c>
      <c r="D119" s="62" t="s">
        <v>91</v>
      </c>
      <c r="E119" s="62" t="s">
        <v>199</v>
      </c>
      <c r="F119" s="62" t="s">
        <v>201</v>
      </c>
      <c r="G119" s="62" t="s">
        <v>164</v>
      </c>
      <c r="H119" s="62" t="s">
        <v>94</v>
      </c>
      <c r="I119" s="73">
        <f>I120</f>
        <v>0</v>
      </c>
      <c r="J119" s="73">
        <f t="shared" ref="J119:K119" si="19">J120</f>
        <v>0</v>
      </c>
      <c r="K119" s="73">
        <f t="shared" si="19"/>
        <v>0</v>
      </c>
    </row>
    <row r="120" spans="2:21" ht="15" customHeight="1">
      <c r="B120" s="83" t="s">
        <v>220</v>
      </c>
      <c r="C120" s="121" t="s">
        <v>112</v>
      </c>
      <c r="D120" s="64" t="s">
        <v>91</v>
      </c>
      <c r="E120" s="64" t="s">
        <v>199</v>
      </c>
      <c r="F120" s="64" t="s">
        <v>201</v>
      </c>
      <c r="G120" s="64" t="s">
        <v>164</v>
      </c>
      <c r="H120" s="64" t="s">
        <v>221</v>
      </c>
      <c r="I120" s="57"/>
      <c r="J120" s="58"/>
      <c r="K120" s="58"/>
    </row>
    <row r="121" spans="2:21" ht="15" customHeight="1">
      <c r="B121" s="84" t="s">
        <v>222</v>
      </c>
      <c r="C121" s="125">
        <v>802</v>
      </c>
      <c r="D121" s="85" t="s">
        <v>91</v>
      </c>
      <c r="E121" s="85" t="s">
        <v>199</v>
      </c>
      <c r="F121" s="85" t="s">
        <v>223</v>
      </c>
      <c r="G121" s="85" t="s">
        <v>94</v>
      </c>
      <c r="H121" s="85" t="s">
        <v>94</v>
      </c>
      <c r="I121" s="86">
        <f>I122</f>
        <v>1.5</v>
      </c>
      <c r="J121" s="86">
        <f t="shared" ref="J121:K121" si="20">J122</f>
        <v>1.5</v>
      </c>
      <c r="K121" s="86">
        <f t="shared" si="20"/>
        <v>1.5</v>
      </c>
    </row>
    <row r="122" spans="2:21" ht="15" customHeight="1">
      <c r="B122" s="87" t="s">
        <v>224</v>
      </c>
      <c r="C122" s="126">
        <v>802</v>
      </c>
      <c r="D122" s="88" t="s">
        <v>91</v>
      </c>
      <c r="E122" s="88" t="s">
        <v>199</v>
      </c>
      <c r="F122" s="88" t="s">
        <v>223</v>
      </c>
      <c r="G122" s="89" t="s">
        <v>128</v>
      </c>
      <c r="H122" s="89" t="s">
        <v>171</v>
      </c>
      <c r="I122" s="90">
        <f>1.5</f>
        <v>1.5</v>
      </c>
      <c r="J122" s="58">
        <v>1.5</v>
      </c>
      <c r="K122" s="58">
        <v>1.5</v>
      </c>
    </row>
    <row r="123" spans="2:21" ht="15" customHeight="1">
      <c r="B123" s="84" t="s">
        <v>225</v>
      </c>
      <c r="C123" s="127">
        <v>802</v>
      </c>
      <c r="D123" s="85" t="s">
        <v>91</v>
      </c>
      <c r="E123" s="85" t="s">
        <v>199</v>
      </c>
      <c r="F123" s="85" t="s">
        <v>226</v>
      </c>
      <c r="G123" s="85" t="s">
        <v>94</v>
      </c>
      <c r="H123" s="85" t="s">
        <v>94</v>
      </c>
      <c r="I123" s="86">
        <f>I124+I125</f>
        <v>12</v>
      </c>
      <c r="J123" s="86">
        <f t="shared" ref="J123:K123" si="21">J124+J125</f>
        <v>12</v>
      </c>
      <c r="K123" s="86">
        <f t="shared" si="21"/>
        <v>12</v>
      </c>
    </row>
    <row r="124" spans="2:21" ht="15" customHeight="1">
      <c r="B124" s="87" t="s">
        <v>227</v>
      </c>
      <c r="C124" s="126">
        <v>802</v>
      </c>
      <c r="D124" s="88" t="s">
        <v>91</v>
      </c>
      <c r="E124" s="88" t="s">
        <v>199</v>
      </c>
      <c r="F124" s="88" t="s">
        <v>226</v>
      </c>
      <c r="G124" s="89" t="s">
        <v>128</v>
      </c>
      <c r="H124" s="89" t="s">
        <v>171</v>
      </c>
      <c r="I124" s="58">
        <v>6</v>
      </c>
      <c r="J124" s="58">
        <v>6</v>
      </c>
      <c r="K124" s="306">
        <v>6</v>
      </c>
      <c r="L124" s="307"/>
      <c r="M124" s="308"/>
      <c r="N124" s="309"/>
      <c r="O124" s="309"/>
      <c r="P124" s="309"/>
      <c r="Q124" s="309"/>
      <c r="R124" s="309"/>
      <c r="S124" s="310"/>
      <c r="T124" s="310"/>
      <c r="U124" s="310"/>
    </row>
    <row r="125" spans="2:21" ht="15" customHeight="1">
      <c r="B125" s="87" t="s">
        <v>228</v>
      </c>
      <c r="C125" s="126">
        <v>802</v>
      </c>
      <c r="D125" s="88" t="s">
        <v>91</v>
      </c>
      <c r="E125" s="88" t="s">
        <v>199</v>
      </c>
      <c r="F125" s="88" t="s">
        <v>226</v>
      </c>
      <c r="G125" s="89" t="s">
        <v>128</v>
      </c>
      <c r="H125" s="89" t="s">
        <v>171</v>
      </c>
      <c r="I125" s="58">
        <f>6</f>
        <v>6</v>
      </c>
      <c r="J125" s="58">
        <v>6</v>
      </c>
      <c r="K125" s="58">
        <v>6</v>
      </c>
    </row>
    <row r="126" spans="2:21" ht="15" customHeight="1">
      <c r="B126" s="84" t="s">
        <v>229</v>
      </c>
      <c r="C126" s="127" t="s">
        <v>112</v>
      </c>
      <c r="D126" s="85" t="s">
        <v>91</v>
      </c>
      <c r="E126" s="85" t="s">
        <v>199</v>
      </c>
      <c r="F126" s="85" t="s">
        <v>230</v>
      </c>
      <c r="G126" s="85" t="s">
        <v>94</v>
      </c>
      <c r="H126" s="85" t="s">
        <v>94</v>
      </c>
      <c r="I126" s="86">
        <f>I129+I128</f>
        <v>15</v>
      </c>
      <c r="J126" s="86">
        <f t="shared" ref="J126:K126" si="22">J129+J128</f>
        <v>15</v>
      </c>
      <c r="K126" s="86">
        <f t="shared" si="22"/>
        <v>15</v>
      </c>
    </row>
    <row r="127" spans="2:21" ht="15" customHeight="1">
      <c r="B127" s="87" t="s">
        <v>231</v>
      </c>
      <c r="C127" s="126" t="s">
        <v>112</v>
      </c>
      <c r="D127" s="88" t="s">
        <v>91</v>
      </c>
      <c r="E127" s="88" t="s">
        <v>199</v>
      </c>
      <c r="F127" s="88" t="s">
        <v>230</v>
      </c>
      <c r="G127" s="89" t="s">
        <v>128</v>
      </c>
      <c r="H127" s="89" t="s">
        <v>132</v>
      </c>
      <c r="I127" s="58"/>
      <c r="J127" s="58"/>
      <c r="K127" s="58"/>
    </row>
    <row r="128" spans="2:21" ht="15" customHeight="1">
      <c r="B128" s="87" t="s">
        <v>232</v>
      </c>
      <c r="C128" s="126" t="s">
        <v>112</v>
      </c>
      <c r="D128" s="88" t="s">
        <v>91</v>
      </c>
      <c r="E128" s="88" t="s">
        <v>199</v>
      </c>
      <c r="F128" s="88" t="s">
        <v>230</v>
      </c>
      <c r="G128" s="89" t="s">
        <v>128</v>
      </c>
      <c r="H128" s="89" t="s">
        <v>132</v>
      </c>
      <c r="I128" s="58">
        <f>15</f>
        <v>15</v>
      </c>
      <c r="J128" s="58">
        <v>15</v>
      </c>
      <c r="K128" s="58">
        <f>15</f>
        <v>15</v>
      </c>
    </row>
    <row r="129" spans="2:11" ht="15" customHeight="1">
      <c r="B129" s="87" t="s">
        <v>233</v>
      </c>
      <c r="C129" s="126" t="s">
        <v>112</v>
      </c>
      <c r="D129" s="88" t="s">
        <v>91</v>
      </c>
      <c r="E129" s="88" t="s">
        <v>199</v>
      </c>
      <c r="F129" s="88" t="s">
        <v>230</v>
      </c>
      <c r="G129" s="89" t="s">
        <v>128</v>
      </c>
      <c r="H129" s="89" t="s">
        <v>137</v>
      </c>
      <c r="I129" s="58"/>
      <c r="J129" s="58"/>
      <c r="K129" s="58"/>
    </row>
    <row r="130" spans="2:11" ht="15" customHeight="1">
      <c r="B130" s="87" t="s">
        <v>234</v>
      </c>
      <c r="C130" s="126" t="s">
        <v>112</v>
      </c>
      <c r="D130" s="88" t="s">
        <v>91</v>
      </c>
      <c r="E130" s="88" t="s">
        <v>199</v>
      </c>
      <c r="F130" s="88" t="s">
        <v>230</v>
      </c>
      <c r="G130" s="89" t="s">
        <v>128</v>
      </c>
      <c r="H130" s="89" t="s">
        <v>137</v>
      </c>
      <c r="I130" s="58"/>
      <c r="J130" s="58"/>
      <c r="K130" s="58"/>
    </row>
    <row r="131" spans="2:11" ht="15" customHeight="1">
      <c r="B131" s="91" t="s">
        <v>235</v>
      </c>
      <c r="C131" s="127" t="s">
        <v>112</v>
      </c>
      <c r="D131" s="85" t="s">
        <v>91</v>
      </c>
      <c r="E131" s="85" t="s">
        <v>199</v>
      </c>
      <c r="F131" s="85" t="s">
        <v>236</v>
      </c>
      <c r="G131" s="85" t="s">
        <v>94</v>
      </c>
      <c r="H131" s="85" t="s">
        <v>94</v>
      </c>
      <c r="I131" s="86">
        <f>I132</f>
        <v>2</v>
      </c>
      <c r="J131" s="86">
        <f t="shared" ref="J131:K131" si="23">J132</f>
        <v>2</v>
      </c>
      <c r="K131" s="86">
        <f t="shared" si="23"/>
        <v>2</v>
      </c>
    </row>
    <row r="132" spans="2:11" ht="15" customHeight="1">
      <c r="B132" s="92" t="s">
        <v>237</v>
      </c>
      <c r="C132" s="126" t="s">
        <v>112</v>
      </c>
      <c r="D132" s="89" t="s">
        <v>91</v>
      </c>
      <c r="E132" s="89" t="s">
        <v>199</v>
      </c>
      <c r="F132" s="89" t="s">
        <v>238</v>
      </c>
      <c r="G132" s="89" t="s">
        <v>128</v>
      </c>
      <c r="H132" s="89" t="s">
        <v>171</v>
      </c>
      <c r="I132" s="90">
        <f>2</f>
        <v>2</v>
      </c>
      <c r="J132" s="58">
        <v>2</v>
      </c>
      <c r="K132" s="58">
        <v>2</v>
      </c>
    </row>
    <row r="133" spans="2:11" ht="15" hidden="1" customHeight="1">
      <c r="B133" s="87"/>
      <c r="C133" s="128"/>
      <c r="D133" s="88"/>
      <c r="E133" s="88"/>
      <c r="F133" s="88"/>
      <c r="G133" s="89"/>
      <c r="H133" s="89"/>
      <c r="I133" s="58"/>
      <c r="J133" s="58"/>
      <c r="K133" s="58"/>
    </row>
    <row r="134" spans="2:11" ht="15" customHeight="1">
      <c r="B134" s="83"/>
      <c r="C134" s="121"/>
      <c r="D134" s="64"/>
      <c r="E134" s="64"/>
      <c r="F134" s="64"/>
      <c r="G134" s="64"/>
      <c r="H134" s="64"/>
      <c r="I134" s="57"/>
      <c r="J134" s="58"/>
      <c r="K134" s="58"/>
    </row>
    <row r="135" spans="2:11" ht="15" customHeight="1">
      <c r="B135" s="74" t="s">
        <v>239</v>
      </c>
      <c r="C135" s="118">
        <v>802</v>
      </c>
      <c r="D135" s="54" t="s">
        <v>96</v>
      </c>
      <c r="E135" s="54" t="s">
        <v>92</v>
      </c>
      <c r="F135" s="54" t="s">
        <v>240</v>
      </c>
      <c r="G135" s="54" t="s">
        <v>94</v>
      </c>
      <c r="H135" s="54" t="s">
        <v>94</v>
      </c>
      <c r="I135" s="55">
        <f>I136+I142+I145</f>
        <v>792.3</v>
      </c>
      <c r="J135" s="55">
        <f t="shared" ref="J135:K135" si="24">J136+J142+J145</f>
        <v>811.6</v>
      </c>
      <c r="K135" s="55">
        <f t="shared" si="24"/>
        <v>861.8</v>
      </c>
    </row>
    <row r="136" spans="2:11" ht="15" customHeight="1">
      <c r="B136" s="93" t="s">
        <v>241</v>
      </c>
      <c r="C136" s="120">
        <v>802</v>
      </c>
      <c r="D136" s="62" t="s">
        <v>96</v>
      </c>
      <c r="E136" s="62" t="s">
        <v>242</v>
      </c>
      <c r="F136" s="62" t="s">
        <v>243</v>
      </c>
      <c r="G136" s="62" t="s">
        <v>94</v>
      </c>
      <c r="H136" s="62" t="s">
        <v>100</v>
      </c>
      <c r="I136" s="63">
        <f>I137+I139</f>
        <v>474</v>
      </c>
      <c r="J136" s="63">
        <f t="shared" ref="J136:K136" si="25">J137+J139</f>
        <v>505.6</v>
      </c>
      <c r="K136" s="63">
        <f t="shared" si="25"/>
        <v>505.6</v>
      </c>
    </row>
    <row r="137" spans="2:11" ht="15" customHeight="1">
      <c r="B137" s="71" t="s">
        <v>101</v>
      </c>
      <c r="C137" s="119">
        <v>802</v>
      </c>
      <c r="D137" s="56" t="s">
        <v>96</v>
      </c>
      <c r="E137" s="56" t="s">
        <v>242</v>
      </c>
      <c r="F137" s="56" t="s">
        <v>243</v>
      </c>
      <c r="G137" s="56" t="s">
        <v>102</v>
      </c>
      <c r="H137" s="56" t="s">
        <v>103</v>
      </c>
      <c r="I137" s="57">
        <f>364</f>
        <v>364</v>
      </c>
      <c r="J137" s="58">
        <f>405.6-10</f>
        <v>395.6</v>
      </c>
      <c r="K137" s="58">
        <v>395.6</v>
      </c>
    </row>
    <row r="138" spans="2:11" ht="15" customHeight="1">
      <c r="B138" s="71" t="s">
        <v>104</v>
      </c>
      <c r="C138" s="119">
        <v>802</v>
      </c>
      <c r="D138" s="56" t="s">
        <v>96</v>
      </c>
      <c r="E138" s="56" t="s">
        <v>242</v>
      </c>
      <c r="F138" s="56" t="s">
        <v>243</v>
      </c>
      <c r="G138" s="56" t="s">
        <v>105</v>
      </c>
      <c r="H138" s="56" t="s">
        <v>106</v>
      </c>
      <c r="I138" s="57"/>
      <c r="J138" s="58"/>
      <c r="K138" s="58"/>
    </row>
    <row r="139" spans="2:11" ht="15" customHeight="1">
      <c r="B139" s="71" t="s">
        <v>443</v>
      </c>
      <c r="C139" s="119">
        <v>802</v>
      </c>
      <c r="D139" s="56" t="s">
        <v>96</v>
      </c>
      <c r="E139" s="56" t="s">
        <v>242</v>
      </c>
      <c r="F139" s="56" t="s">
        <v>243</v>
      </c>
      <c r="G139" s="56" t="s">
        <v>102</v>
      </c>
      <c r="H139" s="56" t="s">
        <v>109</v>
      </c>
      <c r="I139" s="57">
        <f>110</f>
        <v>110</v>
      </c>
      <c r="J139" s="58">
        <v>110</v>
      </c>
      <c r="K139" s="58">
        <f>110</f>
        <v>110</v>
      </c>
    </row>
    <row r="140" spans="2:11" ht="15" customHeight="1">
      <c r="B140" s="142" t="s">
        <v>122</v>
      </c>
      <c r="C140" s="122">
        <v>802</v>
      </c>
      <c r="D140" s="65" t="s">
        <v>96</v>
      </c>
      <c r="E140" s="65" t="s">
        <v>242</v>
      </c>
      <c r="F140" s="65" t="s">
        <v>243</v>
      </c>
      <c r="G140" s="65" t="s">
        <v>123</v>
      </c>
      <c r="H140" s="65" t="s">
        <v>124</v>
      </c>
      <c r="I140" s="66"/>
      <c r="J140" s="94"/>
      <c r="K140" s="94"/>
    </row>
    <row r="141" spans="2:11" ht="15" customHeight="1">
      <c r="B141" s="71" t="s">
        <v>244</v>
      </c>
      <c r="C141" s="119">
        <v>802</v>
      </c>
      <c r="D141" s="56" t="s">
        <v>96</v>
      </c>
      <c r="E141" s="56" t="s">
        <v>242</v>
      </c>
      <c r="F141" s="56" t="s">
        <v>243</v>
      </c>
      <c r="G141" s="56" t="s">
        <v>123</v>
      </c>
      <c r="H141" s="56" t="s">
        <v>132</v>
      </c>
      <c r="I141" s="57"/>
      <c r="J141" s="58"/>
      <c r="K141" s="58"/>
    </row>
    <row r="142" spans="2:11" ht="15" customHeight="1">
      <c r="B142" s="71" t="s">
        <v>129</v>
      </c>
      <c r="C142" s="119">
        <v>802</v>
      </c>
      <c r="D142" s="56" t="s">
        <v>96</v>
      </c>
      <c r="E142" s="56" t="s">
        <v>242</v>
      </c>
      <c r="F142" s="56" t="s">
        <v>243</v>
      </c>
      <c r="G142" s="56" t="s">
        <v>105</v>
      </c>
      <c r="H142" s="56" t="s">
        <v>111</v>
      </c>
      <c r="I142" s="57">
        <f>2</f>
        <v>2</v>
      </c>
      <c r="J142" s="58">
        <f>2</f>
        <v>2</v>
      </c>
      <c r="K142" s="58">
        <f>2</f>
        <v>2</v>
      </c>
    </row>
    <row r="143" spans="2:11" ht="15" customHeight="1">
      <c r="B143" s="71" t="s">
        <v>206</v>
      </c>
      <c r="C143" s="119">
        <v>802</v>
      </c>
      <c r="D143" s="56" t="s">
        <v>96</v>
      </c>
      <c r="E143" s="56" t="s">
        <v>242</v>
      </c>
      <c r="F143" s="56" t="s">
        <v>243</v>
      </c>
      <c r="G143" s="56" t="s">
        <v>128</v>
      </c>
      <c r="H143" s="56" t="s">
        <v>173</v>
      </c>
      <c r="I143" s="57"/>
      <c r="J143" s="58"/>
      <c r="K143" s="58"/>
    </row>
    <row r="144" spans="2:11" ht="15" customHeight="1">
      <c r="B144" s="71" t="s">
        <v>245</v>
      </c>
      <c r="C144" s="119">
        <v>802</v>
      </c>
      <c r="D144" s="56" t="s">
        <v>96</v>
      </c>
      <c r="E144" s="56" t="s">
        <v>242</v>
      </c>
      <c r="F144" s="56" t="s">
        <v>243</v>
      </c>
      <c r="G144" s="56" t="s">
        <v>128</v>
      </c>
      <c r="H144" s="56" t="s">
        <v>171</v>
      </c>
      <c r="I144" s="80"/>
      <c r="J144" s="58"/>
      <c r="K144" s="58"/>
    </row>
    <row r="145" spans="2:11" ht="15" customHeight="1">
      <c r="B145" s="71" t="s">
        <v>246</v>
      </c>
      <c r="C145" s="119">
        <v>802</v>
      </c>
      <c r="D145" s="56" t="s">
        <v>96</v>
      </c>
      <c r="E145" s="56" t="s">
        <v>242</v>
      </c>
      <c r="F145" s="56" t="s">
        <v>243</v>
      </c>
      <c r="G145" s="56" t="s">
        <v>128</v>
      </c>
      <c r="H145" s="56" t="s">
        <v>171</v>
      </c>
      <c r="I145" s="80">
        <f>314.3+2</f>
        <v>316.3</v>
      </c>
      <c r="J145" s="58">
        <v>304</v>
      </c>
      <c r="K145" s="58">
        <f>391.8-0.2-5.8-31.6</f>
        <v>354.2</v>
      </c>
    </row>
    <row r="146" spans="2:11" ht="15" customHeight="1">
      <c r="B146" s="71"/>
      <c r="C146" s="119"/>
      <c r="D146" s="56"/>
      <c r="E146" s="56"/>
      <c r="F146" s="56"/>
      <c r="G146" s="56"/>
      <c r="H146" s="56"/>
      <c r="I146" s="80"/>
      <c r="J146" s="58"/>
      <c r="K146" s="58"/>
    </row>
    <row r="147" spans="2:11" ht="15" customHeight="1">
      <c r="B147" s="143" t="s">
        <v>247</v>
      </c>
      <c r="C147" s="118">
        <v>802</v>
      </c>
      <c r="D147" s="54" t="s">
        <v>242</v>
      </c>
      <c r="E147" s="54" t="s">
        <v>92</v>
      </c>
      <c r="F147" s="54" t="s">
        <v>240</v>
      </c>
      <c r="G147" s="54" t="s">
        <v>94</v>
      </c>
      <c r="H147" s="54" t="s">
        <v>94</v>
      </c>
      <c r="I147" s="55">
        <f>I152+I148</f>
        <v>460</v>
      </c>
      <c r="J147" s="55">
        <f>J152+J148</f>
        <v>460</v>
      </c>
      <c r="K147" s="55">
        <f>K152+K148</f>
        <v>460</v>
      </c>
    </row>
    <row r="148" spans="2:11" ht="15" customHeight="1">
      <c r="B148" s="84" t="s">
        <v>248</v>
      </c>
      <c r="C148" s="127">
        <v>802</v>
      </c>
      <c r="D148" s="85" t="s">
        <v>242</v>
      </c>
      <c r="E148" s="85" t="s">
        <v>249</v>
      </c>
      <c r="F148" s="85" t="s">
        <v>250</v>
      </c>
      <c r="G148" s="85" t="s">
        <v>94</v>
      </c>
      <c r="H148" s="85" t="s">
        <v>94</v>
      </c>
      <c r="I148" s="86">
        <f>I149</f>
        <v>10</v>
      </c>
      <c r="J148" s="86">
        <f t="shared" ref="J148:K148" si="26">J149</f>
        <v>10</v>
      </c>
      <c r="K148" s="86">
        <f t="shared" si="26"/>
        <v>10</v>
      </c>
    </row>
    <row r="149" spans="2:11" ht="15" customHeight="1">
      <c r="B149" s="87" t="s">
        <v>251</v>
      </c>
      <c r="C149" s="126">
        <v>802</v>
      </c>
      <c r="D149" s="88" t="s">
        <v>242</v>
      </c>
      <c r="E149" s="88" t="s">
        <v>249</v>
      </c>
      <c r="F149" s="88" t="s">
        <v>250</v>
      </c>
      <c r="G149" s="89" t="s">
        <v>128</v>
      </c>
      <c r="H149" s="89" t="s">
        <v>171</v>
      </c>
      <c r="I149" s="90">
        <v>10</v>
      </c>
      <c r="J149" s="58">
        <v>10</v>
      </c>
      <c r="K149" s="58">
        <v>10</v>
      </c>
    </row>
    <row r="150" spans="2:11" ht="15" hidden="1" customHeight="1">
      <c r="B150" s="144"/>
      <c r="C150" s="129"/>
      <c r="D150" s="95"/>
      <c r="E150" s="95"/>
      <c r="F150" s="95"/>
      <c r="G150" s="95"/>
      <c r="H150" s="95"/>
      <c r="I150" s="96"/>
      <c r="J150" s="96"/>
      <c r="K150" s="96"/>
    </row>
    <row r="151" spans="2:11" ht="15" hidden="1" customHeight="1">
      <c r="B151" s="144"/>
      <c r="C151" s="129"/>
      <c r="D151" s="95"/>
      <c r="E151" s="95"/>
      <c r="F151" s="95"/>
      <c r="G151" s="95"/>
      <c r="H151" s="95"/>
      <c r="I151" s="96"/>
      <c r="J151" s="96"/>
      <c r="K151" s="96"/>
    </row>
    <row r="152" spans="2:11" ht="15" customHeight="1">
      <c r="B152" s="145" t="s">
        <v>252</v>
      </c>
      <c r="C152" s="120">
        <v>802</v>
      </c>
      <c r="D152" s="62" t="s">
        <v>242</v>
      </c>
      <c r="E152" s="62" t="s">
        <v>253</v>
      </c>
      <c r="F152" s="62" t="s">
        <v>254</v>
      </c>
      <c r="G152" s="62" t="s">
        <v>94</v>
      </c>
      <c r="H152" s="62" t="s">
        <v>94</v>
      </c>
      <c r="I152" s="73">
        <f>I153+I154+I155+I156</f>
        <v>450</v>
      </c>
      <c r="J152" s="73">
        <f t="shared" ref="J152:K152" si="27">J153+J154+J155+J156</f>
        <v>450</v>
      </c>
      <c r="K152" s="73">
        <f t="shared" si="27"/>
        <v>450</v>
      </c>
    </row>
    <row r="153" spans="2:11" ht="15" customHeight="1">
      <c r="B153" s="77" t="s">
        <v>255</v>
      </c>
      <c r="C153" s="119">
        <v>802</v>
      </c>
      <c r="D153" s="56" t="s">
        <v>242</v>
      </c>
      <c r="E153" s="56" t="s">
        <v>253</v>
      </c>
      <c r="F153" s="56" t="s">
        <v>254</v>
      </c>
      <c r="G153" s="56" t="s">
        <v>128</v>
      </c>
      <c r="H153" s="56" t="s">
        <v>137</v>
      </c>
      <c r="I153" s="57">
        <v>450</v>
      </c>
      <c r="J153" s="58">
        <v>450</v>
      </c>
      <c r="K153" s="58">
        <f>450</f>
        <v>450</v>
      </c>
    </row>
    <row r="154" spans="2:11" ht="15" customHeight="1">
      <c r="B154" s="77" t="s">
        <v>256</v>
      </c>
      <c r="C154" s="119" t="s">
        <v>112</v>
      </c>
      <c r="D154" s="56" t="s">
        <v>242</v>
      </c>
      <c r="E154" s="56" t="s">
        <v>253</v>
      </c>
      <c r="F154" s="56" t="s">
        <v>254</v>
      </c>
      <c r="G154" s="56" t="s">
        <v>128</v>
      </c>
      <c r="H154" s="56" t="s">
        <v>137</v>
      </c>
      <c r="I154" s="57"/>
      <c r="J154" s="58">
        <v>0</v>
      </c>
      <c r="K154" s="58"/>
    </row>
    <row r="155" spans="2:11" ht="15" customHeight="1">
      <c r="B155" s="146" t="s">
        <v>257</v>
      </c>
      <c r="C155" s="119">
        <v>802</v>
      </c>
      <c r="D155" s="56" t="s">
        <v>242</v>
      </c>
      <c r="E155" s="56" t="s">
        <v>253</v>
      </c>
      <c r="F155" s="56" t="s">
        <v>254</v>
      </c>
      <c r="G155" s="56" t="s">
        <v>128</v>
      </c>
      <c r="H155" s="56" t="s">
        <v>137</v>
      </c>
      <c r="I155" s="57"/>
      <c r="J155" s="58"/>
      <c r="K155" s="58"/>
    </row>
    <row r="156" spans="2:11" ht="15" hidden="1" customHeight="1">
      <c r="B156" s="146" t="s">
        <v>258</v>
      </c>
      <c r="C156" s="119">
        <v>802</v>
      </c>
      <c r="D156" s="56" t="s">
        <v>242</v>
      </c>
      <c r="E156" s="56" t="s">
        <v>253</v>
      </c>
      <c r="F156" s="56" t="s">
        <v>254</v>
      </c>
      <c r="G156" s="56" t="s">
        <v>128</v>
      </c>
      <c r="H156" s="56" t="s">
        <v>178</v>
      </c>
      <c r="I156" s="57"/>
      <c r="J156" s="58"/>
      <c r="K156" s="58"/>
    </row>
    <row r="157" spans="2:11" ht="15" hidden="1" customHeight="1">
      <c r="B157" s="97" t="s">
        <v>155</v>
      </c>
      <c r="C157" s="119">
        <v>802</v>
      </c>
      <c r="D157" s="56"/>
      <c r="E157" s="56"/>
      <c r="F157" s="56"/>
      <c r="G157" s="56"/>
      <c r="H157" s="56"/>
      <c r="I157" s="57"/>
      <c r="J157" s="57"/>
      <c r="K157" s="58"/>
    </row>
    <row r="158" spans="2:11" ht="15" customHeight="1">
      <c r="B158" s="147" t="s">
        <v>259</v>
      </c>
      <c r="C158" s="118" t="s">
        <v>112</v>
      </c>
      <c r="D158" s="54" t="s">
        <v>116</v>
      </c>
      <c r="E158" s="54" t="s">
        <v>249</v>
      </c>
      <c r="F158" s="54" t="s">
        <v>260</v>
      </c>
      <c r="G158" s="54" t="s">
        <v>94</v>
      </c>
      <c r="H158" s="54" t="s">
        <v>94</v>
      </c>
      <c r="I158" s="55">
        <f>I159</f>
        <v>4077.4</v>
      </c>
      <c r="J158" s="55">
        <f t="shared" ref="J158:K158" si="28">J159</f>
        <v>4388.3</v>
      </c>
      <c r="K158" s="55">
        <f t="shared" si="28"/>
        <v>4588.3</v>
      </c>
    </row>
    <row r="159" spans="2:11" ht="15" customHeight="1">
      <c r="B159" s="97" t="s">
        <v>261</v>
      </c>
      <c r="C159" s="119" t="s">
        <v>112</v>
      </c>
      <c r="D159" s="56" t="s">
        <v>116</v>
      </c>
      <c r="E159" s="56" t="s">
        <v>249</v>
      </c>
      <c r="F159" s="56" t="s">
        <v>260</v>
      </c>
      <c r="G159" s="56" t="s">
        <v>128</v>
      </c>
      <c r="H159" s="56" t="s">
        <v>132</v>
      </c>
      <c r="I159" s="57">
        <v>4077.4</v>
      </c>
      <c r="J159" s="57">
        <v>4388.3</v>
      </c>
      <c r="K159" s="58">
        <v>4588.3</v>
      </c>
    </row>
    <row r="160" spans="2:11" ht="15" customHeight="1">
      <c r="B160" s="97"/>
      <c r="C160" s="119"/>
      <c r="D160" s="56"/>
      <c r="E160" s="56"/>
      <c r="F160" s="56"/>
      <c r="G160" s="56"/>
      <c r="H160" s="56"/>
      <c r="I160" s="57"/>
      <c r="J160" s="57"/>
      <c r="K160" s="58"/>
    </row>
    <row r="161" spans="2:11" ht="15" customHeight="1">
      <c r="B161" s="148" t="s">
        <v>262</v>
      </c>
      <c r="C161" s="118">
        <v>802</v>
      </c>
      <c r="D161" s="54" t="s">
        <v>263</v>
      </c>
      <c r="E161" s="54" t="s">
        <v>92</v>
      </c>
      <c r="F161" s="54" t="s">
        <v>93</v>
      </c>
      <c r="G161" s="54" t="s">
        <v>94</v>
      </c>
      <c r="H161" s="54" t="s">
        <v>94</v>
      </c>
      <c r="I161" s="55">
        <f>I162+I172+I169</f>
        <v>110</v>
      </c>
      <c r="J161" s="55">
        <f>J162+J172+J169</f>
        <v>110</v>
      </c>
      <c r="K161" s="55">
        <f>K169+K172</f>
        <v>110</v>
      </c>
    </row>
    <row r="162" spans="2:11" ht="15" customHeight="1">
      <c r="B162" s="149" t="s">
        <v>264</v>
      </c>
      <c r="C162" s="120">
        <v>802</v>
      </c>
      <c r="D162" s="62" t="s">
        <v>263</v>
      </c>
      <c r="E162" s="62" t="s">
        <v>96</v>
      </c>
      <c r="F162" s="62" t="s">
        <v>93</v>
      </c>
      <c r="G162" s="62" t="s">
        <v>94</v>
      </c>
      <c r="H162" s="62" t="s">
        <v>94</v>
      </c>
      <c r="I162" s="73">
        <f>I164</f>
        <v>0</v>
      </c>
      <c r="J162" s="73">
        <f t="shared" ref="J162:K162" si="29">J163</f>
        <v>0</v>
      </c>
      <c r="K162" s="73">
        <f t="shared" si="29"/>
        <v>0</v>
      </c>
    </row>
    <row r="163" spans="2:11" ht="15" hidden="1" customHeight="1">
      <c r="B163" s="150" t="s">
        <v>265</v>
      </c>
      <c r="C163" s="119">
        <v>802</v>
      </c>
      <c r="D163" s="56" t="s">
        <v>263</v>
      </c>
      <c r="E163" s="56" t="s">
        <v>96</v>
      </c>
      <c r="F163" s="56" t="s">
        <v>266</v>
      </c>
      <c r="G163" s="56" t="s">
        <v>113</v>
      </c>
      <c r="H163" s="56" t="s">
        <v>114</v>
      </c>
      <c r="I163" s="98"/>
      <c r="J163" s="57"/>
      <c r="K163" s="58"/>
    </row>
    <row r="164" spans="2:11" ht="15" hidden="1" customHeight="1">
      <c r="B164" s="84" t="s">
        <v>267</v>
      </c>
      <c r="C164" s="127" t="s">
        <v>112</v>
      </c>
      <c r="D164" s="85" t="s">
        <v>263</v>
      </c>
      <c r="E164" s="85" t="s">
        <v>96</v>
      </c>
      <c r="F164" s="85" t="s">
        <v>268</v>
      </c>
      <c r="G164" s="85" t="s">
        <v>94</v>
      </c>
      <c r="H164" s="85" t="s">
        <v>94</v>
      </c>
      <c r="I164" s="86"/>
      <c r="J164" s="86">
        <f t="shared" ref="J164:K164" si="30">J166+J165+J167+J168</f>
        <v>0</v>
      </c>
      <c r="K164" s="86">
        <f t="shared" si="30"/>
        <v>0</v>
      </c>
    </row>
    <row r="165" spans="2:11" ht="15" hidden="1" customHeight="1">
      <c r="B165" s="99" t="s">
        <v>269</v>
      </c>
      <c r="C165" s="126" t="s">
        <v>112</v>
      </c>
      <c r="D165" s="88" t="s">
        <v>263</v>
      </c>
      <c r="E165" s="88" t="s">
        <v>96</v>
      </c>
      <c r="F165" s="88" t="s">
        <v>268</v>
      </c>
      <c r="G165" s="89" t="s">
        <v>128</v>
      </c>
      <c r="H165" s="89" t="s">
        <v>132</v>
      </c>
      <c r="I165" s="58"/>
      <c r="J165" s="58"/>
      <c r="K165" s="58"/>
    </row>
    <row r="166" spans="2:11" ht="15" hidden="1" customHeight="1">
      <c r="B166" s="87" t="s">
        <v>270</v>
      </c>
      <c r="C166" s="126" t="s">
        <v>112</v>
      </c>
      <c r="D166" s="88" t="s">
        <v>263</v>
      </c>
      <c r="E166" s="88" t="s">
        <v>96</v>
      </c>
      <c r="F166" s="88" t="s">
        <v>268</v>
      </c>
      <c r="G166" s="89" t="s">
        <v>128</v>
      </c>
      <c r="H166" s="89" t="s">
        <v>137</v>
      </c>
      <c r="I166" s="58"/>
      <c r="J166" s="58"/>
      <c r="K166" s="58"/>
    </row>
    <row r="167" spans="2:11" ht="15" hidden="1" customHeight="1">
      <c r="B167" s="87" t="s">
        <v>271</v>
      </c>
      <c r="C167" s="126" t="s">
        <v>112</v>
      </c>
      <c r="D167" s="88" t="s">
        <v>263</v>
      </c>
      <c r="E167" s="88" t="s">
        <v>96</v>
      </c>
      <c r="F167" s="88" t="s">
        <v>268</v>
      </c>
      <c r="G167" s="89" t="s">
        <v>128</v>
      </c>
      <c r="H167" s="89" t="s">
        <v>175</v>
      </c>
      <c r="I167" s="58"/>
      <c r="J167" s="58"/>
      <c r="K167" s="58"/>
    </row>
    <row r="168" spans="2:11" ht="15" hidden="1" customHeight="1">
      <c r="B168" s="87" t="s">
        <v>272</v>
      </c>
      <c r="C168" s="126" t="s">
        <v>112</v>
      </c>
      <c r="D168" s="88" t="s">
        <v>263</v>
      </c>
      <c r="E168" s="88" t="s">
        <v>96</v>
      </c>
      <c r="F168" s="88" t="s">
        <v>268</v>
      </c>
      <c r="G168" s="89" t="s">
        <v>128</v>
      </c>
      <c r="H168" s="89" t="s">
        <v>173</v>
      </c>
      <c r="I168" s="58"/>
      <c r="J168" s="58"/>
      <c r="K168" s="58"/>
    </row>
    <row r="169" spans="2:11" ht="15" customHeight="1">
      <c r="B169" s="247" t="s">
        <v>436</v>
      </c>
      <c r="C169" s="248" t="s">
        <v>112</v>
      </c>
      <c r="D169" s="249" t="s">
        <v>263</v>
      </c>
      <c r="E169" s="249" t="s">
        <v>96</v>
      </c>
      <c r="F169" s="250" t="s">
        <v>383</v>
      </c>
      <c r="G169" s="250" t="s">
        <v>94</v>
      </c>
      <c r="H169" s="250" t="s">
        <v>94</v>
      </c>
      <c r="I169" s="252">
        <f>I170</f>
        <v>45</v>
      </c>
      <c r="J169" s="251">
        <f>J170</f>
        <v>45</v>
      </c>
      <c r="K169" s="251">
        <f>K170</f>
        <v>45</v>
      </c>
    </row>
    <row r="170" spans="2:11" ht="15" customHeight="1">
      <c r="B170" s="247"/>
      <c r="C170" s="248" t="s">
        <v>112</v>
      </c>
      <c r="D170" s="249" t="s">
        <v>263</v>
      </c>
      <c r="E170" s="249" t="s">
        <v>96</v>
      </c>
      <c r="F170" s="250" t="s">
        <v>383</v>
      </c>
      <c r="G170" s="250" t="s">
        <v>128</v>
      </c>
      <c r="H170" s="250" t="s">
        <v>132</v>
      </c>
      <c r="I170" s="251">
        <f>45</f>
        <v>45</v>
      </c>
      <c r="J170" s="251">
        <v>45</v>
      </c>
      <c r="K170" s="251">
        <f>45</f>
        <v>45</v>
      </c>
    </row>
    <row r="171" spans="2:11" ht="15" customHeight="1">
      <c r="B171" s="247"/>
      <c r="C171" s="248" t="s">
        <v>112</v>
      </c>
      <c r="D171" s="249" t="s">
        <v>263</v>
      </c>
      <c r="E171" s="249" t="s">
        <v>96</v>
      </c>
      <c r="F171" s="250" t="s">
        <v>383</v>
      </c>
      <c r="G171" s="250" t="s">
        <v>128</v>
      </c>
      <c r="H171" s="250" t="s">
        <v>171</v>
      </c>
      <c r="I171" s="251"/>
      <c r="J171" s="251"/>
      <c r="K171" s="251"/>
    </row>
    <row r="172" spans="2:11" ht="15" customHeight="1">
      <c r="B172" s="145" t="s">
        <v>273</v>
      </c>
      <c r="C172" s="120">
        <v>802</v>
      </c>
      <c r="D172" s="62" t="s">
        <v>263</v>
      </c>
      <c r="E172" s="62" t="s">
        <v>242</v>
      </c>
      <c r="F172" s="62" t="s">
        <v>93</v>
      </c>
      <c r="G172" s="62" t="s">
        <v>94</v>
      </c>
      <c r="H172" s="62" t="s">
        <v>94</v>
      </c>
      <c r="I172" s="73">
        <f>I173+I174+I176</f>
        <v>65</v>
      </c>
      <c r="J172" s="73">
        <f t="shared" ref="J172:K172" si="31">J173+J174+J176</f>
        <v>65</v>
      </c>
      <c r="K172" s="73">
        <f t="shared" si="31"/>
        <v>65</v>
      </c>
    </row>
    <row r="173" spans="2:11" ht="15" customHeight="1">
      <c r="B173" s="151" t="s">
        <v>274</v>
      </c>
      <c r="C173" s="124">
        <v>802</v>
      </c>
      <c r="D173" s="70" t="s">
        <v>263</v>
      </c>
      <c r="E173" s="70" t="s">
        <v>242</v>
      </c>
      <c r="F173" s="70" t="s">
        <v>275</v>
      </c>
      <c r="G173" s="70" t="s">
        <v>208</v>
      </c>
      <c r="H173" s="70" t="s">
        <v>173</v>
      </c>
      <c r="I173" s="98">
        <f>30</f>
        <v>30</v>
      </c>
      <c r="J173" s="98">
        <f>30</f>
        <v>30</v>
      </c>
      <c r="K173" s="98">
        <f>30</f>
        <v>30</v>
      </c>
    </row>
    <row r="174" spans="2:11" ht="15" customHeight="1">
      <c r="B174" s="152" t="s">
        <v>276</v>
      </c>
      <c r="C174" s="119">
        <v>802</v>
      </c>
      <c r="D174" s="56" t="s">
        <v>263</v>
      </c>
      <c r="E174" s="56" t="s">
        <v>242</v>
      </c>
      <c r="F174" s="56" t="s">
        <v>275</v>
      </c>
      <c r="G174" s="56" t="s">
        <v>128</v>
      </c>
      <c r="H174" s="56" t="s">
        <v>132</v>
      </c>
      <c r="I174" s="98"/>
      <c r="J174" s="58"/>
      <c r="K174" s="58"/>
    </row>
    <row r="175" spans="2:11" ht="15" hidden="1" customHeight="1">
      <c r="B175" s="152"/>
      <c r="C175" s="119"/>
      <c r="D175" s="56"/>
      <c r="E175" s="56"/>
      <c r="F175" s="56"/>
      <c r="G175" s="56"/>
      <c r="H175" s="56"/>
      <c r="I175" s="98"/>
      <c r="J175" s="100"/>
      <c r="K175" s="58"/>
    </row>
    <row r="176" spans="2:11" ht="15" customHeight="1">
      <c r="B176" s="101" t="s">
        <v>277</v>
      </c>
      <c r="C176" s="127" t="s">
        <v>112</v>
      </c>
      <c r="D176" s="85" t="s">
        <v>263</v>
      </c>
      <c r="E176" s="85" t="s">
        <v>242</v>
      </c>
      <c r="F176" s="85" t="s">
        <v>278</v>
      </c>
      <c r="G176" s="85" t="s">
        <v>94</v>
      </c>
      <c r="H176" s="85" t="s">
        <v>94</v>
      </c>
      <c r="I176" s="86">
        <f>I178</f>
        <v>35</v>
      </c>
      <c r="J176" s="86">
        <f t="shared" ref="J176:K176" si="32">J178</f>
        <v>35</v>
      </c>
      <c r="K176" s="86">
        <f t="shared" si="32"/>
        <v>35</v>
      </c>
    </row>
    <row r="177" spans="2:11" ht="15" customHeight="1">
      <c r="B177" s="102" t="s">
        <v>279</v>
      </c>
      <c r="C177" s="126" t="s">
        <v>112</v>
      </c>
      <c r="D177" s="89" t="s">
        <v>263</v>
      </c>
      <c r="E177" s="89" t="s">
        <v>242</v>
      </c>
      <c r="F177" s="89" t="s">
        <v>280</v>
      </c>
      <c r="G177" s="89" t="s">
        <v>128</v>
      </c>
      <c r="H177" s="89" t="s">
        <v>111</v>
      </c>
      <c r="I177" s="58"/>
      <c r="J177" s="58"/>
      <c r="K177" s="58"/>
    </row>
    <row r="178" spans="2:11" ht="15" customHeight="1">
      <c r="B178" s="103" t="s">
        <v>281</v>
      </c>
      <c r="C178" s="126" t="s">
        <v>112</v>
      </c>
      <c r="D178" s="89" t="s">
        <v>263</v>
      </c>
      <c r="E178" s="89" t="s">
        <v>242</v>
      </c>
      <c r="F178" s="89" t="s">
        <v>280</v>
      </c>
      <c r="G178" s="89" t="s">
        <v>128</v>
      </c>
      <c r="H178" s="89" t="s">
        <v>132</v>
      </c>
      <c r="I178" s="58">
        <f>35</f>
        <v>35</v>
      </c>
      <c r="J178" s="58">
        <f>35</f>
        <v>35</v>
      </c>
      <c r="K178" s="58">
        <f>35</f>
        <v>35</v>
      </c>
    </row>
    <row r="179" spans="2:11" ht="15" hidden="1" customHeight="1">
      <c r="B179" s="152"/>
      <c r="C179" s="119"/>
      <c r="D179" s="56"/>
      <c r="E179" s="56"/>
      <c r="F179" s="56"/>
      <c r="G179" s="56"/>
      <c r="H179" s="56"/>
      <c r="I179" s="98"/>
      <c r="J179" s="100"/>
      <c r="K179" s="58"/>
    </row>
    <row r="180" spans="2:11" ht="15" hidden="1" customHeight="1">
      <c r="B180" s="152"/>
      <c r="C180" s="119"/>
      <c r="D180" s="56"/>
      <c r="E180" s="56"/>
      <c r="F180" s="56"/>
      <c r="G180" s="56"/>
      <c r="H180" s="56"/>
      <c r="I180" s="98"/>
      <c r="J180" s="100"/>
      <c r="K180" s="58"/>
    </row>
    <row r="181" spans="2:11" ht="15" customHeight="1">
      <c r="B181" s="104" t="s">
        <v>282</v>
      </c>
      <c r="C181" s="130">
        <v>802</v>
      </c>
      <c r="D181" s="105">
        <v>10</v>
      </c>
      <c r="E181" s="105" t="s">
        <v>92</v>
      </c>
      <c r="F181" s="105" t="s">
        <v>93</v>
      </c>
      <c r="G181" s="105" t="s">
        <v>94</v>
      </c>
      <c r="H181" s="105" t="s">
        <v>94</v>
      </c>
      <c r="I181" s="106">
        <f>I182</f>
        <v>403.6</v>
      </c>
      <c r="J181" s="106">
        <f t="shared" ref="J181:K181" si="33">J182</f>
        <v>403.6</v>
      </c>
      <c r="K181" s="106">
        <f t="shared" si="33"/>
        <v>403.6</v>
      </c>
    </row>
    <row r="182" spans="2:11" ht="15" customHeight="1">
      <c r="B182" s="107" t="s">
        <v>283</v>
      </c>
      <c r="C182" s="131" t="s">
        <v>112</v>
      </c>
      <c r="D182" s="56" t="s">
        <v>253</v>
      </c>
      <c r="E182" s="56" t="s">
        <v>91</v>
      </c>
      <c r="F182" s="56" t="s">
        <v>284</v>
      </c>
      <c r="G182" s="56" t="s">
        <v>285</v>
      </c>
      <c r="H182" s="56" t="s">
        <v>286</v>
      </c>
      <c r="I182" s="100">
        <f>403.6</f>
        <v>403.6</v>
      </c>
      <c r="J182" s="58">
        <f>403.6</f>
        <v>403.6</v>
      </c>
      <c r="K182" s="58">
        <f>403.6</f>
        <v>403.6</v>
      </c>
    </row>
    <row r="183" spans="2:11" ht="15" customHeight="1">
      <c r="B183" s="108" t="s">
        <v>287</v>
      </c>
      <c r="C183" s="132" t="s">
        <v>112</v>
      </c>
      <c r="D183" s="109" t="s">
        <v>253</v>
      </c>
      <c r="E183" s="109" t="s">
        <v>242</v>
      </c>
      <c r="F183" s="56" t="s">
        <v>288</v>
      </c>
      <c r="G183" s="109" t="s">
        <v>289</v>
      </c>
      <c r="H183" s="109" t="s">
        <v>290</v>
      </c>
      <c r="I183" s="58"/>
      <c r="J183" s="58"/>
      <c r="K183" s="58"/>
    </row>
    <row r="184" spans="2:11" ht="15" hidden="1" customHeight="1">
      <c r="B184" s="108" t="s">
        <v>291</v>
      </c>
      <c r="C184" s="131" t="s">
        <v>112</v>
      </c>
      <c r="D184" s="109" t="s">
        <v>253</v>
      </c>
      <c r="E184" s="56" t="s">
        <v>292</v>
      </c>
      <c r="F184" s="109" t="s">
        <v>293</v>
      </c>
      <c r="G184" s="56" t="s">
        <v>128</v>
      </c>
      <c r="H184" s="56"/>
      <c r="I184" s="58"/>
      <c r="J184" s="58"/>
      <c r="K184" s="58"/>
    </row>
    <row r="185" spans="2:11" ht="15" customHeight="1">
      <c r="B185" s="110" t="s">
        <v>294</v>
      </c>
      <c r="C185" s="130" t="s">
        <v>112</v>
      </c>
      <c r="D185" s="105" t="s">
        <v>295</v>
      </c>
      <c r="E185" s="105" t="s">
        <v>242</v>
      </c>
      <c r="F185" s="105" t="s">
        <v>296</v>
      </c>
      <c r="G185" s="105" t="s">
        <v>297</v>
      </c>
      <c r="H185" s="105" t="s">
        <v>298</v>
      </c>
      <c r="I185" s="111">
        <f>I186</f>
        <v>5.6</v>
      </c>
      <c r="J185" s="111">
        <f t="shared" ref="J185:K185" si="34">J186</f>
        <v>5.6</v>
      </c>
      <c r="K185" s="111">
        <f t="shared" si="34"/>
        <v>5.6</v>
      </c>
    </row>
    <row r="186" spans="2:11" ht="15" customHeight="1">
      <c r="B186" s="112" t="s">
        <v>299</v>
      </c>
      <c r="C186" s="133" t="s">
        <v>112</v>
      </c>
      <c r="D186" s="70" t="s">
        <v>295</v>
      </c>
      <c r="E186" s="70" t="s">
        <v>242</v>
      </c>
      <c r="F186" s="70" t="s">
        <v>296</v>
      </c>
      <c r="G186" s="89" t="s">
        <v>297</v>
      </c>
      <c r="H186" s="89" t="s">
        <v>298</v>
      </c>
      <c r="I186" s="58">
        <f>5.6</f>
        <v>5.6</v>
      </c>
      <c r="J186" s="58">
        <f>5.6</f>
        <v>5.6</v>
      </c>
      <c r="K186" s="58">
        <f>5.6</f>
        <v>5.6</v>
      </c>
    </row>
    <row r="187" spans="2:11" ht="15" customHeight="1">
      <c r="B187" s="113" t="s">
        <v>300</v>
      </c>
      <c r="C187" s="134" t="s">
        <v>112</v>
      </c>
      <c r="D187" s="114"/>
      <c r="E187" s="114"/>
      <c r="F187" s="114"/>
      <c r="G187" s="114"/>
      <c r="H187" s="114"/>
      <c r="I187" s="115">
        <f>I16+I22+I95+I97+I135+I147+I158+I161+I181+I185</f>
        <v>18887.699999999997</v>
      </c>
      <c r="J187" s="115">
        <f>J12</f>
        <v>19356.900000000001</v>
      </c>
      <c r="K187" s="115">
        <f>K12</f>
        <v>19477.900000000001</v>
      </c>
    </row>
    <row r="188" spans="2:11" ht="15" customHeight="1">
      <c r="B188" s="113" t="s">
        <v>301</v>
      </c>
      <c r="C188" s="134" t="s">
        <v>112</v>
      </c>
      <c r="D188" s="114"/>
      <c r="E188" s="114"/>
      <c r="F188" s="114"/>
      <c r="G188" s="114"/>
      <c r="H188" s="114"/>
      <c r="I188" s="115">
        <f>I187-I121-I123-I126-I131-I135-I148-I176</f>
        <v>18019.899999999998</v>
      </c>
      <c r="J188" s="115">
        <f>J187-J121-J123-J126-J131-J135-J148-J176</f>
        <v>18469.800000000003</v>
      </c>
      <c r="K188" s="115">
        <f>K187-K121-K123-K126-K131-K135-K148-K176</f>
        <v>18540.600000000002</v>
      </c>
    </row>
  </sheetData>
  <mergeCells count="5">
    <mergeCell ref="B8:H8"/>
    <mergeCell ref="B9:D9"/>
    <mergeCell ref="H1:K1"/>
    <mergeCell ref="H4:K4"/>
    <mergeCell ref="H5:K6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topLeftCell="A21" workbookViewId="0">
      <selection activeCell="C16" sqref="C16:C44"/>
    </sheetView>
  </sheetViews>
  <sheetFormatPr defaultColWidth="25" defaultRowHeight="18.75"/>
  <cols>
    <col min="1" max="1" width="9" style="346" customWidth="1"/>
    <col min="2" max="2" width="15.28515625" style="346" customWidth="1"/>
    <col min="3" max="3" width="29.42578125" style="346" customWidth="1"/>
    <col min="4" max="4" width="63.42578125" style="346" customWidth="1"/>
    <col min="5" max="5" width="25" style="346"/>
    <col min="6" max="6" width="30.7109375" style="346" customWidth="1"/>
    <col min="7" max="16384" width="25" style="346"/>
  </cols>
  <sheetData>
    <row r="1" spans="1:9">
      <c r="D1" s="347"/>
      <c r="E1" s="329"/>
      <c r="F1" s="401" t="s">
        <v>12</v>
      </c>
      <c r="G1" s="401"/>
      <c r="H1" s="401"/>
    </row>
    <row r="2" spans="1:9" s="350" customFormat="1">
      <c r="A2" s="348"/>
      <c r="B2" s="348"/>
      <c r="C2" s="348"/>
      <c r="D2" s="348"/>
      <c r="F2" s="349" t="s">
        <v>449</v>
      </c>
      <c r="G2" s="349"/>
    </row>
    <row r="3" spans="1:9" s="350" customFormat="1">
      <c r="A3" s="348"/>
      <c r="B3" s="348"/>
      <c r="C3" s="348"/>
      <c r="D3" s="348"/>
      <c r="F3" s="349" t="s">
        <v>450</v>
      </c>
      <c r="G3" s="349"/>
    </row>
    <row r="4" spans="1:9" s="350" customFormat="1" ht="27" customHeight="1">
      <c r="A4" s="348"/>
      <c r="B4" s="348"/>
      <c r="C4" s="348"/>
      <c r="D4" s="348"/>
      <c r="E4" s="357"/>
      <c r="F4" s="395" t="s">
        <v>451</v>
      </c>
      <c r="G4" s="395"/>
      <c r="H4" s="395"/>
      <c r="I4" s="395"/>
    </row>
    <row r="5" spans="1:9" s="350" customFormat="1">
      <c r="A5" s="348"/>
      <c r="B5" s="348"/>
      <c r="C5" s="348"/>
      <c r="D5" s="348"/>
      <c r="F5" s="396" t="s">
        <v>452</v>
      </c>
      <c r="G5" s="396"/>
      <c r="H5" s="396"/>
      <c r="I5" s="396"/>
    </row>
    <row r="6" spans="1:9" s="350" customFormat="1" ht="15" customHeight="1">
      <c r="A6" s="348"/>
      <c r="B6" s="348"/>
      <c r="C6" s="348"/>
      <c r="D6" s="348"/>
      <c r="F6" s="396"/>
      <c r="G6" s="396"/>
      <c r="H6" s="396"/>
      <c r="I6" s="396"/>
    </row>
    <row r="7" spans="1:9" s="350" customFormat="1" hidden="1">
      <c r="A7" s="348"/>
      <c r="B7" s="348"/>
      <c r="C7" s="348"/>
      <c r="D7" s="348"/>
    </row>
    <row r="8" spans="1:9" s="350" customFormat="1" hidden="1">
      <c r="A8" s="319"/>
      <c r="B8" s="319"/>
      <c r="C8" s="319"/>
      <c r="D8" s="319"/>
    </row>
    <row r="9" spans="1:9" ht="89.25" customHeight="1">
      <c r="B9" s="397" t="s">
        <v>454</v>
      </c>
      <c r="C9" s="397"/>
      <c r="D9" s="397"/>
      <c r="E9" s="397"/>
      <c r="F9" s="397"/>
    </row>
    <row r="10" spans="1:9" ht="15.75" customHeight="1">
      <c r="B10" s="397"/>
      <c r="C10" s="397"/>
      <c r="D10" s="397"/>
      <c r="E10" s="397"/>
      <c r="F10" s="397"/>
    </row>
    <row r="11" spans="1:9">
      <c r="F11" s="346" t="s">
        <v>78</v>
      </c>
    </row>
    <row r="12" spans="1:9" ht="54.75" customHeight="1">
      <c r="B12" s="389" t="s">
        <v>7</v>
      </c>
      <c r="C12" s="389"/>
      <c r="D12" s="390" t="s">
        <v>9</v>
      </c>
      <c r="E12" s="399" t="s">
        <v>11</v>
      </c>
      <c r="F12" s="400"/>
    </row>
    <row r="13" spans="1:9" ht="93.75">
      <c r="B13" s="17" t="s">
        <v>8</v>
      </c>
      <c r="C13" s="18" t="s">
        <v>10</v>
      </c>
      <c r="D13" s="391"/>
      <c r="E13" s="328" t="s">
        <v>13</v>
      </c>
      <c r="F13" s="328" t="s">
        <v>14</v>
      </c>
    </row>
    <row r="14" spans="1:9">
      <c r="B14" s="19">
        <v>1</v>
      </c>
      <c r="C14" s="19">
        <v>2</v>
      </c>
      <c r="D14" s="19">
        <v>3</v>
      </c>
      <c r="E14" s="22">
        <v>4</v>
      </c>
      <c r="F14" s="22">
        <v>5</v>
      </c>
    </row>
    <row r="15" spans="1:9">
      <c r="B15" s="21"/>
      <c r="C15" s="22"/>
      <c r="D15" s="22" t="s">
        <v>0</v>
      </c>
      <c r="E15" s="20"/>
      <c r="F15" s="20"/>
    </row>
    <row r="16" spans="1:9">
      <c r="B16" s="21">
        <v>182</v>
      </c>
      <c r="C16" s="339" t="s">
        <v>519</v>
      </c>
      <c r="D16" s="360" t="s">
        <v>518</v>
      </c>
      <c r="E16" s="305">
        <f>E17+E21+E23+E29+E31+E34</f>
        <v>3753</v>
      </c>
      <c r="F16" s="305">
        <f>F17+F21+F23+F29+F31+F34</f>
        <v>3774</v>
      </c>
    </row>
    <row r="17" spans="2:6">
      <c r="B17" s="21">
        <v>182</v>
      </c>
      <c r="C17" s="358" t="s">
        <v>1</v>
      </c>
      <c r="D17" s="267" t="s">
        <v>2</v>
      </c>
      <c r="E17" s="161">
        <v>1800</v>
      </c>
      <c r="F17" s="161">
        <v>1800</v>
      </c>
    </row>
    <row r="18" spans="2:6" ht="187.5">
      <c r="B18" s="21">
        <v>182</v>
      </c>
      <c r="C18" s="330" t="s">
        <v>470</v>
      </c>
      <c r="D18" s="331" t="s">
        <v>471</v>
      </c>
      <c r="E18" s="161">
        <v>1785</v>
      </c>
      <c r="F18" s="161">
        <v>1785</v>
      </c>
    </row>
    <row r="19" spans="2:6" ht="168.75">
      <c r="B19" s="21">
        <v>182</v>
      </c>
      <c r="C19" s="330" t="s">
        <v>473</v>
      </c>
      <c r="D19" s="333" t="s">
        <v>472</v>
      </c>
      <c r="E19" s="161">
        <v>10</v>
      </c>
      <c r="F19" s="161">
        <v>10</v>
      </c>
    </row>
    <row r="20" spans="2:6">
      <c r="B20" s="21">
        <v>182</v>
      </c>
      <c r="C20" s="330" t="s">
        <v>475</v>
      </c>
      <c r="D20" s="334" t="s">
        <v>474</v>
      </c>
      <c r="E20" s="161">
        <v>5</v>
      </c>
      <c r="F20" s="161">
        <v>5</v>
      </c>
    </row>
    <row r="21" spans="2:6">
      <c r="B21" s="21">
        <v>182</v>
      </c>
      <c r="C21" s="21" t="s">
        <v>446</v>
      </c>
      <c r="D21" s="268" t="s">
        <v>447</v>
      </c>
      <c r="E21" s="161">
        <v>25</v>
      </c>
      <c r="F21" s="161">
        <v>26</v>
      </c>
    </row>
    <row r="22" spans="2:6">
      <c r="B22" s="21">
        <v>182</v>
      </c>
      <c r="C22" s="330" t="s">
        <v>477</v>
      </c>
      <c r="D22" s="334" t="s">
        <v>476</v>
      </c>
      <c r="E22" s="161">
        <v>25</v>
      </c>
      <c r="F22" s="161">
        <v>26</v>
      </c>
    </row>
    <row r="23" spans="2:6">
      <c r="B23" s="21"/>
      <c r="C23" s="339" t="s">
        <v>485</v>
      </c>
      <c r="D23" s="345" t="s">
        <v>478</v>
      </c>
      <c r="E23" s="161">
        <f>E24+E26</f>
        <v>1880</v>
      </c>
      <c r="F23" s="161">
        <f>F24+F26</f>
        <v>1900</v>
      </c>
    </row>
    <row r="24" spans="2:6">
      <c r="B24" s="21">
        <v>182</v>
      </c>
      <c r="C24" s="21" t="s">
        <v>3</v>
      </c>
      <c r="D24" s="268" t="s">
        <v>4</v>
      </c>
      <c r="E24" s="161">
        <v>870</v>
      </c>
      <c r="F24" s="161">
        <v>890</v>
      </c>
    </row>
    <row r="25" spans="2:6" ht="75">
      <c r="B25" s="342">
        <v>182</v>
      </c>
      <c r="C25" s="339" t="s">
        <v>482</v>
      </c>
      <c r="D25" s="340" t="s">
        <v>479</v>
      </c>
      <c r="E25" s="362">
        <v>870</v>
      </c>
      <c r="F25" s="362">
        <v>890</v>
      </c>
    </row>
    <row r="26" spans="2:6">
      <c r="B26" s="21">
        <v>182</v>
      </c>
      <c r="C26" s="21" t="s">
        <v>5</v>
      </c>
      <c r="D26" s="267" t="s">
        <v>6</v>
      </c>
      <c r="E26" s="161">
        <v>1010</v>
      </c>
      <c r="F26" s="161">
        <v>1010</v>
      </c>
    </row>
    <row r="27" spans="2:6" ht="56.25">
      <c r="B27" s="21"/>
      <c r="C27" s="339" t="s">
        <v>481</v>
      </c>
      <c r="D27" s="340" t="s">
        <v>480</v>
      </c>
      <c r="E27" s="161">
        <v>10</v>
      </c>
      <c r="F27" s="161">
        <v>10</v>
      </c>
    </row>
    <row r="28" spans="2:6">
      <c r="B28" s="21"/>
      <c r="C28" s="339" t="s">
        <v>484</v>
      </c>
      <c r="D28" s="340" t="s">
        <v>483</v>
      </c>
      <c r="E28" s="161">
        <v>1000</v>
      </c>
      <c r="F28" s="161">
        <v>1000</v>
      </c>
    </row>
    <row r="29" spans="2:6">
      <c r="B29" s="265">
        <v>182</v>
      </c>
      <c r="C29" s="21" t="s">
        <v>437</v>
      </c>
      <c r="D29" s="266" t="s">
        <v>401</v>
      </c>
      <c r="E29" s="161">
        <v>16</v>
      </c>
      <c r="F29" s="20">
        <v>16</v>
      </c>
    </row>
    <row r="30" spans="2:6" ht="75">
      <c r="B30" s="265">
        <v>182</v>
      </c>
      <c r="C30" s="339" t="s">
        <v>487</v>
      </c>
      <c r="D30" s="340" t="s">
        <v>486</v>
      </c>
      <c r="E30" s="161">
        <v>16</v>
      </c>
      <c r="F30" s="20">
        <v>16</v>
      </c>
    </row>
    <row r="31" spans="2:6" ht="56.25">
      <c r="B31" s="342">
        <v>182</v>
      </c>
      <c r="C31" s="21" t="s">
        <v>438</v>
      </c>
      <c r="D31" s="268" t="s">
        <v>439</v>
      </c>
      <c r="E31" s="161">
        <v>25</v>
      </c>
      <c r="F31" s="20">
        <v>25</v>
      </c>
    </row>
    <row r="32" spans="2:6">
      <c r="B32" s="342">
        <v>802</v>
      </c>
      <c r="C32" s="353" t="s">
        <v>489</v>
      </c>
      <c r="D32" s="354" t="s">
        <v>488</v>
      </c>
      <c r="E32" s="161">
        <v>5</v>
      </c>
      <c r="F32" s="20">
        <v>5</v>
      </c>
    </row>
    <row r="33" spans="2:6" ht="112.5">
      <c r="B33" s="342">
        <v>802</v>
      </c>
      <c r="C33" s="339" t="s">
        <v>491</v>
      </c>
      <c r="D33" s="340" t="s">
        <v>490</v>
      </c>
      <c r="E33" s="161">
        <v>20</v>
      </c>
      <c r="F33" s="20">
        <v>20</v>
      </c>
    </row>
    <row r="34" spans="2:6">
      <c r="B34" s="342">
        <v>802</v>
      </c>
      <c r="C34" s="311" t="s">
        <v>440</v>
      </c>
      <c r="D34" s="312" t="s">
        <v>441</v>
      </c>
      <c r="E34" s="313">
        <f>7</f>
        <v>7</v>
      </c>
      <c r="F34" s="20">
        <v>7</v>
      </c>
    </row>
    <row r="35" spans="2:6" ht="60" customHeight="1">
      <c r="B35" s="342">
        <v>802</v>
      </c>
      <c r="C35" s="337" t="s">
        <v>498</v>
      </c>
      <c r="D35" s="336" t="s">
        <v>492</v>
      </c>
      <c r="E35" s="361">
        <v>5</v>
      </c>
      <c r="F35" s="361">
        <v>5</v>
      </c>
    </row>
    <row r="36" spans="2:6" ht="33" customHeight="1">
      <c r="B36" s="342">
        <v>802</v>
      </c>
      <c r="C36" s="337" t="s">
        <v>494</v>
      </c>
      <c r="D36" s="336" t="s">
        <v>493</v>
      </c>
      <c r="E36" s="361">
        <v>2</v>
      </c>
      <c r="F36" s="361">
        <v>2</v>
      </c>
    </row>
    <row r="37" spans="2:6" ht="26.25" customHeight="1">
      <c r="B37" s="342">
        <v>802</v>
      </c>
      <c r="C37" s="380" t="s">
        <v>500</v>
      </c>
      <c r="D37" s="379" t="s">
        <v>499</v>
      </c>
      <c r="E37" s="361">
        <f>E38+E39+E42</f>
        <v>15603.900000000001</v>
      </c>
      <c r="F37" s="361">
        <f>F38+F39+F42</f>
        <v>15803.900000000001</v>
      </c>
    </row>
    <row r="38" spans="2:6" ht="36.75" customHeight="1">
      <c r="B38" s="342">
        <v>802</v>
      </c>
      <c r="C38" s="339" t="s">
        <v>502</v>
      </c>
      <c r="D38" s="378" t="s">
        <v>501</v>
      </c>
      <c r="E38" s="361">
        <v>7212.5</v>
      </c>
      <c r="F38" s="361">
        <v>7212.5</v>
      </c>
    </row>
    <row r="39" spans="2:6" ht="33.75" customHeight="1">
      <c r="B39" s="342">
        <v>802</v>
      </c>
      <c r="C39" s="339" t="s">
        <v>504</v>
      </c>
      <c r="D39" s="340" t="s">
        <v>503</v>
      </c>
      <c r="E39" s="361">
        <f>E40+E41</f>
        <v>868.6</v>
      </c>
      <c r="F39" s="361">
        <f>F40+F41</f>
        <v>868.6</v>
      </c>
    </row>
    <row r="40" spans="2:6" ht="56.25" customHeight="1">
      <c r="B40" s="342">
        <v>802</v>
      </c>
      <c r="C40" s="353" t="s">
        <v>506</v>
      </c>
      <c r="D40" s="354" t="s">
        <v>505</v>
      </c>
      <c r="E40" s="361">
        <v>1</v>
      </c>
      <c r="F40" s="361">
        <v>1</v>
      </c>
    </row>
    <row r="41" spans="2:6" ht="51" customHeight="1">
      <c r="B41" s="342">
        <v>802</v>
      </c>
      <c r="C41" s="339" t="s">
        <v>508</v>
      </c>
      <c r="D41" s="340" t="s">
        <v>507</v>
      </c>
      <c r="E41" s="361">
        <v>867.6</v>
      </c>
      <c r="F41" s="361">
        <v>867.6</v>
      </c>
    </row>
    <row r="42" spans="2:6" ht="40.5" customHeight="1">
      <c r="B42" s="342">
        <v>802</v>
      </c>
      <c r="C42" s="339" t="s">
        <v>509</v>
      </c>
      <c r="D42" s="340" t="s">
        <v>356</v>
      </c>
      <c r="E42" s="361">
        <f>E43+E44</f>
        <v>7522.8</v>
      </c>
      <c r="F42" s="361">
        <f>F43+F44</f>
        <v>7722.8</v>
      </c>
    </row>
    <row r="43" spans="2:6" ht="53.25" customHeight="1">
      <c r="B43" s="342">
        <v>802</v>
      </c>
      <c r="C43" s="353" t="s">
        <v>511</v>
      </c>
      <c r="D43" s="354" t="s">
        <v>510</v>
      </c>
      <c r="E43" s="361">
        <f>4508.8</f>
        <v>4508.8</v>
      </c>
      <c r="F43" s="361">
        <f>4708.8</f>
        <v>4708.8</v>
      </c>
    </row>
    <row r="44" spans="2:6" ht="33.75" customHeight="1">
      <c r="B44" s="342">
        <v>802</v>
      </c>
      <c r="C44" s="339" t="s">
        <v>513</v>
      </c>
      <c r="D44" s="354" t="s">
        <v>512</v>
      </c>
      <c r="E44" s="361">
        <v>3014</v>
      </c>
      <c r="F44" s="361">
        <v>3014</v>
      </c>
    </row>
    <row r="45" spans="2:6" ht="37.5" customHeight="1">
      <c r="B45" s="342">
        <v>802</v>
      </c>
      <c r="C45" s="360" t="s">
        <v>448</v>
      </c>
      <c r="D45" s="340"/>
      <c r="E45" s="305">
        <f>E16+E37</f>
        <v>19356.900000000001</v>
      </c>
      <c r="F45" s="305">
        <f>F16+F37</f>
        <v>19577.900000000001</v>
      </c>
    </row>
    <row r="48" spans="2:6">
      <c r="E48" s="359"/>
    </row>
    <row r="73" spans="3:3">
      <c r="C73" s="356"/>
    </row>
  </sheetData>
  <mergeCells count="7">
    <mergeCell ref="B12:C12"/>
    <mergeCell ref="D12:D13"/>
    <mergeCell ref="E12:F12"/>
    <mergeCell ref="B9:F10"/>
    <mergeCell ref="F1:H1"/>
    <mergeCell ref="F4:I4"/>
    <mergeCell ref="F5:I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1"/>
  <sheetViews>
    <sheetView topLeftCell="C1" zoomScaleNormal="100" workbookViewId="0">
      <selection activeCell="C15" sqref="C15:F15"/>
    </sheetView>
  </sheetViews>
  <sheetFormatPr defaultColWidth="9.140625" defaultRowHeight="12.75"/>
  <cols>
    <col min="1" max="1" width="9" style="1" customWidth="1"/>
    <col min="2" max="2" width="19.85546875" style="1" customWidth="1"/>
    <col min="3" max="3" width="30.7109375" style="1" customWidth="1"/>
    <col min="4" max="4" width="57.7109375" style="1" customWidth="1"/>
    <col min="5" max="5" width="20" style="1" customWidth="1"/>
    <col min="6" max="6" width="34.28515625" style="1" customWidth="1"/>
    <col min="7" max="16384" width="9.140625" style="1"/>
  </cols>
  <sheetData>
    <row r="1" spans="1:9" ht="18.75">
      <c r="D1" s="12"/>
      <c r="E1" s="12"/>
      <c r="F1" s="42" t="s">
        <v>15</v>
      </c>
    </row>
    <row r="2" spans="1:9" s="2" customFormat="1" ht="15.75">
      <c r="A2" s="13"/>
      <c r="B2" s="13"/>
      <c r="C2" s="13"/>
      <c r="D2" s="13"/>
      <c r="E2" s="13"/>
      <c r="F2" s="317" t="s">
        <v>449</v>
      </c>
      <c r="G2" s="317"/>
      <c r="H2" s="316"/>
      <c r="I2" s="316"/>
    </row>
    <row r="3" spans="1:9" s="2" customFormat="1" ht="15.75">
      <c r="A3" s="13"/>
      <c r="B3" s="13"/>
      <c r="C3" s="13"/>
      <c r="D3" s="13"/>
      <c r="E3" s="13"/>
      <c r="F3" s="317" t="s">
        <v>450</v>
      </c>
      <c r="G3" s="317"/>
      <c r="H3" s="316"/>
      <c r="I3" s="316"/>
    </row>
    <row r="4" spans="1:9" s="2" customFormat="1" ht="27" customHeight="1">
      <c r="A4" s="13"/>
      <c r="B4" s="13"/>
      <c r="C4" s="13"/>
      <c r="D4" s="13"/>
      <c r="E4" s="13"/>
      <c r="F4" s="403" t="s">
        <v>451</v>
      </c>
      <c r="G4" s="403"/>
      <c r="H4" s="403"/>
      <c r="I4" s="403"/>
    </row>
    <row r="5" spans="1:9" s="2" customFormat="1" ht="15.75">
      <c r="A5" s="13"/>
      <c r="B5" s="13"/>
      <c r="C5" s="13"/>
      <c r="D5" s="13"/>
      <c r="E5" s="13"/>
      <c r="F5" s="404" t="s">
        <v>452</v>
      </c>
      <c r="G5" s="404"/>
      <c r="H5" s="404"/>
      <c r="I5" s="404"/>
    </row>
    <row r="6" spans="1:9" s="2" customFormat="1" ht="15.75">
      <c r="A6" s="13"/>
      <c r="B6" s="13"/>
      <c r="C6" s="13"/>
      <c r="D6" s="13"/>
      <c r="E6" s="13"/>
      <c r="F6" s="404"/>
      <c r="G6" s="404"/>
      <c r="H6" s="404"/>
      <c r="I6" s="404"/>
    </row>
    <row r="7" spans="1:9" s="2" customFormat="1" ht="15.75">
      <c r="A7" s="13"/>
      <c r="B7" s="13"/>
      <c r="C7" s="13"/>
      <c r="D7" s="13"/>
      <c r="E7" s="13"/>
    </row>
    <row r="8" spans="1:9" s="2" customFormat="1" ht="15.75">
      <c r="A8" s="3"/>
      <c r="B8" s="3"/>
      <c r="C8" s="3"/>
      <c r="D8" s="3"/>
      <c r="E8" s="3"/>
    </row>
    <row r="9" spans="1:9" ht="91.5" customHeight="1">
      <c r="B9" s="406" t="s">
        <v>455</v>
      </c>
      <c r="C9" s="406"/>
      <c r="D9" s="406"/>
      <c r="E9" s="406"/>
      <c r="F9" s="406"/>
    </row>
    <row r="10" spans="1:9" ht="15.75">
      <c r="B10" s="405"/>
      <c r="C10" s="405"/>
      <c r="D10" s="405"/>
      <c r="E10" s="16"/>
    </row>
    <row r="11" spans="1:9" ht="15.75">
      <c r="B11" s="4"/>
      <c r="C11" s="4"/>
      <c r="D11" s="4"/>
      <c r="E11" s="4"/>
      <c r="F11" s="1" t="s">
        <v>77</v>
      </c>
    </row>
    <row r="12" spans="1:9" ht="45" customHeight="1">
      <c r="B12" s="389" t="s">
        <v>7</v>
      </c>
      <c r="C12" s="389"/>
      <c r="D12" s="390" t="s">
        <v>16</v>
      </c>
      <c r="E12" s="390" t="s">
        <v>17</v>
      </c>
      <c r="F12" s="392" t="s">
        <v>11</v>
      </c>
    </row>
    <row r="13" spans="1:9" ht="82.5" customHeight="1">
      <c r="B13" s="17" t="s">
        <v>8</v>
      </c>
      <c r="C13" s="18" t="s">
        <v>10</v>
      </c>
      <c r="D13" s="391"/>
      <c r="E13" s="391"/>
      <c r="F13" s="393"/>
    </row>
    <row r="14" spans="1:9" ht="18.75">
      <c r="B14" s="6">
        <v>1</v>
      </c>
      <c r="C14" s="6">
        <v>2</v>
      </c>
      <c r="D14" s="6">
        <v>3</v>
      </c>
      <c r="E14" s="6">
        <v>4</v>
      </c>
      <c r="F14" s="22">
        <v>5</v>
      </c>
    </row>
    <row r="15" spans="1:9" ht="94.5">
      <c r="B15" s="7">
        <v>802</v>
      </c>
      <c r="C15" s="272" t="s">
        <v>409</v>
      </c>
      <c r="D15" s="280" t="s">
        <v>410</v>
      </c>
      <c r="E15" s="280" t="s">
        <v>411</v>
      </c>
      <c r="F15" s="20">
        <v>4197.8999999999996</v>
      </c>
    </row>
    <row r="16" spans="1:9" ht="18.75" customHeight="1">
      <c r="B16" s="366">
        <v>802</v>
      </c>
      <c r="C16" s="402"/>
      <c r="D16" s="402"/>
      <c r="E16" s="402"/>
      <c r="F16" s="402"/>
    </row>
    <row r="17" spans="2:9" ht="18.75">
      <c r="B17" s="366"/>
      <c r="C17" s="327"/>
      <c r="D17" s="368"/>
      <c r="E17" s="368"/>
      <c r="F17" s="369"/>
    </row>
    <row r="18" spans="2:9" ht="15.75">
      <c r="B18" s="366"/>
      <c r="C18" s="327"/>
      <c r="D18" s="327"/>
      <c r="E18" s="327"/>
      <c r="F18" s="367"/>
    </row>
    <row r="19" spans="2:9" ht="15">
      <c r="B19"/>
      <c r="C19"/>
      <c r="D19"/>
      <c r="E19"/>
    </row>
    <row r="20" spans="2:9" ht="23.25">
      <c r="B20" s="4"/>
      <c r="C20" s="4"/>
      <c r="D20" s="320"/>
      <c r="E20" s="320"/>
      <c r="F20" s="320"/>
      <c r="G20" s="321"/>
      <c r="H20" s="321"/>
      <c r="I20" s="321"/>
    </row>
    <row r="21" spans="2:9" ht="15.75">
      <c r="B21" s="4"/>
      <c r="C21" s="4"/>
      <c r="D21" s="4"/>
      <c r="E21" s="4"/>
    </row>
    <row r="51" spans="3:3">
      <c r="C51" s="10"/>
    </row>
  </sheetData>
  <mergeCells count="9">
    <mergeCell ref="C16:F16"/>
    <mergeCell ref="F4:I4"/>
    <mergeCell ref="F5:I6"/>
    <mergeCell ref="B10:D10"/>
    <mergeCell ref="B12:C12"/>
    <mergeCell ref="D12:D13"/>
    <mergeCell ref="B9:F9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2"/>
  <sheetViews>
    <sheetView topLeftCell="A13" zoomScaleNormal="100" workbookViewId="0">
      <selection activeCell="D16" sqref="D16"/>
    </sheetView>
  </sheetViews>
  <sheetFormatPr defaultColWidth="9.140625" defaultRowHeight="12.75"/>
  <cols>
    <col min="1" max="1" width="9" style="1" customWidth="1"/>
    <col min="2" max="2" width="19.85546875" style="1" customWidth="1"/>
    <col min="3" max="3" width="24.5703125" style="1" customWidth="1"/>
    <col min="4" max="4" width="48.85546875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9" ht="18.75">
      <c r="D1" s="12"/>
      <c r="E1" s="12"/>
      <c r="F1" s="407" t="s">
        <v>18</v>
      </c>
      <c r="G1" s="407"/>
    </row>
    <row r="2" spans="1:9" s="2" customFormat="1" ht="15.75">
      <c r="A2" s="13"/>
      <c r="B2" s="13"/>
      <c r="C2" s="13"/>
      <c r="D2" s="13"/>
      <c r="E2" s="13"/>
      <c r="F2" s="317" t="s">
        <v>449</v>
      </c>
      <c r="G2" s="317"/>
      <c r="H2" s="316"/>
      <c r="I2" s="316"/>
    </row>
    <row r="3" spans="1:9" s="2" customFormat="1" ht="15.75">
      <c r="A3" s="13"/>
      <c r="B3" s="13"/>
      <c r="C3" s="13"/>
      <c r="D3" s="13"/>
      <c r="E3" s="13"/>
      <c r="F3" s="317" t="s">
        <v>450</v>
      </c>
      <c r="G3" s="317"/>
      <c r="H3" s="316"/>
      <c r="I3" s="316"/>
    </row>
    <row r="4" spans="1:9" s="2" customFormat="1" ht="27" customHeight="1">
      <c r="A4" s="13"/>
      <c r="B4" s="13"/>
      <c r="C4" s="13"/>
      <c r="D4" s="13"/>
      <c r="E4" s="13"/>
      <c r="F4" s="403" t="s">
        <v>451</v>
      </c>
      <c r="G4" s="403"/>
      <c r="H4" s="403"/>
      <c r="I4" s="403"/>
    </row>
    <row r="5" spans="1:9" s="2" customFormat="1" ht="15.75">
      <c r="A5" s="13"/>
      <c r="B5" s="13"/>
      <c r="C5" s="13"/>
      <c r="D5" s="13"/>
      <c r="E5" s="13"/>
      <c r="F5" s="404" t="s">
        <v>452</v>
      </c>
      <c r="G5" s="404"/>
      <c r="H5" s="404"/>
      <c r="I5" s="404"/>
    </row>
    <row r="6" spans="1:9" s="2" customFormat="1" ht="15.75">
      <c r="A6" s="13"/>
      <c r="B6" s="13"/>
      <c r="C6" s="13"/>
      <c r="D6" s="13"/>
      <c r="E6" s="13"/>
      <c r="F6" s="404"/>
      <c r="G6" s="404"/>
      <c r="H6" s="404"/>
      <c r="I6" s="404"/>
    </row>
    <row r="7" spans="1:9" s="2" customFormat="1" ht="15.75">
      <c r="A7" s="13"/>
      <c r="B7" s="13"/>
      <c r="C7" s="13"/>
      <c r="D7" s="13"/>
      <c r="E7" s="13"/>
    </row>
    <row r="8" spans="1:9" s="2" customFormat="1" ht="15.75">
      <c r="A8" s="3"/>
      <c r="B8" s="3"/>
      <c r="C8" s="3"/>
      <c r="D8" s="3"/>
      <c r="E8" s="3"/>
    </row>
    <row r="9" spans="1:9" ht="91.5" customHeight="1">
      <c r="B9" s="406" t="s">
        <v>456</v>
      </c>
      <c r="C9" s="406"/>
      <c r="D9" s="406"/>
      <c r="E9" s="406"/>
      <c r="F9" s="406"/>
    </row>
    <row r="10" spans="1:9" ht="15.75">
      <c r="B10" s="405"/>
      <c r="C10" s="405"/>
      <c r="D10" s="405"/>
      <c r="E10" s="16"/>
    </row>
    <row r="11" spans="1:9" ht="15.75">
      <c r="B11" s="4"/>
      <c r="C11" s="4"/>
      <c r="D11" s="4"/>
      <c r="E11" s="4"/>
      <c r="F11" s="1" t="s">
        <v>76</v>
      </c>
    </row>
    <row r="12" spans="1:9" ht="45" customHeight="1">
      <c r="B12" s="389" t="s">
        <v>7</v>
      </c>
      <c r="C12" s="389"/>
      <c r="D12" s="390" t="s">
        <v>16</v>
      </c>
      <c r="E12" s="390" t="s">
        <v>17</v>
      </c>
      <c r="F12" s="392" t="s">
        <v>11</v>
      </c>
    </row>
    <row r="13" spans="1:9" ht="82.5" customHeight="1">
      <c r="B13" s="17" t="s">
        <v>8</v>
      </c>
      <c r="C13" s="18" t="s">
        <v>10</v>
      </c>
      <c r="D13" s="391"/>
      <c r="E13" s="391"/>
      <c r="F13" s="393"/>
    </row>
    <row r="14" spans="1:9" ht="18.75">
      <c r="B14" s="6">
        <v>1</v>
      </c>
      <c r="C14" s="6">
        <v>2</v>
      </c>
      <c r="D14" s="6">
        <v>3</v>
      </c>
      <c r="E14" s="6">
        <v>4</v>
      </c>
      <c r="F14" s="22">
        <v>5</v>
      </c>
    </row>
    <row r="15" spans="1:9" ht="18.75">
      <c r="B15" s="6"/>
      <c r="C15" s="6"/>
      <c r="D15" s="6"/>
      <c r="E15" s="6"/>
      <c r="F15" s="22"/>
    </row>
    <row r="16" spans="1:9" ht="110.25">
      <c r="B16" s="7">
        <v>802</v>
      </c>
      <c r="C16" s="272" t="s">
        <v>409</v>
      </c>
      <c r="D16" s="280" t="s">
        <v>410</v>
      </c>
      <c r="E16" s="280" t="s">
        <v>411</v>
      </c>
      <c r="F16" s="20">
        <v>4508.8</v>
      </c>
    </row>
    <row r="17" spans="2:6" ht="18.75">
      <c r="B17" s="7"/>
      <c r="C17" s="9"/>
      <c r="D17" s="8"/>
      <c r="E17" s="7"/>
      <c r="F17" s="20"/>
    </row>
    <row r="18" spans="2:6" ht="18.75" customHeight="1">
      <c r="B18" s="408"/>
      <c r="C18" s="408"/>
      <c r="D18" s="408"/>
      <c r="E18" s="408"/>
      <c r="F18" s="408"/>
    </row>
    <row r="19" spans="2:6" ht="15.75">
      <c r="B19" s="327"/>
      <c r="C19" s="327"/>
      <c r="D19" s="368"/>
      <c r="E19" s="327"/>
      <c r="F19" s="367"/>
    </row>
    <row r="20" spans="2:6" ht="15.75">
      <c r="B20"/>
      <c r="C20"/>
      <c r="D20" s="327"/>
      <c r="E20"/>
    </row>
    <row r="21" spans="2:6" ht="15.75">
      <c r="B21" s="4"/>
      <c r="C21" s="4"/>
      <c r="D21"/>
      <c r="E21" s="322"/>
      <c r="F21" s="321"/>
    </row>
    <row r="22" spans="2:6" ht="20.25">
      <c r="B22" s="4"/>
      <c r="C22" s="4"/>
      <c r="D22" s="323"/>
      <c r="E22" s="4"/>
    </row>
    <row r="23" spans="2:6" ht="15.75">
      <c r="D23" s="4"/>
    </row>
    <row r="52" spans="3:3">
      <c r="C52" s="10"/>
    </row>
  </sheetData>
  <mergeCells count="10">
    <mergeCell ref="B18:F18"/>
    <mergeCell ref="B12:C12"/>
    <mergeCell ref="D12:D13"/>
    <mergeCell ref="E12:E13"/>
    <mergeCell ref="F12:F13"/>
    <mergeCell ref="F1:G1"/>
    <mergeCell ref="F4:I4"/>
    <mergeCell ref="F5:I6"/>
    <mergeCell ref="B9:F9"/>
    <mergeCell ref="B10:D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1"/>
  <sheetViews>
    <sheetView zoomScaleNormal="100" workbookViewId="0">
      <selection activeCell="B17" sqref="B17:F17"/>
    </sheetView>
  </sheetViews>
  <sheetFormatPr defaultColWidth="9.140625" defaultRowHeight="12.75"/>
  <cols>
    <col min="1" max="1" width="9" style="1" customWidth="1"/>
    <col min="2" max="2" width="19.85546875" style="1" customWidth="1"/>
    <col min="3" max="3" width="26.140625" style="1" customWidth="1"/>
    <col min="4" max="4" width="48.85546875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9" ht="15" customHeight="1">
      <c r="D1" s="12"/>
      <c r="E1" s="12"/>
      <c r="F1" s="407" t="s">
        <v>19</v>
      </c>
      <c r="G1" s="407"/>
    </row>
    <row r="2" spans="1:9" s="2" customFormat="1" ht="15" customHeight="1">
      <c r="A2" s="13"/>
      <c r="B2" s="13"/>
      <c r="C2" s="13"/>
      <c r="D2" s="13"/>
      <c r="E2" s="13"/>
      <c r="F2" s="317" t="s">
        <v>449</v>
      </c>
      <c r="G2" s="317"/>
      <c r="H2" s="316"/>
      <c r="I2" s="316"/>
    </row>
    <row r="3" spans="1:9" s="2" customFormat="1" ht="15" customHeight="1">
      <c r="A3" s="13"/>
      <c r="B3" s="13"/>
      <c r="C3" s="13"/>
      <c r="D3" s="13"/>
      <c r="E3" s="13"/>
      <c r="F3" s="317" t="s">
        <v>450</v>
      </c>
      <c r="G3" s="317"/>
      <c r="H3" s="316"/>
      <c r="I3" s="316"/>
    </row>
    <row r="4" spans="1:9" s="2" customFormat="1" ht="28.5" customHeight="1">
      <c r="A4" s="13"/>
      <c r="B4" s="13"/>
      <c r="C4" s="13"/>
      <c r="D4" s="13"/>
      <c r="E4" s="13"/>
      <c r="F4" s="403" t="s">
        <v>451</v>
      </c>
      <c r="G4" s="403"/>
      <c r="H4" s="403"/>
      <c r="I4" s="403"/>
    </row>
    <row r="5" spans="1:9" s="2" customFormat="1" ht="15" customHeight="1">
      <c r="A5" s="13"/>
      <c r="B5" s="13"/>
      <c r="C5" s="13"/>
      <c r="D5" s="13"/>
      <c r="E5" s="13"/>
      <c r="F5" s="404" t="s">
        <v>452</v>
      </c>
      <c r="G5" s="404"/>
      <c r="H5" s="404"/>
      <c r="I5" s="404"/>
    </row>
    <row r="6" spans="1:9" s="2" customFormat="1" ht="15" customHeight="1">
      <c r="A6" s="13"/>
      <c r="B6" s="13"/>
      <c r="C6" s="13"/>
      <c r="D6" s="13"/>
      <c r="E6" s="13"/>
      <c r="F6" s="404"/>
      <c r="G6" s="404"/>
      <c r="H6" s="404"/>
      <c r="I6" s="404"/>
    </row>
    <row r="7" spans="1:9" s="2" customFormat="1" ht="15" customHeight="1">
      <c r="A7" s="13"/>
      <c r="B7" s="13"/>
      <c r="C7" s="13"/>
      <c r="D7" s="13"/>
      <c r="E7" s="13"/>
    </row>
    <row r="8" spans="1:9" s="2" customFormat="1" ht="15" customHeight="1">
      <c r="A8" s="3"/>
      <c r="B8" s="3"/>
      <c r="C8" s="3"/>
      <c r="D8" s="3"/>
      <c r="E8" s="3"/>
    </row>
    <row r="9" spans="1:9" ht="91.5" customHeight="1">
      <c r="B9" s="406" t="s">
        <v>457</v>
      </c>
      <c r="C9" s="406"/>
      <c r="D9" s="406"/>
      <c r="E9" s="406"/>
      <c r="F9" s="406"/>
    </row>
    <row r="10" spans="1:9" ht="15" customHeight="1">
      <c r="B10" s="405"/>
      <c r="C10" s="405"/>
      <c r="D10" s="405"/>
      <c r="E10" s="16"/>
    </row>
    <row r="11" spans="1:9" ht="15.75">
      <c r="B11" s="4"/>
      <c r="C11" s="4"/>
      <c r="D11" s="4"/>
      <c r="E11" s="4"/>
      <c r="F11" s="1" t="s">
        <v>75</v>
      </c>
    </row>
    <row r="12" spans="1:9" ht="45" customHeight="1">
      <c r="B12" s="389" t="s">
        <v>7</v>
      </c>
      <c r="C12" s="389"/>
      <c r="D12" s="390" t="s">
        <v>16</v>
      </c>
      <c r="E12" s="390" t="s">
        <v>17</v>
      </c>
      <c r="F12" s="392" t="s">
        <v>11</v>
      </c>
    </row>
    <row r="13" spans="1:9" ht="83.25" customHeight="1">
      <c r="B13" s="17" t="s">
        <v>8</v>
      </c>
      <c r="C13" s="18" t="s">
        <v>10</v>
      </c>
      <c r="D13" s="391"/>
      <c r="E13" s="391"/>
      <c r="F13" s="393"/>
    </row>
    <row r="14" spans="1:9" ht="15" customHeight="1">
      <c r="B14" s="6">
        <v>1</v>
      </c>
      <c r="C14" s="6">
        <v>2</v>
      </c>
      <c r="D14" s="6">
        <v>3</v>
      </c>
      <c r="E14" s="6">
        <v>4</v>
      </c>
      <c r="F14" s="22">
        <v>5</v>
      </c>
    </row>
    <row r="15" spans="1:9" ht="100.5" customHeight="1">
      <c r="B15" s="7">
        <v>802</v>
      </c>
      <c r="C15" s="272" t="s">
        <v>409</v>
      </c>
      <c r="D15" s="280" t="s">
        <v>410</v>
      </c>
      <c r="E15" s="280" t="s">
        <v>411</v>
      </c>
      <c r="F15" s="20">
        <v>4708.8</v>
      </c>
    </row>
    <row r="16" spans="1:9" ht="15" customHeight="1">
      <c r="B16" s="7"/>
      <c r="C16" s="9"/>
      <c r="D16" s="7"/>
      <c r="E16" s="7"/>
      <c r="F16" s="20"/>
    </row>
    <row r="17" spans="2:6" ht="15" customHeight="1">
      <c r="B17" s="7"/>
      <c r="C17" s="7"/>
      <c r="D17" s="5"/>
      <c r="E17" s="5"/>
      <c r="F17" s="11"/>
    </row>
    <row r="18" spans="2:6" ht="15" customHeight="1">
      <c r="B18" s="327"/>
      <c r="C18" s="327"/>
      <c r="D18" s="327"/>
      <c r="E18" s="327"/>
      <c r="F18" s="367"/>
    </row>
    <row r="19" spans="2:6" ht="15">
      <c r="B19"/>
      <c r="C19"/>
      <c r="D19"/>
      <c r="E19"/>
    </row>
    <row r="20" spans="2:6" ht="15" customHeight="1">
      <c r="B20" s="4"/>
      <c r="C20" s="4"/>
      <c r="D20" s="323"/>
      <c r="E20" s="322"/>
      <c r="F20" s="321"/>
    </row>
    <row r="21" spans="2:6" ht="15" customHeight="1">
      <c r="B21" s="4"/>
      <c r="C21" s="4"/>
      <c r="D21" s="4"/>
      <c r="E21" s="4"/>
    </row>
    <row r="51" spans="3:3" ht="15" customHeight="1">
      <c r="C51" s="10"/>
    </row>
  </sheetData>
  <mergeCells count="9">
    <mergeCell ref="B12:C12"/>
    <mergeCell ref="D12:D13"/>
    <mergeCell ref="E12:E13"/>
    <mergeCell ref="F12:F13"/>
    <mergeCell ref="F1:G1"/>
    <mergeCell ref="F4:I4"/>
    <mergeCell ref="F5:I6"/>
    <mergeCell ref="B9:F9"/>
    <mergeCell ref="B10:D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3"/>
  <sheetViews>
    <sheetView topLeftCell="A2" zoomScaleNormal="100" workbookViewId="0">
      <selection activeCell="C15" sqref="C15"/>
    </sheetView>
  </sheetViews>
  <sheetFormatPr defaultColWidth="9.140625" defaultRowHeight="12.75"/>
  <cols>
    <col min="1" max="1" width="9" style="1" customWidth="1"/>
    <col min="2" max="2" width="19.85546875" style="1" customWidth="1"/>
    <col min="3" max="3" width="23.7109375" style="1" customWidth="1"/>
    <col min="4" max="4" width="48.85546875" style="1" customWidth="1"/>
    <col min="5" max="5" width="30.5703125" style="1" customWidth="1"/>
    <col min="6" max="6" width="31" style="1" customWidth="1"/>
    <col min="7" max="7" width="6.85546875" style="1" customWidth="1"/>
    <col min="8" max="16384" width="9.140625" style="1"/>
  </cols>
  <sheetData>
    <row r="1" spans="1:9" ht="18.95" customHeight="1">
      <c r="D1" s="12"/>
      <c r="E1" s="12"/>
      <c r="F1" s="407" t="s">
        <v>20</v>
      </c>
      <c r="G1" s="407"/>
      <c r="H1" s="407"/>
    </row>
    <row r="2" spans="1:9" s="2" customFormat="1" ht="18.95" customHeight="1">
      <c r="A2" s="13"/>
      <c r="B2" s="13"/>
      <c r="C2" s="13"/>
      <c r="D2" s="13"/>
      <c r="E2" s="13"/>
      <c r="F2" s="317" t="s">
        <v>449</v>
      </c>
      <c r="G2" s="317"/>
      <c r="H2" s="316"/>
      <c r="I2" s="316"/>
    </row>
    <row r="3" spans="1:9" s="2" customFormat="1" ht="20.25" customHeight="1">
      <c r="A3" s="13"/>
      <c r="B3" s="13"/>
      <c r="C3" s="13"/>
      <c r="D3" s="13"/>
      <c r="E3" s="13"/>
      <c r="F3" s="317" t="s">
        <v>450</v>
      </c>
      <c r="G3" s="317"/>
      <c r="H3" s="316"/>
      <c r="I3" s="316"/>
    </row>
    <row r="4" spans="1:9" s="2" customFormat="1" ht="38.25" customHeight="1">
      <c r="A4" s="13"/>
      <c r="B4" s="13"/>
      <c r="C4" s="13"/>
      <c r="D4" s="13"/>
      <c r="E4" s="13"/>
      <c r="F4" s="403" t="s">
        <v>451</v>
      </c>
      <c r="G4" s="403"/>
      <c r="H4" s="403"/>
      <c r="I4" s="403"/>
    </row>
    <row r="5" spans="1:9" s="2" customFormat="1" ht="26.25" customHeight="1">
      <c r="A5" s="13"/>
      <c r="B5" s="13"/>
      <c r="C5" s="13"/>
      <c r="D5" s="13"/>
      <c r="E5" s="13"/>
      <c r="F5" s="404" t="s">
        <v>452</v>
      </c>
      <c r="G5" s="404"/>
      <c r="H5" s="404"/>
      <c r="I5" s="404"/>
    </row>
    <row r="6" spans="1:9" s="2" customFormat="1" ht="15.75">
      <c r="A6" s="13"/>
      <c r="B6" s="13"/>
      <c r="C6" s="13"/>
      <c r="D6" s="13"/>
      <c r="E6" s="13"/>
      <c r="F6" s="404"/>
      <c r="G6" s="404"/>
      <c r="H6" s="404"/>
      <c r="I6" s="404"/>
    </row>
    <row r="7" spans="1:9" s="2" customFormat="1" ht="18.95" customHeight="1">
      <c r="A7" s="13"/>
      <c r="B7" s="13"/>
      <c r="C7" s="13"/>
      <c r="D7" s="13"/>
      <c r="E7" s="13"/>
    </row>
    <row r="8" spans="1:9" s="2" customFormat="1" ht="15" customHeight="1">
      <c r="A8" s="3"/>
      <c r="B8" s="3"/>
      <c r="C8" s="3"/>
      <c r="D8" s="3"/>
      <c r="E8" s="3"/>
    </row>
    <row r="9" spans="1:9" ht="45.75" customHeight="1">
      <c r="B9" s="406" t="s">
        <v>458</v>
      </c>
      <c r="C9" s="406"/>
      <c r="D9" s="406"/>
      <c r="E9" s="406"/>
      <c r="F9" s="23"/>
    </row>
    <row r="10" spans="1:9" s="4" customFormat="1" ht="21" customHeight="1">
      <c r="B10" s="405"/>
      <c r="C10" s="405"/>
      <c r="D10" s="405"/>
      <c r="E10" s="363"/>
    </row>
    <row r="11" spans="1:9" s="4" customFormat="1" ht="15.75">
      <c r="E11" s="4" t="s">
        <v>33</v>
      </c>
    </row>
    <row r="12" spans="1:9" s="4" customFormat="1" ht="51.75" customHeight="1">
      <c r="B12" s="364" t="s">
        <v>514</v>
      </c>
      <c r="C12" s="26" t="s">
        <v>16</v>
      </c>
      <c r="D12" s="364" t="s">
        <v>515</v>
      </c>
      <c r="E12" s="364" t="s">
        <v>516</v>
      </c>
    </row>
    <row r="13" spans="1:9" s="4" customFormat="1" ht="15.75" customHeight="1">
      <c r="B13" s="29">
        <v>1</v>
      </c>
      <c r="C13" s="30">
        <v>2</v>
      </c>
      <c r="D13" s="29">
        <v>3</v>
      </c>
      <c r="E13" s="31">
        <v>4</v>
      </c>
      <c r="F13" s="324"/>
    </row>
    <row r="14" spans="1:9" s="4" customFormat="1" ht="31.5">
      <c r="B14" s="27">
        <v>802</v>
      </c>
      <c r="C14" s="28" t="s">
        <v>412</v>
      </c>
      <c r="D14" s="283" t="s">
        <v>413</v>
      </c>
      <c r="E14" s="365">
        <v>7212.5</v>
      </c>
    </row>
    <row r="15" spans="1:9" s="4" customFormat="1" ht="47.25">
      <c r="B15" s="27">
        <v>802</v>
      </c>
      <c r="C15" s="374" t="s">
        <v>517</v>
      </c>
      <c r="D15" s="283" t="s">
        <v>418</v>
      </c>
      <c r="E15" s="160">
        <v>1</v>
      </c>
    </row>
    <row r="16" spans="1:9" s="4" customFormat="1" ht="63">
      <c r="B16" s="7">
        <v>802</v>
      </c>
      <c r="C16" s="7" t="s">
        <v>414</v>
      </c>
      <c r="D16" s="282" t="s">
        <v>415</v>
      </c>
      <c r="E16" s="375">
        <f>792.3</f>
        <v>792.3</v>
      </c>
      <c r="F16" s="372"/>
    </row>
    <row r="17" spans="2:5" s="4" customFormat="1" ht="15.75">
      <c r="B17" s="7"/>
      <c r="C17" s="7"/>
      <c r="D17" s="282"/>
      <c r="E17" s="375"/>
    </row>
    <row r="18" spans="2:5" s="4" customFormat="1" ht="31.5">
      <c r="B18" s="7">
        <v>802</v>
      </c>
      <c r="C18" s="9" t="s">
        <v>416</v>
      </c>
      <c r="D18" s="282" t="s">
        <v>417</v>
      </c>
      <c r="E18" s="375">
        <v>3014</v>
      </c>
    </row>
    <row r="19" spans="2:5" s="4" customFormat="1" ht="31.5">
      <c r="B19" s="7">
        <v>802</v>
      </c>
      <c r="C19" s="314">
        <v>2.02400141000001E+16</v>
      </c>
      <c r="D19" s="282" t="s">
        <v>442</v>
      </c>
      <c r="E19" s="376">
        <v>4197.8999999999996</v>
      </c>
    </row>
    <row r="20" spans="2:5" s="4" customFormat="1" ht="15.75">
      <c r="B20" s="8"/>
      <c r="C20" s="7"/>
      <c r="D20" s="7"/>
      <c r="E20" s="8">
        <f>E14+E15+E16+E18+E19</f>
        <v>15217.699999999999</v>
      </c>
    </row>
    <row r="21" spans="2:5" s="4" customFormat="1" ht="15.75">
      <c r="B21" s="373"/>
      <c r="C21" s="373"/>
      <c r="D21" s="373"/>
      <c r="E21" s="373"/>
    </row>
    <row r="22" spans="2:5" s="4" customFormat="1" ht="15.75">
      <c r="D22" s="324"/>
      <c r="E22" s="324"/>
    </row>
    <row r="23" spans="2:5" s="4" customFormat="1" ht="15.75"/>
    <row r="24" spans="2:5" s="4" customFormat="1" ht="15.75"/>
    <row r="25" spans="2:5" s="4" customFormat="1" ht="15.75"/>
    <row r="26" spans="2:5" s="4" customFormat="1" ht="15.75"/>
    <row r="27" spans="2:5" s="4" customFormat="1" ht="15.75"/>
    <row r="28" spans="2:5" s="4" customFormat="1" ht="15.75"/>
    <row r="29" spans="2:5" s="4" customFormat="1" ht="15.75"/>
    <row r="30" spans="2:5" s="4" customFormat="1" ht="15.75"/>
    <row r="31" spans="2:5" s="4" customFormat="1" ht="15.75"/>
    <row r="32" spans="2:5" s="4" customFormat="1" ht="15.75"/>
    <row r="33" s="4" customFormat="1" ht="15.75"/>
    <row r="34" s="4" customFormat="1" ht="15.75"/>
    <row r="35" s="4" customFormat="1" ht="15.75"/>
    <row r="36" s="4" customFormat="1" ht="15.75"/>
    <row r="37" s="4" customFormat="1" ht="15.75"/>
    <row r="38" s="4" customFormat="1" ht="15.75"/>
    <row r="39" s="4" customFormat="1" ht="15.75"/>
    <row r="40" s="4" customFormat="1" ht="15.75"/>
    <row r="41" s="4" customFormat="1" ht="15.75"/>
    <row r="42" s="4" customFormat="1" ht="15.75"/>
    <row r="43" s="4" customFormat="1" ht="15.75"/>
    <row r="44" s="4" customFormat="1" ht="15.75"/>
    <row r="45" s="4" customFormat="1" ht="15.75"/>
    <row r="46" s="4" customFormat="1" ht="15.75"/>
    <row r="47" s="4" customFormat="1" ht="15.75"/>
    <row r="48" s="4" customFormat="1" ht="15.75"/>
    <row r="49" spans="3:3" s="4" customFormat="1" ht="15.75"/>
    <row r="50" spans="3:3" s="4" customFormat="1" ht="15.75"/>
    <row r="51" spans="3:3" s="4" customFormat="1" ht="15.75"/>
    <row r="53" spans="3:3">
      <c r="C53" s="10"/>
    </row>
  </sheetData>
  <mergeCells count="5">
    <mergeCell ref="F1:H1"/>
    <mergeCell ref="B9:E9"/>
    <mergeCell ref="B10:D10"/>
    <mergeCell ref="F4:I4"/>
    <mergeCell ref="F5:I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E15" sqref="E15"/>
    </sheetView>
  </sheetViews>
  <sheetFormatPr defaultColWidth="9.140625" defaultRowHeight="12.75"/>
  <cols>
    <col min="1" max="1" width="9" style="1" customWidth="1"/>
    <col min="2" max="2" width="19.85546875" style="1" customWidth="1"/>
    <col min="3" max="3" width="23.85546875" style="1" customWidth="1"/>
    <col min="4" max="4" width="48.85546875" style="1" customWidth="1"/>
    <col min="5" max="5" width="27.140625" style="1" customWidth="1"/>
    <col min="6" max="6" width="31" style="1" customWidth="1"/>
    <col min="7" max="7" width="4.7109375" style="1" customWidth="1"/>
    <col min="8" max="16384" width="9.140625" style="1"/>
  </cols>
  <sheetData>
    <row r="1" spans="1:9" ht="18.75">
      <c r="D1" s="12"/>
      <c r="E1" s="12"/>
      <c r="F1" s="409" t="s">
        <v>25</v>
      </c>
      <c r="G1" s="409"/>
    </row>
    <row r="2" spans="1:9" s="2" customFormat="1" ht="15.75">
      <c r="A2" s="13"/>
      <c r="B2" s="13"/>
      <c r="C2" s="13"/>
      <c r="D2" s="13"/>
      <c r="E2" s="13"/>
      <c r="F2" s="317" t="s">
        <v>449</v>
      </c>
      <c r="G2" s="317"/>
      <c r="H2" s="316"/>
      <c r="I2" s="316"/>
    </row>
    <row r="3" spans="1:9" s="2" customFormat="1" ht="15.75">
      <c r="A3" s="13"/>
      <c r="B3" s="13"/>
      <c r="C3" s="13"/>
      <c r="D3" s="13"/>
      <c r="E3" s="13"/>
      <c r="F3" s="317" t="s">
        <v>450</v>
      </c>
      <c r="G3" s="317"/>
      <c r="H3" s="316"/>
      <c r="I3" s="316"/>
    </row>
    <row r="4" spans="1:9" s="2" customFormat="1" ht="27.75" customHeight="1">
      <c r="A4" s="13"/>
      <c r="B4" s="13"/>
      <c r="C4" s="13"/>
      <c r="D4" s="13"/>
      <c r="E4" s="13"/>
      <c r="F4" s="403" t="s">
        <v>451</v>
      </c>
      <c r="G4" s="403"/>
      <c r="H4" s="403"/>
      <c r="I4" s="403"/>
    </row>
    <row r="5" spans="1:9" s="2" customFormat="1" ht="15.75">
      <c r="A5" s="13"/>
      <c r="B5" s="13"/>
      <c r="C5" s="13"/>
      <c r="D5" s="13"/>
      <c r="E5" s="13"/>
      <c r="F5" s="404" t="s">
        <v>452</v>
      </c>
      <c r="G5" s="404"/>
      <c r="H5" s="404"/>
      <c r="I5" s="404"/>
    </row>
    <row r="6" spans="1:9" s="2" customFormat="1" ht="15.75">
      <c r="A6" s="13"/>
      <c r="B6" s="13"/>
      <c r="C6" s="13"/>
      <c r="D6" s="13"/>
      <c r="E6" s="13"/>
      <c r="F6" s="404"/>
      <c r="G6" s="404"/>
      <c r="H6" s="404"/>
      <c r="I6" s="404"/>
    </row>
    <row r="7" spans="1:9" s="2" customFormat="1" ht="15.75">
      <c r="A7" s="13"/>
      <c r="B7" s="13"/>
      <c r="C7" s="13"/>
      <c r="D7" s="13"/>
      <c r="E7" s="13"/>
    </row>
    <row r="8" spans="1:9" s="2" customFormat="1" ht="15.75">
      <c r="A8" s="3"/>
      <c r="B8" s="3"/>
      <c r="C8" s="3"/>
      <c r="D8" s="3"/>
      <c r="E8" s="3"/>
    </row>
    <row r="9" spans="1:9" ht="43.5" customHeight="1">
      <c r="B9" s="406" t="s">
        <v>459</v>
      </c>
      <c r="C9" s="406"/>
      <c r="D9" s="406"/>
      <c r="E9" s="406"/>
      <c r="F9" s="23"/>
    </row>
    <row r="10" spans="1:9" ht="15.75">
      <c r="B10" s="405"/>
      <c r="C10" s="405"/>
      <c r="D10" s="405"/>
      <c r="E10" s="16"/>
    </row>
    <row r="11" spans="1:9" ht="33" customHeight="1">
      <c r="B11" s="4"/>
      <c r="C11" s="4"/>
      <c r="D11" s="4"/>
      <c r="E11" s="4" t="s">
        <v>74</v>
      </c>
    </row>
    <row r="12" spans="1:9" ht="69.75" customHeight="1">
      <c r="B12" s="25" t="s">
        <v>21</v>
      </c>
      <c r="C12" s="26" t="s">
        <v>22</v>
      </c>
      <c r="D12" s="25" t="s">
        <v>23</v>
      </c>
      <c r="E12" s="25" t="s">
        <v>24</v>
      </c>
    </row>
    <row r="13" spans="1:9" ht="15.75">
      <c r="B13" s="29">
        <v>1</v>
      </c>
      <c r="C13" s="30">
        <v>2</v>
      </c>
      <c r="D13" s="29">
        <v>3</v>
      </c>
      <c r="E13" s="31">
        <v>4</v>
      </c>
      <c r="F13" s="24"/>
    </row>
    <row r="14" spans="1:9" ht="31.5">
      <c r="B14" s="27">
        <v>802</v>
      </c>
      <c r="C14" s="28" t="s">
        <v>412</v>
      </c>
      <c r="D14" s="283" t="s">
        <v>413</v>
      </c>
      <c r="E14" s="281">
        <v>7212.5</v>
      </c>
    </row>
    <row r="15" spans="1:9" ht="47.25">
      <c r="B15" s="27">
        <v>802</v>
      </c>
      <c r="C15" s="382" t="s">
        <v>517</v>
      </c>
      <c r="D15" s="283" t="s">
        <v>418</v>
      </c>
      <c r="E15" s="383">
        <v>1</v>
      </c>
    </row>
    <row r="16" spans="1:9" ht="63">
      <c r="B16" s="7">
        <v>802</v>
      </c>
      <c r="C16" s="7" t="s">
        <v>414</v>
      </c>
      <c r="D16" s="282" t="s">
        <v>415</v>
      </c>
      <c r="E16" s="7">
        <v>867.6</v>
      </c>
    </row>
    <row r="17" spans="2:8" ht="31.5">
      <c r="B17" s="7">
        <v>802</v>
      </c>
      <c r="C17" s="9" t="s">
        <v>416</v>
      </c>
      <c r="D17" s="282" t="s">
        <v>417</v>
      </c>
      <c r="E17" s="375">
        <v>3014</v>
      </c>
    </row>
    <row r="18" spans="2:8" ht="31.5">
      <c r="B18" s="7">
        <v>802</v>
      </c>
      <c r="C18" s="314">
        <v>2.02400141000001E+16</v>
      </c>
      <c r="D18" s="282" t="s">
        <v>442</v>
      </c>
      <c r="E18" s="7">
        <v>4508.8</v>
      </c>
    </row>
    <row r="19" spans="2:8" ht="15.75">
      <c r="B19" s="7"/>
      <c r="C19" s="7"/>
      <c r="D19" s="5"/>
      <c r="E19" s="280">
        <f>E14+E15+E16+E17+E18</f>
        <v>15603.900000000001</v>
      </c>
    </row>
    <row r="20" spans="2:8" ht="15.75">
      <c r="B20" s="7"/>
      <c r="C20" s="7"/>
      <c r="D20" s="7"/>
      <c r="E20" s="7"/>
    </row>
    <row r="21" spans="2:8" ht="15">
      <c r="B21"/>
      <c r="C21"/>
      <c r="D21"/>
      <c r="E21"/>
    </row>
    <row r="22" spans="2:8" ht="37.5" customHeight="1">
      <c r="B22" s="4"/>
      <c r="C22" s="4"/>
      <c r="D22" s="325"/>
      <c r="E22" s="324"/>
      <c r="G22" s="24"/>
      <c r="H22" s="24"/>
    </row>
    <row r="23" spans="2:8" ht="15.75">
      <c r="B23" s="4"/>
      <c r="C23" s="4"/>
      <c r="D23" s="4"/>
      <c r="E23" s="4"/>
    </row>
    <row r="53" spans="3:3">
      <c r="C53" s="10"/>
    </row>
  </sheetData>
  <mergeCells count="5">
    <mergeCell ref="B10:D10"/>
    <mergeCell ref="F1:G1"/>
    <mergeCell ref="B9:E9"/>
    <mergeCell ref="F4:I4"/>
    <mergeCell ref="F5:I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F15" sqref="F15"/>
    </sheetView>
  </sheetViews>
  <sheetFormatPr defaultColWidth="9.140625" defaultRowHeight="12.75"/>
  <cols>
    <col min="1" max="1" width="9" style="1" customWidth="1"/>
    <col min="2" max="2" width="19.85546875" style="1" customWidth="1"/>
    <col min="3" max="3" width="27.5703125" style="1" customWidth="1"/>
    <col min="4" max="4" width="48.85546875" style="1" customWidth="1"/>
    <col min="5" max="5" width="27.140625" style="1" customWidth="1"/>
    <col min="6" max="6" width="31.42578125" style="1" customWidth="1"/>
    <col min="7" max="7" width="5.28515625" style="1" customWidth="1"/>
    <col min="8" max="16384" width="9.140625" style="1"/>
  </cols>
  <sheetData>
    <row r="1" spans="1:9" ht="18.75">
      <c r="D1" s="12"/>
      <c r="E1" s="12"/>
      <c r="F1" s="407" t="s">
        <v>26</v>
      </c>
      <c r="G1" s="407"/>
      <c r="H1" s="407"/>
    </row>
    <row r="2" spans="1:9" s="2" customFormat="1" ht="15.75">
      <c r="A2" s="13"/>
      <c r="B2" s="13"/>
      <c r="C2" s="13"/>
      <c r="D2" s="13"/>
      <c r="E2" s="13"/>
      <c r="F2" s="317" t="s">
        <v>449</v>
      </c>
      <c r="G2" s="317"/>
      <c r="H2" s="316"/>
      <c r="I2" s="316"/>
    </row>
    <row r="3" spans="1:9" s="2" customFormat="1" ht="15.75">
      <c r="A3" s="13"/>
      <c r="B3" s="13"/>
      <c r="C3" s="13"/>
      <c r="D3" s="13"/>
      <c r="E3" s="13"/>
      <c r="F3" s="317" t="s">
        <v>450</v>
      </c>
      <c r="G3" s="317"/>
      <c r="H3" s="316"/>
      <c r="I3" s="316"/>
    </row>
    <row r="4" spans="1:9" s="2" customFormat="1" ht="26.25" customHeight="1">
      <c r="A4" s="13"/>
      <c r="B4" s="13"/>
      <c r="C4" s="13"/>
      <c r="D4" s="13"/>
      <c r="E4" s="13"/>
      <c r="F4" s="403" t="s">
        <v>451</v>
      </c>
      <c r="G4" s="403"/>
      <c r="H4" s="403"/>
      <c r="I4" s="403"/>
    </row>
    <row r="5" spans="1:9" s="2" customFormat="1" ht="15.75">
      <c r="A5" s="13"/>
      <c r="B5" s="13"/>
      <c r="C5" s="13"/>
      <c r="D5" s="13"/>
      <c r="E5" s="13"/>
      <c r="F5" s="404" t="s">
        <v>452</v>
      </c>
      <c r="G5" s="404"/>
      <c r="H5" s="404"/>
      <c r="I5" s="404"/>
    </row>
    <row r="6" spans="1:9" s="2" customFormat="1" ht="15.75">
      <c r="A6" s="13"/>
      <c r="B6" s="13"/>
      <c r="C6" s="13"/>
      <c r="D6" s="13"/>
      <c r="E6" s="13"/>
      <c r="F6" s="404"/>
      <c r="G6" s="404"/>
      <c r="H6" s="404"/>
      <c r="I6" s="404"/>
    </row>
    <row r="7" spans="1:9" s="2" customFormat="1" ht="15.75">
      <c r="A7" s="13"/>
      <c r="B7" s="13"/>
      <c r="C7" s="13"/>
      <c r="D7" s="13"/>
      <c r="E7" s="13"/>
    </row>
    <row r="8" spans="1:9" s="2" customFormat="1" ht="15.75">
      <c r="A8" s="3"/>
      <c r="B8" s="3"/>
      <c r="C8" s="3"/>
      <c r="D8" s="3"/>
      <c r="E8" s="3"/>
    </row>
    <row r="9" spans="1:9" ht="47.25" customHeight="1">
      <c r="B9" s="406" t="s">
        <v>460</v>
      </c>
      <c r="C9" s="406"/>
      <c r="D9" s="406"/>
      <c r="E9" s="406"/>
      <c r="F9" s="23"/>
    </row>
    <row r="10" spans="1:9" ht="15.75">
      <c r="B10" s="405"/>
      <c r="C10" s="405"/>
      <c r="D10" s="405"/>
      <c r="E10" s="405"/>
    </row>
    <row r="11" spans="1:9" ht="31.5" customHeight="1">
      <c r="B11" s="410" t="s">
        <v>74</v>
      </c>
      <c r="C11" s="410"/>
      <c r="D11" s="410"/>
      <c r="E11" s="410"/>
    </row>
    <row r="12" spans="1:9" ht="54.75" customHeight="1">
      <c r="B12" s="25" t="s">
        <v>21</v>
      </c>
      <c r="C12" s="26" t="s">
        <v>22</v>
      </c>
      <c r="D12" s="25" t="s">
        <v>23</v>
      </c>
      <c r="E12" s="25" t="s">
        <v>24</v>
      </c>
    </row>
    <row r="13" spans="1:9" ht="15.75">
      <c r="B13" s="29">
        <v>1</v>
      </c>
      <c r="C13" s="30">
        <v>2</v>
      </c>
      <c r="D13" s="29">
        <v>3</v>
      </c>
      <c r="E13" s="31">
        <v>4</v>
      </c>
      <c r="F13" s="24"/>
    </row>
    <row r="14" spans="1:9" ht="31.5">
      <c r="B14" s="27">
        <v>802</v>
      </c>
      <c r="C14" s="28" t="s">
        <v>412</v>
      </c>
      <c r="D14" s="283" t="s">
        <v>413</v>
      </c>
      <c r="E14" s="281">
        <v>7212.5</v>
      </c>
    </row>
    <row r="15" spans="1:9" ht="47.25">
      <c r="B15" s="27">
        <v>802</v>
      </c>
      <c r="C15" s="382" t="s">
        <v>517</v>
      </c>
      <c r="D15" s="283" t="s">
        <v>418</v>
      </c>
      <c r="E15" s="160">
        <v>1</v>
      </c>
    </row>
    <row r="16" spans="1:9" ht="63">
      <c r="B16" s="7">
        <v>802</v>
      </c>
      <c r="C16" s="7" t="s">
        <v>414</v>
      </c>
      <c r="D16" s="282" t="s">
        <v>415</v>
      </c>
      <c r="E16" s="7">
        <v>867.6</v>
      </c>
    </row>
    <row r="17" spans="2:8" ht="31.5">
      <c r="B17" s="7">
        <v>802</v>
      </c>
      <c r="C17" s="9" t="s">
        <v>416</v>
      </c>
      <c r="D17" s="282" t="s">
        <v>417</v>
      </c>
      <c r="E17" s="375">
        <v>3014</v>
      </c>
    </row>
    <row r="18" spans="2:8" ht="31.5">
      <c r="B18" s="7">
        <v>802</v>
      </c>
      <c r="C18" s="314">
        <v>2.02400141000001E+16</v>
      </c>
      <c r="D18" s="282" t="s">
        <v>442</v>
      </c>
      <c r="E18" s="7">
        <v>4708.8</v>
      </c>
    </row>
    <row r="19" spans="2:8" ht="15.75">
      <c r="B19" s="7"/>
      <c r="C19" s="7"/>
      <c r="D19" s="5"/>
      <c r="E19" s="280">
        <f>E14+E15+E16+E17+E18</f>
        <v>15803.900000000001</v>
      </c>
    </row>
    <row r="20" spans="2:8" ht="15.75">
      <c r="B20" s="7"/>
      <c r="C20" s="7"/>
      <c r="D20" s="7"/>
      <c r="E20" s="7"/>
    </row>
    <row r="21" spans="2:8" ht="15">
      <c r="B21"/>
      <c r="C21"/>
      <c r="D21"/>
      <c r="E21"/>
    </row>
    <row r="22" spans="2:8" ht="20.25">
      <c r="B22" s="4"/>
      <c r="C22" s="4"/>
      <c r="D22" s="325"/>
      <c r="E22" s="324"/>
      <c r="F22" s="24"/>
      <c r="G22" s="24"/>
      <c r="H22" s="24"/>
    </row>
    <row r="23" spans="2:8" ht="15.75">
      <c r="B23" s="4"/>
      <c r="C23" s="4"/>
      <c r="D23" s="4"/>
      <c r="E23" s="4"/>
    </row>
    <row r="53" spans="3:3">
      <c r="C53" s="10"/>
    </row>
  </sheetData>
  <mergeCells count="6">
    <mergeCell ref="B11:E11"/>
    <mergeCell ref="F1:H1"/>
    <mergeCell ref="B9:E9"/>
    <mergeCell ref="B10:E10"/>
    <mergeCell ref="F4:I4"/>
    <mergeCell ref="F5:I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opLeftCell="A4" workbookViewId="0">
      <selection activeCell="E18" sqref="E18:E19"/>
    </sheetView>
  </sheetViews>
  <sheetFormatPr defaultColWidth="9.140625" defaultRowHeight="12.75"/>
  <cols>
    <col min="1" max="1" width="9" style="1" customWidth="1"/>
    <col min="2" max="2" width="11.7109375" style="1" customWidth="1"/>
    <col min="3" max="3" width="29.140625" style="1" customWidth="1"/>
    <col min="4" max="4" width="56.85546875" style="1" customWidth="1"/>
    <col min="5" max="5" width="27.140625" style="1" customWidth="1"/>
    <col min="6" max="6" width="31.42578125" style="1" customWidth="1"/>
    <col min="7" max="16384" width="9.140625" style="1"/>
  </cols>
  <sheetData>
    <row r="1" spans="1:9" ht="18.75">
      <c r="D1" s="12"/>
      <c r="E1" s="12"/>
      <c r="F1" s="407" t="s">
        <v>27</v>
      </c>
      <c r="G1" s="407"/>
    </row>
    <row r="2" spans="1:9" s="2" customFormat="1" ht="15.75">
      <c r="A2" s="13"/>
      <c r="B2" s="13"/>
      <c r="C2" s="13"/>
      <c r="D2" s="13"/>
      <c r="E2" s="13"/>
      <c r="F2" s="317" t="s">
        <v>449</v>
      </c>
      <c r="G2" s="317"/>
      <c r="H2" s="316"/>
      <c r="I2" s="316"/>
    </row>
    <row r="3" spans="1:9" s="2" customFormat="1" ht="15.75">
      <c r="A3" s="13"/>
      <c r="B3" s="13"/>
      <c r="C3" s="13"/>
      <c r="D3" s="13"/>
      <c r="E3" s="13"/>
      <c r="F3" s="317" t="s">
        <v>450</v>
      </c>
      <c r="G3" s="317"/>
      <c r="H3" s="316"/>
      <c r="I3" s="316"/>
    </row>
    <row r="4" spans="1:9" s="2" customFormat="1" ht="26.25" customHeight="1">
      <c r="A4" s="13"/>
      <c r="B4" s="13"/>
      <c r="C4" s="13"/>
      <c r="D4" s="13"/>
      <c r="E4" s="13"/>
      <c r="F4" s="403" t="s">
        <v>451</v>
      </c>
      <c r="G4" s="403"/>
      <c r="H4" s="403"/>
      <c r="I4" s="403"/>
    </row>
    <row r="5" spans="1:9" s="2" customFormat="1" ht="15.75">
      <c r="A5" s="13"/>
      <c r="B5" s="13"/>
      <c r="C5" s="13"/>
      <c r="D5" s="13"/>
      <c r="E5" s="13"/>
      <c r="F5" s="404" t="s">
        <v>452</v>
      </c>
      <c r="G5" s="404"/>
      <c r="H5" s="404"/>
      <c r="I5" s="404"/>
    </row>
    <row r="6" spans="1:9" s="2" customFormat="1" ht="15.75">
      <c r="A6" s="13"/>
      <c r="B6" s="13"/>
      <c r="C6" s="13"/>
      <c r="D6" s="13"/>
      <c r="E6" s="13"/>
      <c r="F6" s="404"/>
      <c r="G6" s="404"/>
      <c r="H6" s="404"/>
      <c r="I6" s="404"/>
    </row>
    <row r="7" spans="1:9" s="2" customFormat="1" ht="15.75">
      <c r="A7" s="13"/>
      <c r="B7" s="13"/>
      <c r="C7" s="13"/>
      <c r="D7" s="13"/>
      <c r="E7" s="13"/>
    </row>
    <row r="8" spans="1:9" s="2" customFormat="1" ht="15.75">
      <c r="A8" s="3"/>
      <c r="B8" s="3"/>
      <c r="C8" s="3"/>
      <c r="D8" s="3"/>
      <c r="E8" s="3"/>
    </row>
    <row r="9" spans="1:9" ht="87" customHeight="1">
      <c r="B9" s="406" t="s">
        <v>469</v>
      </c>
      <c r="C9" s="406"/>
      <c r="D9" s="406"/>
      <c r="E9" s="406"/>
      <c r="F9" s="23"/>
    </row>
    <row r="10" spans="1:9" ht="15.75">
      <c r="B10" s="405"/>
      <c r="C10" s="405"/>
      <c r="D10" s="405"/>
      <c r="E10" s="16"/>
    </row>
    <row r="11" spans="1:9" ht="15.75">
      <c r="B11" s="4"/>
      <c r="C11" s="4"/>
      <c r="D11" s="4"/>
      <c r="E11" s="4" t="s">
        <v>79</v>
      </c>
    </row>
    <row r="12" spans="1:9" ht="15.75">
      <c r="B12" s="411" t="s">
        <v>28</v>
      </c>
      <c r="C12" s="411"/>
      <c r="D12" s="412" t="s">
        <v>29</v>
      </c>
      <c r="E12" s="412" t="s">
        <v>30</v>
      </c>
    </row>
    <row r="13" spans="1:9" ht="88.5" customHeight="1">
      <c r="B13" s="25" t="s">
        <v>31</v>
      </c>
      <c r="C13" s="25" t="s">
        <v>32</v>
      </c>
      <c r="D13" s="412"/>
      <c r="E13" s="412"/>
      <c r="F13" s="24"/>
    </row>
    <row r="14" spans="1:9" ht="15.75">
      <c r="B14" s="33">
        <v>1</v>
      </c>
      <c r="C14" s="33">
        <v>2</v>
      </c>
      <c r="D14" s="34">
        <v>3</v>
      </c>
      <c r="E14" s="34">
        <v>4</v>
      </c>
    </row>
    <row r="15" spans="1:9" ht="15.75">
      <c r="B15" s="411" t="s">
        <v>28</v>
      </c>
      <c r="C15" s="411"/>
      <c r="D15" s="411" t="s">
        <v>29</v>
      </c>
      <c r="E15" s="299"/>
      <c r="F15" s="300"/>
    </row>
    <row r="16" spans="1:9" ht="141.75">
      <c r="B16" s="284" t="s">
        <v>35</v>
      </c>
      <c r="C16" s="284" t="s">
        <v>32</v>
      </c>
      <c r="D16" s="411"/>
      <c r="E16" s="284">
        <v>2025</v>
      </c>
      <c r="F16" s="294"/>
    </row>
    <row r="17" spans="2:9" ht="15.75">
      <c r="B17" s="33">
        <v>1</v>
      </c>
      <c r="C17" s="33">
        <v>2</v>
      </c>
      <c r="D17" s="33">
        <v>3</v>
      </c>
      <c r="E17" s="33">
        <v>4</v>
      </c>
      <c r="F17" s="295"/>
    </row>
    <row r="18" spans="2:9" ht="30">
      <c r="B18" s="285"/>
      <c r="C18" s="289"/>
      <c r="D18" s="301" t="s">
        <v>419</v>
      </c>
      <c r="E18" s="385">
        <v>0</v>
      </c>
      <c r="F18" s="296"/>
    </row>
    <row r="19" spans="2:9" ht="30">
      <c r="B19" s="285">
        <v>802</v>
      </c>
      <c r="C19" s="291" t="s">
        <v>420</v>
      </c>
      <c r="D19" s="301" t="s">
        <v>421</v>
      </c>
      <c r="E19" s="387">
        <v>0</v>
      </c>
      <c r="F19" s="297"/>
      <c r="G19" s="24"/>
      <c r="H19" s="24"/>
      <c r="I19" s="24"/>
    </row>
    <row r="20" spans="2:9" ht="15">
      <c r="B20" s="292">
        <v>802</v>
      </c>
      <c r="C20" s="286" t="s">
        <v>422</v>
      </c>
      <c r="D20" s="302" t="s">
        <v>423</v>
      </c>
      <c r="E20" s="286">
        <v>-18887.7</v>
      </c>
      <c r="F20" s="298"/>
    </row>
    <row r="21" spans="2:9" ht="15">
      <c r="B21" s="293">
        <v>802</v>
      </c>
      <c r="C21" s="287" t="s">
        <v>424</v>
      </c>
      <c r="D21" s="303" t="s">
        <v>425</v>
      </c>
      <c r="E21" s="287">
        <v>-18887.7</v>
      </c>
      <c r="F21" s="298"/>
    </row>
    <row r="22" spans="2:9" ht="15">
      <c r="B22" s="293">
        <v>802</v>
      </c>
      <c r="C22" s="287" t="s">
        <v>426</v>
      </c>
      <c r="D22" s="303" t="s">
        <v>427</v>
      </c>
      <c r="E22" s="287">
        <v>-18887.7</v>
      </c>
      <c r="F22" s="298"/>
    </row>
    <row r="23" spans="2:9" ht="30">
      <c r="B23" s="293">
        <v>802</v>
      </c>
      <c r="C23" s="287" t="s">
        <v>305</v>
      </c>
      <c r="D23" s="304" t="s">
        <v>428</v>
      </c>
      <c r="E23" s="287">
        <v>-18887.7</v>
      </c>
      <c r="F23" s="298"/>
    </row>
    <row r="24" spans="2:9" ht="15">
      <c r="B24" s="293">
        <v>802</v>
      </c>
      <c r="C24" s="287" t="s">
        <v>429</v>
      </c>
      <c r="D24" s="303" t="s">
        <v>430</v>
      </c>
      <c r="E24" s="287">
        <f>E25</f>
        <v>18887.7</v>
      </c>
      <c r="F24" s="298"/>
    </row>
    <row r="25" spans="2:9" ht="15">
      <c r="B25" s="293">
        <v>802</v>
      </c>
      <c r="C25" s="287" t="s">
        <v>431</v>
      </c>
      <c r="D25" s="303" t="s">
        <v>432</v>
      </c>
      <c r="E25" s="287">
        <f>E26</f>
        <v>18887.7</v>
      </c>
      <c r="F25" s="298"/>
    </row>
    <row r="26" spans="2:9" ht="15">
      <c r="B26" s="293">
        <v>802</v>
      </c>
      <c r="C26" s="287" t="s">
        <v>433</v>
      </c>
      <c r="D26" s="303" t="s">
        <v>434</v>
      </c>
      <c r="E26" s="287">
        <f>E27</f>
        <v>18887.7</v>
      </c>
      <c r="F26" s="298"/>
    </row>
    <row r="27" spans="2:9" ht="28.5" customHeight="1">
      <c r="B27" s="293">
        <v>802</v>
      </c>
      <c r="C27" s="287" t="s">
        <v>306</v>
      </c>
      <c r="D27" s="304" t="s">
        <v>435</v>
      </c>
      <c r="E27" s="287">
        <v>18887.7</v>
      </c>
      <c r="F27" s="298"/>
    </row>
    <row r="50" spans="3:3">
      <c r="C50" s="10"/>
    </row>
  </sheetData>
  <mergeCells count="10">
    <mergeCell ref="E12:E13"/>
    <mergeCell ref="B9:E9"/>
    <mergeCell ref="F1:G1"/>
    <mergeCell ref="F4:I4"/>
    <mergeCell ref="F5:I6"/>
    <mergeCell ref="B15:C15"/>
    <mergeCell ref="D15:D16"/>
    <mergeCell ref="B10:D10"/>
    <mergeCell ref="B12:C12"/>
    <mergeCell ref="D12:D13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15</vt:lpstr>
      <vt:lpstr>Приложение 16</vt:lpstr>
      <vt:lpstr>Приложение 17</vt:lpstr>
      <vt:lpstr>'Приложение 1'!OLE_LINK1</vt:lpstr>
      <vt:lpstr>'Приложение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2024-12-05T00:08:09Z</dcterms:modified>
</cp:coreProperties>
</file>