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973" firstSheet="10" activeTab="16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Приложение 8" sheetId="8" r:id="rId8"/>
    <sheet name="Приложение 9" sheetId="9" r:id="rId9"/>
    <sheet name="Приложение 10" sheetId="10" r:id="rId10"/>
    <sheet name="Приложение 11" sheetId="11" r:id="rId11"/>
    <sheet name="Приложение12" sheetId="12" r:id="rId12"/>
    <sheet name="Приложение13" sheetId="13" r:id="rId13"/>
    <sheet name="Приложение 14" sheetId="14" r:id="rId14"/>
    <sheet name="Приложение 21" sheetId="21" r:id="rId15"/>
    <sheet name="Приложени 22" sheetId="22" r:id="rId16"/>
    <sheet name="Приложение 27" sheetId="27" r:id="rId17"/>
  </sheets>
  <definedNames>
    <definedName name="_xlnm._FilterDatabase" localSheetId="16" hidden="1">'Приложение 27'!$A$17:$L$17</definedName>
    <definedName name="OLE_LINK1" localSheetId="0">'Приложение 1'!$E$1</definedName>
  </definedNames>
  <calcPr calcId="145621"/>
</workbook>
</file>

<file path=xl/calcChain.xml><?xml version="1.0" encoding="utf-8"?>
<calcChain xmlns="http://schemas.openxmlformats.org/spreadsheetml/2006/main">
  <c r="J97" i="27" l="1"/>
  <c r="F20" i="10"/>
  <c r="F19" i="10" s="1"/>
  <c r="F18" i="10" s="1"/>
  <c r="F17" i="10" s="1"/>
  <c r="E24" i="10"/>
  <c r="E23" i="10"/>
  <c r="E22" i="10"/>
  <c r="E21" i="10"/>
  <c r="E17" i="10"/>
  <c r="E18" i="10"/>
  <c r="E19" i="10"/>
  <c r="E20" i="10"/>
  <c r="F21" i="10" l="1"/>
  <c r="F23" i="10" s="1"/>
  <c r="F24" i="10" s="1"/>
  <c r="F22" i="10"/>
  <c r="E26" i="2" l="1"/>
  <c r="E25" i="1"/>
  <c r="F15" i="2" l="1"/>
  <c r="E15" i="2"/>
  <c r="E15" i="1"/>
  <c r="J171" i="27"/>
  <c r="J130" i="27"/>
  <c r="I130" i="27"/>
  <c r="H79" i="12"/>
  <c r="H80" i="12"/>
  <c r="H73" i="12" s="1"/>
  <c r="H72" i="12" s="1"/>
  <c r="G80" i="12"/>
  <c r="G73" i="12" s="1"/>
  <c r="G79" i="12"/>
  <c r="I171" i="27"/>
  <c r="G99" i="12"/>
  <c r="G99" i="11"/>
  <c r="H99" i="11" s="1"/>
  <c r="K100" i="14"/>
  <c r="K92" i="14" s="1"/>
  <c r="K98" i="14"/>
  <c r="I100" i="14"/>
  <c r="I92" i="14" s="1"/>
  <c r="I98" i="14"/>
  <c r="J134" i="27"/>
  <c r="J132" i="27"/>
  <c r="I134" i="27"/>
  <c r="I132" i="27"/>
  <c r="J98" i="27"/>
  <c r="I98" i="27"/>
  <c r="I97" i="27"/>
  <c r="G73" i="11"/>
  <c r="G79" i="11"/>
  <c r="G80" i="11"/>
  <c r="I98" i="13"/>
  <c r="I100" i="13"/>
  <c r="I92" i="13" s="1"/>
  <c r="H159" i="27"/>
  <c r="L159" i="27" s="1"/>
  <c r="D14" i="21"/>
  <c r="J159" i="27" l="1"/>
  <c r="G98" i="11"/>
  <c r="H157" i="27"/>
  <c r="H131" i="27"/>
  <c r="H130" i="27" s="1"/>
  <c r="I52" i="14" l="1"/>
  <c r="I51" i="14" s="1"/>
  <c r="I50" i="14" s="1"/>
  <c r="I49" i="14" s="1"/>
  <c r="I48" i="14" s="1"/>
  <c r="K52" i="14"/>
  <c r="K51" i="14" s="1"/>
  <c r="K50" i="14" s="1"/>
  <c r="K49" i="14" s="1"/>
  <c r="K48" i="14" s="1"/>
  <c r="I58" i="14"/>
  <c r="I57" i="14" s="1"/>
  <c r="I56" i="14" s="1"/>
  <c r="I55" i="14" s="1"/>
  <c r="I54" i="14" s="1"/>
  <c r="K58" i="14"/>
  <c r="K57" i="14" s="1"/>
  <c r="K56" i="14" s="1"/>
  <c r="K55" i="14" s="1"/>
  <c r="K54" i="14" s="1"/>
  <c r="I62" i="14"/>
  <c r="K62" i="14"/>
  <c r="I64" i="14"/>
  <c r="K64" i="14"/>
  <c r="I67" i="14"/>
  <c r="K67" i="14"/>
  <c r="I68" i="14"/>
  <c r="K68" i="14"/>
  <c r="I69" i="14"/>
  <c r="K69" i="14"/>
  <c r="I70" i="14"/>
  <c r="K70" i="14"/>
  <c r="I72" i="14"/>
  <c r="I71" i="14" s="1"/>
  <c r="K72" i="14"/>
  <c r="K71" i="14" s="1"/>
  <c r="I76" i="14"/>
  <c r="I75" i="14" s="1"/>
  <c r="I74" i="14" s="1"/>
  <c r="K76" i="14"/>
  <c r="K75" i="14" s="1"/>
  <c r="K74" i="14" s="1"/>
  <c r="I80" i="14"/>
  <c r="I79" i="14" s="1"/>
  <c r="I78" i="14" s="1"/>
  <c r="K80" i="14"/>
  <c r="K79" i="14" s="1"/>
  <c r="K78" i="14" s="1"/>
  <c r="I83" i="14"/>
  <c r="K83" i="14"/>
  <c r="I84" i="14"/>
  <c r="K84" i="14"/>
  <c r="I88" i="14"/>
  <c r="I87" i="14" s="1"/>
  <c r="I86" i="14" s="1"/>
  <c r="K88" i="14"/>
  <c r="K87" i="14" s="1"/>
  <c r="K86" i="14" s="1"/>
  <c r="I95" i="14"/>
  <c r="K95" i="14"/>
  <c r="I96" i="14"/>
  <c r="K96" i="14"/>
  <c r="I105" i="14"/>
  <c r="I104" i="14" s="1"/>
  <c r="I103" i="14" s="1"/>
  <c r="K105" i="14"/>
  <c r="K104" i="14" s="1"/>
  <c r="K103" i="14" s="1"/>
  <c r="I111" i="14"/>
  <c r="K111" i="14"/>
  <c r="I114" i="14"/>
  <c r="I112" i="14" s="1"/>
  <c r="K114" i="14"/>
  <c r="K112" i="14" s="1"/>
  <c r="I118" i="14"/>
  <c r="I117" i="14" s="1"/>
  <c r="K118" i="14"/>
  <c r="K117" i="14" s="1"/>
  <c r="I124" i="14"/>
  <c r="K124" i="14"/>
  <c r="I125" i="14"/>
  <c r="K125" i="14"/>
  <c r="I126" i="14"/>
  <c r="K126" i="14"/>
  <c r="I129" i="14"/>
  <c r="I128" i="14" s="1"/>
  <c r="K129" i="14"/>
  <c r="K128" i="14" s="1"/>
  <c r="I134" i="14"/>
  <c r="I133" i="14" s="1"/>
  <c r="I132" i="14" s="1"/>
  <c r="K134" i="14"/>
  <c r="K133" i="14" s="1"/>
  <c r="K132" i="14" s="1"/>
  <c r="K137" i="14"/>
  <c r="K136" i="14" s="1"/>
  <c r="I138" i="14"/>
  <c r="I137" i="14" s="1"/>
  <c r="I136" i="14" s="1"/>
  <c r="K138" i="14"/>
  <c r="I140" i="14"/>
  <c r="I139" i="14" s="1"/>
  <c r="K140" i="14"/>
  <c r="K139" i="14" s="1"/>
  <c r="I34" i="14"/>
  <c r="K34" i="14"/>
  <c r="I36" i="14"/>
  <c r="K36" i="14"/>
  <c r="I37" i="14"/>
  <c r="K37" i="14"/>
  <c r="I38" i="14"/>
  <c r="K38" i="14"/>
  <c r="I39" i="14"/>
  <c r="K39" i="14"/>
  <c r="I40" i="14"/>
  <c r="K40" i="14"/>
  <c r="I41" i="14"/>
  <c r="K41" i="14"/>
  <c r="I43" i="14"/>
  <c r="I42" i="14" s="1"/>
  <c r="K43" i="14"/>
  <c r="K42" i="14" s="1"/>
  <c r="I45" i="14"/>
  <c r="K45" i="14"/>
  <c r="I46" i="14"/>
  <c r="K46" i="14"/>
  <c r="I47" i="14"/>
  <c r="K47" i="14"/>
  <c r="I28" i="14"/>
  <c r="K28" i="14"/>
  <c r="I30" i="14"/>
  <c r="K30" i="14"/>
  <c r="I33" i="14"/>
  <c r="K33" i="14"/>
  <c r="K23" i="14"/>
  <c r="K21" i="14"/>
  <c r="I23" i="14"/>
  <c r="I21" i="14"/>
  <c r="I140" i="13"/>
  <c r="I139" i="13" s="1"/>
  <c r="I138" i="13"/>
  <c r="I137" i="13" s="1"/>
  <c r="I136" i="13" s="1"/>
  <c r="I134" i="13"/>
  <c r="I133" i="13" s="1"/>
  <c r="I132" i="13" s="1"/>
  <c r="I129" i="13"/>
  <c r="I128" i="13" s="1"/>
  <c r="I126" i="13"/>
  <c r="I125" i="13"/>
  <c r="I124" i="13"/>
  <c r="I118" i="13"/>
  <c r="I117" i="13" s="1"/>
  <c r="I114" i="13"/>
  <c r="I112" i="13" s="1"/>
  <c r="I111" i="13"/>
  <c r="I105" i="13"/>
  <c r="I104" i="13" s="1"/>
  <c r="I103" i="13" s="1"/>
  <c r="I96" i="13"/>
  <c r="I95" i="13"/>
  <c r="I88" i="13"/>
  <c r="I87" i="13" s="1"/>
  <c r="I86" i="13" s="1"/>
  <c r="I84" i="13"/>
  <c r="I83" i="13"/>
  <c r="I80" i="13"/>
  <c r="I79" i="13" s="1"/>
  <c r="I78" i="13" s="1"/>
  <c r="I76" i="13"/>
  <c r="I75" i="13" s="1"/>
  <c r="I74" i="13" s="1"/>
  <c r="I72" i="13"/>
  <c r="I71" i="13" s="1"/>
  <c r="I70" i="13"/>
  <c r="I69" i="13"/>
  <c r="I68" i="13"/>
  <c r="I67" i="13"/>
  <c r="I64" i="13"/>
  <c r="I62" i="13"/>
  <c r="I58" i="13"/>
  <c r="I57" i="13" s="1"/>
  <c r="I56" i="13" s="1"/>
  <c r="I55" i="13" s="1"/>
  <c r="I54" i="13" s="1"/>
  <c r="I52" i="13"/>
  <c r="I51" i="13" s="1"/>
  <c r="I50" i="13" s="1"/>
  <c r="I49" i="13" s="1"/>
  <c r="I48" i="13" s="1"/>
  <c r="I47" i="13"/>
  <c r="I46" i="13"/>
  <c r="I45" i="13"/>
  <c r="I43" i="13"/>
  <c r="I42" i="13" s="1"/>
  <c r="I41" i="13"/>
  <c r="I40" i="13"/>
  <c r="I37" i="13"/>
  <c r="I39" i="13"/>
  <c r="I38" i="13"/>
  <c r="I34" i="13"/>
  <c r="I36" i="13"/>
  <c r="I33" i="13"/>
  <c r="I30" i="13"/>
  <c r="I28" i="13"/>
  <c r="I23" i="13"/>
  <c r="I21" i="13"/>
  <c r="I19" i="13" s="1"/>
  <c r="I18" i="13" s="1"/>
  <c r="I17" i="13" s="1"/>
  <c r="K110" i="14" l="1"/>
  <c r="K109" i="14" s="1"/>
  <c r="K108" i="14" s="1"/>
  <c r="K107" i="14" s="1"/>
  <c r="K82" i="14"/>
  <c r="K81" i="14" s="1"/>
  <c r="I61" i="14"/>
  <c r="I60" i="14" s="1"/>
  <c r="I32" i="14"/>
  <c r="I31" i="14" s="1"/>
  <c r="K19" i="14"/>
  <c r="K18" i="14" s="1"/>
  <c r="K17" i="14" s="1"/>
  <c r="I19" i="14"/>
  <c r="I18" i="14" s="1"/>
  <c r="I17" i="14" s="1"/>
  <c r="I123" i="13"/>
  <c r="I122" i="13" s="1"/>
  <c r="I119" i="13" s="1"/>
  <c r="I110" i="13"/>
  <c r="I109" i="13" s="1"/>
  <c r="I108" i="13" s="1"/>
  <c r="I107" i="13" s="1"/>
  <c r="I102" i="13"/>
  <c r="I94" i="13"/>
  <c r="I93" i="13" s="1"/>
  <c r="I91" i="13" s="1"/>
  <c r="I90" i="13" s="1"/>
  <c r="K66" i="14"/>
  <c r="K65" i="14" s="1"/>
  <c r="K61" i="14"/>
  <c r="K60" i="14" s="1"/>
  <c r="I27" i="14"/>
  <c r="I26" i="14" s="1"/>
  <c r="I44" i="14"/>
  <c r="I94" i="14"/>
  <c r="I93" i="14" s="1"/>
  <c r="I91" i="14" s="1"/>
  <c r="I90" i="14" s="1"/>
  <c r="K44" i="14"/>
  <c r="I110" i="14"/>
  <c r="I109" i="14" s="1"/>
  <c r="I108" i="14" s="1"/>
  <c r="I107" i="14" s="1"/>
  <c r="I102" i="14" s="1"/>
  <c r="K94" i="14"/>
  <c r="K93" i="14" s="1"/>
  <c r="K91" i="14" s="1"/>
  <c r="K90" i="14" s="1"/>
  <c r="I123" i="14"/>
  <c r="I122" i="14" s="1"/>
  <c r="I119" i="14" s="1"/>
  <c r="K123" i="14"/>
  <c r="K122" i="14" s="1"/>
  <c r="K119" i="14" s="1"/>
  <c r="K27" i="14"/>
  <c r="K26" i="14" s="1"/>
  <c r="I82" i="14"/>
  <c r="I81" i="14" s="1"/>
  <c r="I66" i="14"/>
  <c r="I65" i="14" s="1"/>
  <c r="K102" i="14"/>
  <c r="K32" i="14"/>
  <c r="K31" i="14" s="1"/>
  <c r="I82" i="13"/>
  <c r="I81" i="13" s="1"/>
  <c r="I32" i="13"/>
  <c r="I31" i="13" s="1"/>
  <c r="I66" i="13"/>
  <c r="I65" i="13" s="1"/>
  <c r="I44" i="13"/>
  <c r="I27" i="13"/>
  <c r="I26" i="13" s="1"/>
  <c r="I61" i="13"/>
  <c r="I60" i="13" s="1"/>
  <c r="H113" i="12"/>
  <c r="H112" i="12" s="1"/>
  <c r="H111" i="12" s="1"/>
  <c r="H110" i="12" s="1"/>
  <c r="G113" i="12"/>
  <c r="G112" i="12"/>
  <c r="G111" i="12" s="1"/>
  <c r="G110" i="12" s="1"/>
  <c r="G109" i="12"/>
  <c r="G108" i="12" s="1"/>
  <c r="G107" i="12" s="1"/>
  <c r="H109" i="12"/>
  <c r="H108" i="12" s="1"/>
  <c r="H107" i="12" s="1"/>
  <c r="G106" i="12"/>
  <c r="G105" i="12" s="1"/>
  <c r="G104" i="12" s="1"/>
  <c r="H106" i="12"/>
  <c r="H105" i="12" s="1"/>
  <c r="H104" i="12" s="1"/>
  <c r="G103" i="12"/>
  <c r="G102" i="12" s="1"/>
  <c r="G101" i="12" s="1"/>
  <c r="H103" i="12"/>
  <c r="H102" i="12" s="1"/>
  <c r="H101" i="12" s="1"/>
  <c r="G100" i="12"/>
  <c r="G98" i="12" s="1"/>
  <c r="H100" i="12"/>
  <c r="H99" i="12"/>
  <c r="G94" i="12"/>
  <c r="G93" i="12" s="1"/>
  <c r="G92" i="12" s="1"/>
  <c r="G91" i="12" s="1"/>
  <c r="G90" i="12" s="1"/>
  <c r="H94" i="12"/>
  <c r="H93" i="12" s="1"/>
  <c r="H92" i="12" s="1"/>
  <c r="H91" i="12" s="1"/>
  <c r="H90" i="12" s="1"/>
  <c r="G89" i="12"/>
  <c r="G88" i="12" s="1"/>
  <c r="G87" i="12" s="1"/>
  <c r="G86" i="12" s="1"/>
  <c r="H89" i="12"/>
  <c r="H88" i="12" s="1"/>
  <c r="H87" i="12" s="1"/>
  <c r="H86" i="12" s="1"/>
  <c r="G84" i="12"/>
  <c r="H84" i="12"/>
  <c r="H83" i="12" s="1"/>
  <c r="H82" i="12" s="1"/>
  <c r="G83" i="12"/>
  <c r="G82" i="12" s="1"/>
  <c r="G77" i="12"/>
  <c r="H77" i="12"/>
  <c r="G75" i="12"/>
  <c r="G74" i="12" s="1"/>
  <c r="G72" i="12" s="1"/>
  <c r="H75" i="12"/>
  <c r="G70" i="12"/>
  <c r="G69" i="12" s="1"/>
  <c r="G68" i="12" s="1"/>
  <c r="H70" i="12"/>
  <c r="H69" i="12" s="1"/>
  <c r="H68" i="12" s="1"/>
  <c r="G67" i="12"/>
  <c r="G66" i="12" s="1"/>
  <c r="G65" i="12" s="1"/>
  <c r="H67" i="12"/>
  <c r="H66" i="12" s="1"/>
  <c r="H65" i="12" s="1"/>
  <c r="G64" i="12"/>
  <c r="G63" i="12" s="1"/>
  <c r="G62" i="12" s="1"/>
  <c r="H64" i="12"/>
  <c r="H63" i="12" s="1"/>
  <c r="H62" i="12" s="1"/>
  <c r="G61" i="12"/>
  <c r="H61" i="12"/>
  <c r="H60" i="12" s="1"/>
  <c r="H59" i="12" s="1"/>
  <c r="G60" i="12"/>
  <c r="G59" i="12" s="1"/>
  <c r="G58" i="12"/>
  <c r="G57" i="12" s="1"/>
  <c r="H58" i="12"/>
  <c r="H57" i="12" s="1"/>
  <c r="G56" i="12"/>
  <c r="H56" i="12"/>
  <c r="G55" i="12"/>
  <c r="H55" i="12"/>
  <c r="G52" i="12"/>
  <c r="H52" i="12"/>
  <c r="G50" i="12"/>
  <c r="G49" i="12" s="1"/>
  <c r="G48" i="12" s="1"/>
  <c r="H50" i="12"/>
  <c r="G46" i="12"/>
  <c r="G45" i="12" s="1"/>
  <c r="G44" i="12" s="1"/>
  <c r="G43" i="12" s="1"/>
  <c r="H46" i="12"/>
  <c r="H45" i="12" s="1"/>
  <c r="H44" i="12" s="1"/>
  <c r="H43" i="12" s="1"/>
  <c r="G42" i="12"/>
  <c r="G41" i="12" s="1"/>
  <c r="G40" i="12" s="1"/>
  <c r="G39" i="12" s="1"/>
  <c r="G38" i="12" s="1"/>
  <c r="H42" i="12"/>
  <c r="H41" i="12" s="1"/>
  <c r="H40" i="12" s="1"/>
  <c r="H39" i="12" s="1"/>
  <c r="H38" i="12" s="1"/>
  <c r="G37" i="12"/>
  <c r="H37" i="12"/>
  <c r="G36" i="12"/>
  <c r="H36" i="12"/>
  <c r="G35" i="12"/>
  <c r="H35" i="12"/>
  <c r="G33" i="12"/>
  <c r="H33" i="12"/>
  <c r="G32" i="12"/>
  <c r="H32" i="12"/>
  <c r="G29" i="12"/>
  <c r="H29" i="12"/>
  <c r="G27" i="12"/>
  <c r="H27" i="12"/>
  <c r="H22" i="12"/>
  <c r="H20" i="12"/>
  <c r="G22" i="12"/>
  <c r="G20" i="12"/>
  <c r="G113" i="11"/>
  <c r="G112" i="11" s="1"/>
  <c r="G111" i="11" s="1"/>
  <c r="G110" i="11" s="1"/>
  <c r="G109" i="11"/>
  <c r="G108" i="11" s="1"/>
  <c r="G107" i="11" s="1"/>
  <c r="G106" i="11"/>
  <c r="G105" i="11" s="1"/>
  <c r="G104" i="11" s="1"/>
  <c r="G102" i="11"/>
  <c r="G101" i="11" s="1"/>
  <c r="G103" i="11"/>
  <c r="G100" i="11"/>
  <c r="G94" i="11"/>
  <c r="G93" i="11" s="1"/>
  <c r="G92" i="11" s="1"/>
  <c r="G91" i="11" s="1"/>
  <c r="G90" i="11" s="1"/>
  <c r="G89" i="11"/>
  <c r="G88" i="11" s="1"/>
  <c r="G87" i="11" s="1"/>
  <c r="G86" i="11" s="1"/>
  <c r="G81" i="11" s="1"/>
  <c r="G84" i="11"/>
  <c r="G83" i="11" s="1"/>
  <c r="G82" i="11" s="1"/>
  <c r="G77" i="11"/>
  <c r="G75" i="11"/>
  <c r="G70" i="11"/>
  <c r="G69" i="11" s="1"/>
  <c r="G68" i="11" s="1"/>
  <c r="G67" i="11"/>
  <c r="G66" i="11" s="1"/>
  <c r="G65" i="11" s="1"/>
  <c r="G64" i="11"/>
  <c r="G63" i="11" s="1"/>
  <c r="G62" i="11" s="1"/>
  <c r="G61" i="11"/>
  <c r="G60" i="11" s="1"/>
  <c r="G59" i="11" s="1"/>
  <c r="G58" i="11"/>
  <c r="G57" i="11" s="1"/>
  <c r="G55" i="11"/>
  <c r="G56" i="11"/>
  <c r="G52" i="11"/>
  <c r="G50" i="11"/>
  <c r="G46" i="11"/>
  <c r="G45" i="11" s="1"/>
  <c r="G44" i="11" s="1"/>
  <c r="G43" i="11" s="1"/>
  <c r="K59" i="14" l="1"/>
  <c r="H98" i="12"/>
  <c r="H95" i="12" s="1"/>
  <c r="I59" i="14"/>
  <c r="G54" i="12"/>
  <c r="G53" i="12" s="1"/>
  <c r="I25" i="14"/>
  <c r="I24" i="14" s="1"/>
  <c r="I16" i="14" s="1"/>
  <c r="I141" i="14" s="1"/>
  <c r="G31" i="12"/>
  <c r="G30" i="12" s="1"/>
  <c r="H26" i="12"/>
  <c r="G25" i="12"/>
  <c r="H19" i="12"/>
  <c r="H18" i="12" s="1"/>
  <c r="H17" i="12" s="1"/>
  <c r="H16" i="12" s="1"/>
  <c r="G19" i="12"/>
  <c r="G18" i="12" s="1"/>
  <c r="G17" i="12" s="1"/>
  <c r="G16" i="12" s="1"/>
  <c r="G49" i="11"/>
  <c r="G48" i="11" s="1"/>
  <c r="G95" i="11"/>
  <c r="G74" i="11"/>
  <c r="G72" i="11" s="1"/>
  <c r="K25" i="14"/>
  <c r="K24" i="14" s="1"/>
  <c r="K16" i="14" s="1"/>
  <c r="K141" i="14" s="1"/>
  <c r="I25" i="13"/>
  <c r="I24" i="13" s="1"/>
  <c r="I59" i="13"/>
  <c r="G26" i="12"/>
  <c r="H25" i="12"/>
  <c r="G34" i="12"/>
  <c r="G95" i="12"/>
  <c r="G81" i="12"/>
  <c r="H81" i="12"/>
  <c r="H74" i="12"/>
  <c r="H54" i="12"/>
  <c r="H53" i="12" s="1"/>
  <c r="G47" i="12"/>
  <c r="H49" i="12"/>
  <c r="H48" i="12" s="1"/>
  <c r="H34" i="12"/>
  <c r="H31" i="12"/>
  <c r="H30" i="12" s="1"/>
  <c r="G54" i="11"/>
  <c r="G53" i="11" s="1"/>
  <c r="G47" i="11" s="1"/>
  <c r="G24" i="12" l="1"/>
  <c r="G23" i="12" s="1"/>
  <c r="G15" i="12" s="1"/>
  <c r="G114" i="12" s="1"/>
  <c r="H24" i="12"/>
  <c r="H23" i="12" s="1"/>
  <c r="I16" i="13"/>
  <c r="I141" i="13" s="1"/>
  <c r="H47" i="12"/>
  <c r="H15" i="12" l="1"/>
  <c r="H114" i="12" s="1"/>
  <c r="G42" i="11"/>
  <c r="G41" i="11" s="1"/>
  <c r="G40" i="11" s="1"/>
  <c r="G39" i="11" s="1"/>
  <c r="G38" i="11" s="1"/>
  <c r="G33" i="11"/>
  <c r="G37" i="11"/>
  <c r="G36" i="11"/>
  <c r="G35" i="11"/>
  <c r="G32" i="11"/>
  <c r="G29" i="11"/>
  <c r="G27" i="11"/>
  <c r="G22" i="11"/>
  <c r="G20" i="11"/>
  <c r="J180" i="27"/>
  <c r="I180" i="27"/>
  <c r="H180" i="27"/>
  <c r="J176" i="27"/>
  <c r="I176" i="27"/>
  <c r="H176" i="27"/>
  <c r="H171" i="27"/>
  <c r="J167" i="27"/>
  <c r="I167" i="27"/>
  <c r="H167" i="27"/>
  <c r="J157" i="27"/>
  <c r="J156" i="27" s="1"/>
  <c r="I157" i="27"/>
  <c r="I156" i="27" s="1"/>
  <c r="H156" i="27"/>
  <c r="J153" i="27"/>
  <c r="I153" i="27"/>
  <c r="H153" i="27"/>
  <c r="J147" i="27"/>
  <c r="J142" i="27" s="1"/>
  <c r="I147" i="27"/>
  <c r="H147" i="27"/>
  <c r="J143" i="27"/>
  <c r="I143" i="27"/>
  <c r="H143" i="27"/>
  <c r="J131" i="27"/>
  <c r="I131" i="27"/>
  <c r="J126" i="27"/>
  <c r="I126" i="27"/>
  <c r="H126" i="27"/>
  <c r="J121" i="27"/>
  <c r="I121" i="27"/>
  <c r="H121" i="27"/>
  <c r="J118" i="27"/>
  <c r="I118" i="27"/>
  <c r="H118" i="27"/>
  <c r="J116" i="27"/>
  <c r="I116" i="27"/>
  <c r="H116" i="27"/>
  <c r="J114" i="27"/>
  <c r="I114" i="27"/>
  <c r="H114" i="27"/>
  <c r="J111" i="27"/>
  <c r="I111" i="27"/>
  <c r="H111" i="27"/>
  <c r="J104" i="27"/>
  <c r="I104" i="27"/>
  <c r="H104" i="27"/>
  <c r="J100" i="27"/>
  <c r="I100" i="27"/>
  <c r="H100" i="27"/>
  <c r="J96" i="27"/>
  <c r="I96" i="27"/>
  <c r="H96" i="27"/>
  <c r="J93" i="27"/>
  <c r="I93" i="27"/>
  <c r="H93" i="27"/>
  <c r="H88" i="27"/>
  <c r="H82" i="27"/>
  <c r="J81" i="27"/>
  <c r="I81" i="27"/>
  <c r="J73" i="27"/>
  <c r="I73" i="27"/>
  <c r="H73" i="27"/>
  <c r="H69" i="27"/>
  <c r="J61" i="27"/>
  <c r="I61" i="27"/>
  <c r="H61" i="27"/>
  <c r="J49" i="27"/>
  <c r="I49" i="27"/>
  <c r="H49" i="27"/>
  <c r="J42" i="27"/>
  <c r="I42" i="27"/>
  <c r="H42" i="27"/>
  <c r="J37" i="27"/>
  <c r="I37" i="27"/>
  <c r="H37" i="27"/>
  <c r="J34" i="27"/>
  <c r="I34" i="27"/>
  <c r="H34" i="27"/>
  <c r="J30" i="27"/>
  <c r="I30" i="27"/>
  <c r="H30" i="27"/>
  <c r="J26" i="27"/>
  <c r="I26" i="27"/>
  <c r="H26" i="27"/>
  <c r="J17" i="27"/>
  <c r="J16" i="27" s="1"/>
  <c r="J15" i="27" s="1"/>
  <c r="I17" i="27"/>
  <c r="I16" i="27" s="1"/>
  <c r="I15" i="27" s="1"/>
  <c r="H17" i="27"/>
  <c r="H16" i="27" s="1"/>
  <c r="H15" i="27" s="1"/>
  <c r="I41" i="27" l="1"/>
  <c r="H142" i="27"/>
  <c r="I159" i="27"/>
  <c r="I25" i="27"/>
  <c r="I24" i="27" s="1"/>
  <c r="I23" i="27" s="1"/>
  <c r="H95" i="27"/>
  <c r="H81" i="27"/>
  <c r="H41" i="27"/>
  <c r="G31" i="11"/>
  <c r="G30" i="11" s="1"/>
  <c r="G19" i="11"/>
  <c r="G18" i="11" s="1"/>
  <c r="G17" i="11" s="1"/>
  <c r="G16" i="11" s="1"/>
  <c r="G26" i="11"/>
  <c r="G34" i="11"/>
  <c r="G25" i="11"/>
  <c r="H25" i="27"/>
  <c r="H24" i="27" s="1"/>
  <c r="H23" i="27" s="1"/>
  <c r="H14" i="27" s="1"/>
  <c r="J95" i="27"/>
  <c r="J41" i="27"/>
  <c r="J25" i="27" s="1"/>
  <c r="J24" i="27" s="1"/>
  <c r="J23" i="27" s="1"/>
  <c r="I95" i="27"/>
  <c r="I142" i="27"/>
  <c r="I14" i="27" l="1"/>
  <c r="I13" i="27" s="1"/>
  <c r="I183" i="27" s="1"/>
  <c r="I186" i="27" s="1"/>
  <c r="J14" i="27"/>
  <c r="J13" i="27" s="1"/>
  <c r="J183" i="27" s="1"/>
  <c r="J186" i="27" s="1"/>
  <c r="G24" i="11"/>
  <c r="G23" i="11" s="1"/>
  <c r="G15" i="11" s="1"/>
  <c r="G114" i="11" s="1"/>
  <c r="H13" i="27"/>
  <c r="H183" i="27" s="1"/>
  <c r="H186" i="27" s="1"/>
  <c r="J184" i="27" l="1"/>
  <c r="E17" i="6"/>
  <c r="I184" i="27"/>
  <c r="E17" i="7"/>
  <c r="H184" i="27"/>
  <c r="E17" i="8"/>
  <c r="E20" i="9" l="1"/>
  <c r="E24" i="9"/>
  <c r="E23" i="9" s="1"/>
  <c r="E22" i="9" s="1"/>
  <c r="E21" i="9" s="1"/>
  <c r="E19" i="9"/>
  <c r="E18" i="9" s="1"/>
  <c r="E17" i="9" s="1"/>
</calcChain>
</file>

<file path=xl/sharedStrings.xml><?xml version="1.0" encoding="utf-8"?>
<sst xmlns="http://schemas.openxmlformats.org/spreadsheetml/2006/main" count="3367" uniqueCount="458">
  <si>
    <t>УФНС России по Забайкальскому краю</t>
  </si>
  <si>
    <t>101 02000 01 0000 110</t>
  </si>
  <si>
    <t>Налог на доходы физических лиц</t>
  </si>
  <si>
    <t>106 01000 00 0000 110</t>
  </si>
  <si>
    <t>Налог на имущество физических лиц</t>
  </si>
  <si>
    <t>106 06000 00 0000 110</t>
  </si>
  <si>
    <t>Земельный налог</t>
  </si>
  <si>
    <t xml:space="preserve">Код классификации доходов бюджетов </t>
  </si>
  <si>
    <t>Главный администратор доходов бюджета</t>
  </si>
  <si>
    <t>Наименование кода классификации доходов бюджетов</t>
  </si>
  <si>
    <t>Вид и подвид доходов бюджета</t>
  </si>
  <si>
    <t>Сумма</t>
  </si>
  <si>
    <t>Приложение № 2</t>
  </si>
  <si>
    <t>2026 год</t>
  </si>
  <si>
    <t>2027 год</t>
  </si>
  <si>
    <t>Приложение № 3</t>
  </si>
  <si>
    <t>Наименование межбюджетного трансферта</t>
  </si>
  <si>
    <t xml:space="preserve">Наименование муниципального образования, предоставившего межбюджетный трансферт </t>
  </si>
  <si>
    <t>Приложение № 4</t>
  </si>
  <si>
    <t>В этом приложении прописываете каждый своё соглашение (переданные полномочия)</t>
  </si>
  <si>
    <t>Приложение № 5</t>
  </si>
  <si>
    <t>Приложение № 6</t>
  </si>
  <si>
    <r>
      <rPr>
        <sz val="12"/>
        <rFont val="Times New Roman"/>
        <family val="1"/>
      </rPr>
      <t xml:space="preserve">Код классификации расходов бюджетов </t>
    </r>
  </si>
  <si>
    <r>
      <rPr>
        <sz val="12"/>
        <rFont val="Times New Roman"/>
        <family val="1"/>
      </rPr>
      <t>Наименование межбюджетного трансферта</t>
    </r>
  </si>
  <si>
    <r>
      <rPr>
        <sz val="12"/>
        <rFont val="Times New Roman"/>
        <family val="1"/>
      </rPr>
      <t>Наименование муниципального образования</t>
    </r>
  </si>
  <si>
    <r>
      <rPr>
        <sz val="12"/>
        <rFont val="Times New Roman"/>
        <family val="1"/>
      </rPr>
      <t>Всего</t>
    </r>
  </si>
  <si>
    <t>В этом приложении прописываете дотации,субвенции,адм.ком. ,иные м/б(например гор.ср и др…)</t>
  </si>
  <si>
    <t>Приложение № 7</t>
  </si>
  <si>
    <t>Приложение № 8</t>
  </si>
  <si>
    <t>Приложение № 9</t>
  </si>
  <si>
    <r>
      <rPr>
        <sz val="12"/>
        <rFont val="Times New Roman"/>
        <family val="1"/>
      </rPr>
      <t>Код классификации источников финансирования дефицита бюджета</t>
    </r>
  </si>
  <si>
    <r>
      <rPr>
        <sz val="12"/>
        <rFont val="Times New Roman"/>
        <family val="1"/>
      </rPr>
      <t>Наименование групп, подгрупп, статей, видов источников внутреннего финансирования дефицита бюджета</t>
    </r>
  </si>
  <si>
    <r>
      <rPr>
        <sz val="12"/>
        <rFont val="Times New Roman"/>
        <family val="1"/>
      </rPr>
      <t>Сумма</t>
    </r>
  </si>
  <si>
    <r>
      <rPr>
        <sz val="12"/>
        <rFont val="Times New Roman"/>
        <family val="1"/>
      </rPr>
      <t>Главный администратор источников финансирования дефицита бюджета</t>
    </r>
  </si>
  <si>
    <r>
      <rPr>
        <sz val="12"/>
        <rFont val="Times New Roman"/>
        <family val="1"/>
      </rPr>
      <t>Группы, подгруппы, статьи и вида источника финансирования дефицита бюджета</t>
    </r>
  </si>
  <si>
    <t>тыс.руб</t>
  </si>
  <si>
    <t>Приложение № 10</t>
  </si>
  <si>
    <r>
      <rPr>
        <sz val="12"/>
        <rFont val="Times New Roman"/>
        <family val="1"/>
      </rPr>
      <t>Главного администратора источников финансирования дефицита бюджета</t>
    </r>
  </si>
  <si>
    <r>
      <rPr>
        <sz val="12"/>
        <rFont val="Times New Roman"/>
        <family val="1"/>
      </rPr>
      <t xml:space="preserve">Наименование </t>
    </r>
  </si>
  <si>
    <r>
      <rPr>
        <sz val="12"/>
        <rFont val="Times New Roman"/>
        <family val="1"/>
      </rPr>
      <t>Код раздела</t>
    </r>
  </si>
  <si>
    <r>
      <rPr>
        <sz val="12"/>
        <rFont val="Times New Roman"/>
        <family val="1"/>
      </rPr>
      <t>Код подраздела</t>
    </r>
  </si>
  <si>
    <r>
      <rPr>
        <sz val="12"/>
        <rFont val="Times New Roman"/>
        <family val="1"/>
      </rPr>
      <t>Код целевой статьи</t>
    </r>
  </si>
  <si>
    <r>
      <rPr>
        <sz val="12"/>
        <rFont val="Times New Roman"/>
        <family val="1"/>
      </rPr>
      <t>Код вида расходов</t>
    </r>
  </si>
  <si>
    <t>Приложение № 11</t>
  </si>
  <si>
    <t>Приложение № 12</t>
  </si>
  <si>
    <r>
      <rPr>
        <sz val="12"/>
        <rFont val="Times New Roman"/>
        <family val="1"/>
      </rPr>
      <t>Наименование</t>
    </r>
  </si>
  <si>
    <t>2027год</t>
  </si>
  <si>
    <t>Приложение № 13</t>
  </si>
  <si>
    <r>
      <rPr>
        <sz val="12"/>
        <rFont val="Times New Roman"/>
        <family val="1"/>
      </rPr>
      <t>Код главного распорядителя средств бюджета</t>
    </r>
  </si>
  <si>
    <r>
      <rPr>
        <sz val="12"/>
        <rFont val="Times New Roman"/>
        <family val="1"/>
      </rPr>
      <t>Коды классификации расходов 
бюджета</t>
    </r>
  </si>
  <si>
    <r>
      <rPr>
        <sz val="12"/>
        <rFont val="Times New Roman"/>
        <family val="1"/>
      </rPr>
      <t>Раз-дел</t>
    </r>
  </si>
  <si>
    <r>
      <rPr>
        <sz val="12"/>
        <rFont val="Times New Roman"/>
        <family val="1"/>
      </rPr>
      <t>Под-раздел</t>
    </r>
  </si>
  <si>
    <r>
      <rPr>
        <sz val="12"/>
        <rFont val="Times New Roman"/>
        <family val="1"/>
      </rPr>
      <t>Целе-вая статья</t>
    </r>
  </si>
  <si>
    <r>
      <rPr>
        <sz val="12"/>
        <rFont val="Times New Roman"/>
        <family val="1"/>
      </rPr>
      <t>Вид расхо-дов</t>
    </r>
  </si>
  <si>
    <r>
      <rPr>
        <sz val="12"/>
        <rFont val="Times New Roman"/>
        <family val="1"/>
      </rPr>
      <t>в том числе 
средства выше-
стоящих бюдже-
тов</t>
    </r>
  </si>
  <si>
    <t>Приложение № 14</t>
  </si>
  <si>
    <r>
      <rPr>
        <sz val="12"/>
        <rFont val="Times New Roman"/>
        <family val="1"/>
      </rPr>
      <t>Код главного распо-рядите-ля средств бюджета</t>
    </r>
  </si>
  <si>
    <r>
      <rPr>
        <sz val="12"/>
        <rFont val="Times New Roman"/>
        <family val="1"/>
      </rPr>
      <t>Коды классификации расходов
бюджета</t>
    </r>
  </si>
  <si>
    <r>
      <rPr>
        <sz val="12"/>
        <rFont val="Times New Roman"/>
        <family val="1"/>
      </rPr>
      <t>Це-ле-вая ста-тья</t>
    </r>
  </si>
  <si>
    <r>
      <rPr>
        <sz val="12"/>
        <rFont val="Times New Roman"/>
        <family val="1"/>
      </rPr>
      <t>Вид расходов</t>
    </r>
  </si>
  <si>
    <r>
      <rPr>
        <sz val="12"/>
        <rFont val="Times New Roman"/>
        <family val="1"/>
      </rPr>
      <t>в том числе сред-ства выше-стоя-щих бюд-же-
тов</t>
    </r>
  </si>
  <si>
    <t>Сумма на 2026 год</t>
  </si>
  <si>
    <t xml:space="preserve">                                                                   </t>
  </si>
  <si>
    <t>Приложение № 21</t>
  </si>
  <si>
    <r>
      <rPr>
        <sz val="12"/>
        <rFont val="Times New Roman"/>
        <family val="1"/>
      </rPr>
      <t>Код классификации расходов бюджетов</t>
    </r>
  </si>
  <si>
    <r>
      <rPr>
        <sz val="12"/>
        <rFont val="Times New Roman"/>
        <family val="1"/>
      </rPr>
      <t>Наименование субсидии</t>
    </r>
  </si>
  <si>
    <t xml:space="preserve">                                                                                             тыс.руб</t>
  </si>
  <si>
    <t>пенсии.пособие</t>
  </si>
  <si>
    <r>
      <rPr>
        <sz val="12"/>
        <rFont val="Times New Roman"/>
        <family val="1"/>
      </rPr>
      <t>Наименование публичного нормативного обязательства</t>
    </r>
  </si>
  <si>
    <t xml:space="preserve">                                                                                            </t>
  </si>
  <si>
    <t>Приложение № 22</t>
  </si>
  <si>
    <t>Приложение № 24</t>
  </si>
  <si>
    <t xml:space="preserve">                                                                </t>
  </si>
  <si>
    <t xml:space="preserve">  тыс.руб</t>
  </si>
  <si>
    <t xml:space="preserve">                              тыс.руб</t>
  </si>
  <si>
    <t xml:space="preserve">                                                                 тыс.руб</t>
  </si>
  <si>
    <t xml:space="preserve">                                                              тыс.руб</t>
  </si>
  <si>
    <t xml:space="preserve">                                                           тыс.руб</t>
  </si>
  <si>
    <t xml:space="preserve">                                                тыс.руб</t>
  </si>
  <si>
    <t xml:space="preserve">                                 тыс.руб</t>
  </si>
  <si>
    <t>пенсии.пособия</t>
  </si>
  <si>
    <t>Сумма на 2027 год</t>
  </si>
  <si>
    <t xml:space="preserve">                                тыс.руб                                   </t>
  </si>
  <si>
    <t xml:space="preserve">                                                   тыс.руб</t>
  </si>
  <si>
    <t xml:space="preserve">                                               тыс.рублей</t>
  </si>
  <si>
    <t>Приложение № 1</t>
  </si>
  <si>
    <t>Наименование</t>
  </si>
  <si>
    <t>Р3</t>
  </si>
  <si>
    <t>ПР</t>
  </si>
  <si>
    <t>ЦСР</t>
  </si>
  <si>
    <t>Эк Ст</t>
  </si>
  <si>
    <t>ИТОГО РАСХОДОВ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</si>
  <si>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</si>
  <si>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</si>
  <si>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</si>
  <si>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</si>
  <si>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</si>
  <si>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органа местного самоуправления</t>
  </si>
  <si>
    <t>02</t>
  </si>
  <si>
    <t>Глава муниципального образования</t>
  </si>
  <si>
    <t>0000020300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</si>
  <si>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</si>
  <si>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210</t>
  </si>
  <si>
    <t>Заработная плата</t>
  </si>
  <si>
    <t>121</t>
  </si>
  <si>
    <t>211</t>
  </si>
  <si>
    <t>Суточные</t>
  </si>
  <si>
    <t>122</t>
  </si>
  <si>
    <t>212</t>
  </si>
  <si>
    <t>Начисления на выплаты по оплате труда</t>
  </si>
  <si>
    <t>129</t>
  </si>
  <si>
    <t>213</t>
  </si>
  <si>
    <t>Транспортные расходы</t>
  </si>
  <si>
    <t>222</t>
  </si>
  <si>
    <t>802</t>
  </si>
  <si>
    <t>852</t>
  </si>
  <si>
    <t>290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</si>
  <si>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</si>
  <si>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04</t>
  </si>
  <si>
    <t>Центральный аппарат</t>
  </si>
  <si>
    <t>0000020400</t>
  </si>
  <si>
    <t>РАСХОДЫ</t>
  </si>
  <si>
    <t>200</t>
  </si>
  <si>
    <t>Прочие выплаты</t>
  </si>
  <si>
    <t>Услуги связи</t>
  </si>
  <si>
    <t>242</t>
  </si>
  <si>
    <t>221</t>
  </si>
  <si>
    <t>в том числе интернет</t>
  </si>
  <si>
    <t>- телефон</t>
  </si>
  <si>
    <t>- почтовые расходы</t>
  </si>
  <si>
    <t>244</t>
  </si>
  <si>
    <t xml:space="preserve">Транспортные услуги </t>
  </si>
  <si>
    <t>-Проезд при командировке</t>
  </si>
  <si>
    <t>Услуги по содержанию имущества</t>
  </si>
  <si>
    <t>225</t>
  </si>
  <si>
    <t xml:space="preserve"> - заправка катриджа </t>
  </si>
  <si>
    <t>услуги по содержанию имушества</t>
  </si>
  <si>
    <t>Прочие работы, услуги</t>
  </si>
  <si>
    <t>226</t>
  </si>
  <si>
    <t>- программное обеспечение</t>
  </si>
  <si>
    <t>- 1С</t>
  </si>
  <si>
    <t>- СБИС</t>
  </si>
  <si>
    <t>-ПК Пульс-Про</t>
  </si>
  <si>
    <t>-приобретение ЭЦП для нотариальных действий</t>
  </si>
  <si>
    <t>- ремонт оргтехники</t>
  </si>
  <si>
    <t>-сопровожд. Програм. Ср-в</t>
  </si>
  <si>
    <t>прочие расходы</t>
  </si>
  <si>
    <t xml:space="preserve">   - оплата по договорам за расколку, распиловку дров</t>
  </si>
  <si>
    <t>- услуги редакции</t>
  </si>
  <si>
    <t>- тех. Обслуживание, ремонт</t>
  </si>
  <si>
    <t>- автострахование</t>
  </si>
  <si>
    <t>- охрана</t>
  </si>
  <si>
    <t>прохождение мед.комиссии</t>
  </si>
  <si>
    <t xml:space="preserve"> - проживание</t>
  </si>
  <si>
    <t xml:space="preserve"> - </t>
  </si>
  <si>
    <t xml:space="preserve"> - проведение аттестации рабочего места</t>
  </si>
  <si>
    <t xml:space="preserve">- курсы повышения </t>
  </si>
  <si>
    <t>…</t>
  </si>
  <si>
    <t>Иные бюджетные ассигнования</t>
  </si>
  <si>
    <t>-проведение мероприятий</t>
  </si>
  <si>
    <t>- Земельный налог, налог на имущество</t>
  </si>
  <si>
    <t>851</t>
  </si>
  <si>
    <t>-Транспортный налог</t>
  </si>
  <si>
    <t>-Госпошлина</t>
  </si>
  <si>
    <t xml:space="preserve">-иные налоги </t>
  </si>
  <si>
    <t>-штрафы, пени</t>
  </si>
  <si>
    <t>853</t>
  </si>
  <si>
    <t>Увеличение стоимости основных средств</t>
  </si>
  <si>
    <t>310</t>
  </si>
  <si>
    <t xml:space="preserve"> - приобретение оргтехники (ноутбук для главы)</t>
  </si>
  <si>
    <t>- мебель</t>
  </si>
  <si>
    <t>Увеличение стоимости материальных запасов</t>
  </si>
  <si>
    <t>340</t>
  </si>
  <si>
    <t xml:space="preserve"> - дрова </t>
  </si>
  <si>
    <t>223</t>
  </si>
  <si>
    <t xml:space="preserve"> - канцелярские расходы</t>
  </si>
  <si>
    <t>346</t>
  </si>
  <si>
    <t xml:space="preserve"> - приобретение материалов для ремонта</t>
  </si>
  <si>
    <t>- гсм</t>
  </si>
  <si>
    <t>343</t>
  </si>
  <si>
    <t>- з/части</t>
  </si>
  <si>
    <t>- хоз.нужды</t>
  </si>
  <si>
    <t>Административная комиссия</t>
  </si>
  <si>
    <t>0000079207</t>
  </si>
  <si>
    <t xml:space="preserve"> Проведенияе выборов и референдумов</t>
  </si>
  <si>
    <t>07</t>
  </si>
  <si>
    <t>Проведение выборов в представительные органы муниципального образования</t>
  </si>
  <si>
    <t>0000002002</t>
  </si>
  <si>
    <t>-Услуги редакции (обьявления, биллютени)</t>
  </si>
  <si>
    <t>-Заправка картриджа</t>
  </si>
  <si>
    <t>Проведение выборов главы муниципального образования</t>
  </si>
  <si>
    <t>0000002003</t>
  </si>
  <si>
    <t>Резервные фонды</t>
  </si>
  <si>
    <t>11</t>
  </si>
  <si>
    <t>Резервные фонды местных администраций</t>
  </si>
  <si>
    <t>0000007005</t>
  </si>
  <si>
    <t>870</t>
  </si>
  <si>
    <t>349</t>
  </si>
  <si>
    <t>Другие общегосударственные вопросы</t>
  </si>
  <si>
    <t>13</t>
  </si>
  <si>
    <t>Расходы на выплаты техническому персоналу в целях обеспечения выполнения функций органами местного самоуправления, казенными учреждениями</t>
  </si>
  <si>
    <t>0000092300</t>
  </si>
  <si>
    <t xml:space="preserve">Заработная плата </t>
  </si>
  <si>
    <t>111</t>
  </si>
  <si>
    <t>119</t>
  </si>
  <si>
    <t>112</t>
  </si>
  <si>
    <t>Коммунальные услуги</t>
  </si>
  <si>
    <t xml:space="preserve"> - электроэнергия</t>
  </si>
  <si>
    <t>247</t>
  </si>
  <si>
    <t>-ТКО Олерон+</t>
  </si>
  <si>
    <t>-дрова</t>
  </si>
  <si>
    <t>Прочие работы и услуги</t>
  </si>
  <si>
    <t>-Прохождение медосмотра</t>
  </si>
  <si>
    <t>-Оплата по договорам ГПХ()</t>
  </si>
  <si>
    <t>-Членские взносы</t>
  </si>
  <si>
    <t>Приобретение похозяйственных книг</t>
  </si>
  <si>
    <t>-Прочие расходы</t>
  </si>
  <si>
    <t>292</t>
  </si>
  <si>
    <t xml:space="preserve">Обеспечение проживающих в поселении и нуждающихся в жилых помещениях малоимущих граждан </t>
  </si>
  <si>
    <t>0000042162</t>
  </si>
  <si>
    <t>- канцелярия (бумага)</t>
  </si>
  <si>
    <t>Сохранение, использование и поуляризация объектов культурного наследия (памятников)</t>
  </si>
  <si>
    <t>0000042165</t>
  </si>
  <si>
    <t>хоз. товары</t>
  </si>
  <si>
    <t>строй материалы</t>
  </si>
  <si>
    <t xml:space="preserve"> Организация обустройства мест для массового отдыха жителей </t>
  </si>
  <si>
    <t>0000042166</t>
  </si>
  <si>
    <t>- уборка мусора</t>
  </si>
  <si>
    <t>-дератизация</t>
  </si>
  <si>
    <t>- аккарицидная обработка</t>
  </si>
  <si>
    <t>организация мероприятий</t>
  </si>
  <si>
    <t xml:space="preserve">Осуществление мер по противодействию коррупции в границах поселений </t>
  </si>
  <si>
    <t>0000042169</t>
  </si>
  <si>
    <t>-бумага для плакатов, листовок</t>
  </si>
  <si>
    <t>000042169</t>
  </si>
  <si>
    <t>НАЦИОНАЛЬНАЯ ОБОРОНА</t>
  </si>
  <si>
    <t>0000000</t>
  </si>
  <si>
    <t>Оплата труда и начисления на выплаты по оплате труда</t>
  </si>
  <si>
    <t>03</t>
  </si>
  <si>
    <t>0000051180</t>
  </si>
  <si>
    <t>заправка картриджа</t>
  </si>
  <si>
    <t>гсм</t>
  </si>
  <si>
    <t>канц. Товары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</si>
  <si>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</si>
  <si>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в границах поселений</t>
  </si>
  <si>
    <t>09</t>
  </si>
  <si>
    <t>0000042163</t>
  </si>
  <si>
    <t>-гсм</t>
  </si>
  <si>
    <t>Обеспечение пожарной безопасности</t>
  </si>
  <si>
    <t>10</t>
  </si>
  <si>
    <t>0000024799</t>
  </si>
  <si>
    <t>- обновление минполос</t>
  </si>
  <si>
    <t>- отжиг</t>
  </si>
  <si>
    <t>- медикаменты, продукты питания, гсм и тп</t>
  </si>
  <si>
    <t>ДОРОЖНЫЙ ФОНД</t>
  </si>
  <si>
    <t>0000044315</t>
  </si>
  <si>
    <t>-оплата по договорам</t>
  </si>
  <si>
    <t>ЖИЛИЩНО-КОММУНАЛЬНОЕ ХОЗЯЙСТВО</t>
  </si>
  <si>
    <t>05</t>
  </si>
  <si>
    <t>Жилищное хозяйство</t>
  </si>
  <si>
    <t>Транспортный налог</t>
  </si>
  <si>
    <t>0000035005</t>
  </si>
  <si>
    <t>Благоустройство</t>
  </si>
  <si>
    <t>Организация ритуальных услуг и содержание мест захоронения</t>
  </si>
  <si>
    <t>0000042168</t>
  </si>
  <si>
    <t>000042168</t>
  </si>
  <si>
    <t>Социальное обеспечение и иные выплаты населению</t>
  </si>
  <si>
    <t>Пенсионное обеспечение</t>
  </si>
  <si>
    <t>0000049101</t>
  </si>
  <si>
    <t>321</t>
  </si>
  <si>
    <t>Программа Обеспечение жильем молодых семей</t>
  </si>
  <si>
    <t>0000079529</t>
  </si>
  <si>
    <t>322</t>
  </si>
  <si>
    <t>262</t>
  </si>
  <si>
    <t>"Доступная среда"</t>
  </si>
  <si>
    <t>06</t>
  </si>
  <si>
    <t>0000050270</t>
  </si>
  <si>
    <t>Перечисление другим бюджетам</t>
  </si>
  <si>
    <t>14</t>
  </si>
  <si>
    <t>540</t>
  </si>
  <si>
    <t>251</t>
  </si>
  <si>
    <t>- контрольный орган</t>
  </si>
  <si>
    <t>Итого расходов</t>
  </si>
  <si>
    <t>без переданных полномочий и ВУСа</t>
  </si>
  <si>
    <t>Очередной год         2025</t>
  </si>
  <si>
    <t>1 год планового периода 2026</t>
  </si>
  <si>
    <t>2 год планового периода 2027</t>
  </si>
  <si>
    <t>01 05 02 01 10 0000 510</t>
  </si>
  <si>
    <t>01 05 02 01 10 0000 610</t>
  </si>
  <si>
    <t>к Решению Совета сельского</t>
  </si>
  <si>
    <t>Прочие межбюджетные трансферты, передаваемые бюджетам сельских поселений</t>
  </si>
  <si>
    <t>муниципальный район "Хилокский район"</t>
  </si>
  <si>
    <t>2 02 04014 10 0000 150</t>
  </si>
  <si>
    <t>Межбюджетные трансферты, передаваемые бюджетам сельских поселенийиз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</si>
  <si>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2 02 16001 10 0000 150</t>
  </si>
  <si>
    <t>Дотации бюджетам сельских поселений на выравнивание  бюджетной обеспечиваемости</t>
  </si>
  <si>
    <t>2 02 35118 10 0000 150</t>
  </si>
  <si>
    <t>Субвенции бюджетам сельских поселений  на осуществление первичного воинского учета на территориях, где отсутствуют военные комиссариаты</t>
  </si>
  <si>
    <t>2 202 49999 10 0000 150</t>
  </si>
  <si>
    <t>Источники внутреннего финансирования дефицита бюджета, всего в том числе:</t>
  </si>
  <si>
    <t>01 05 00 00 00 0000 000</t>
  </si>
  <si>
    <t>Изменение остатков средств 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</si>
  <si>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</si>
  <si>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</si>
  <si>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</si>
  <si>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</si>
  <si>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</si>
  <si>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</si>
  <si>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образований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</si>
  <si>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</si>
  <si>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</si>
  <si>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</si>
  <si>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</si>
  <si>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</si>
  <si>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</si>
  <si>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образований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</si>
  <si>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</si>
  <si>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</si>
  <si>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Высшее должностное лицо муниципального образования</t>
  </si>
  <si>
    <t>00 0 00 20300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</si>
  <si>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</si>
  <si>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</si>
  <si>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органов</t>
  </si>
  <si>
    <t>120</t>
  </si>
  <si>
    <t>Фонд оплаты труда и страховые взносы</t>
  </si>
  <si>
    <t>Иные выплаты персоналу, за исключением фонда оплаты труда</t>
  </si>
  <si>
    <t>Взносы по обязательному социальному страхованию на выплаты работникам учреждений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</si>
  <si>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</si>
  <si>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Финансовое обеспечение выполнения функций муниципальных органов власти</t>
  </si>
  <si>
    <t xml:space="preserve">01 </t>
  </si>
  <si>
    <t>00 0 00 20400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</si>
  <si>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</si>
  <si>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</si>
  <si>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</si>
  <si>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</si>
  <si>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 xml:space="preserve">Закупка товаров, работ, услуг в сфере информационно-коммуникационных технологий </t>
  </si>
  <si>
    <t>Прочая закупка товаров, работ и услуг для государственных нужд</t>
  </si>
  <si>
    <t>800</t>
  </si>
  <si>
    <t>Уплата прочих налогов, сборов и иных платежей</t>
  </si>
  <si>
    <t>Обеспечение проведения выборов и референдумов</t>
  </si>
  <si>
    <t>Непрограммная деятельность</t>
  </si>
  <si>
    <t>88</t>
  </si>
  <si>
    <t>00 0 00 02002</t>
  </si>
  <si>
    <t>Иные закупки товаров, работ и услуг для государственных нужд</t>
  </si>
  <si>
    <t>Резервные фонды исполнительных органов местного самоуправления</t>
  </si>
  <si>
    <t>00 0 00 07005</t>
  </si>
  <si>
    <t>00 0 00 92300</t>
  </si>
  <si>
    <t>Расходы на выплату персоналу казенных учреждений</t>
  </si>
  <si>
    <t>110</t>
  </si>
  <si>
    <t>Фонд оплаты труда учреждений</t>
  </si>
  <si>
    <t>Иные выплаты персоналу учреждений, за исключением фонда оплаты труда</t>
  </si>
  <si>
    <t>Осуществление передаваемого полномочия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соответсвии с жилищным законодательством</t>
  </si>
  <si>
    <t>00 0 00 42162</t>
  </si>
  <si>
    <t>Осуществление передаваемого полномочия по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поселений</t>
  </si>
  <si>
    <t>00 0 00 42165</t>
  </si>
  <si>
    <t>Осуществление передаваемого полномочия по созданию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</si>
  <si>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00 0 00 42166</t>
  </si>
  <si>
    <r>
      <t>Осуществление передаваемого полномочия по</t>
    </r>
    <r>
      <rPr>
        <b/>
        <sz val="12"/>
        <rFont val="Arial"/>
        <family val="2"/>
        <charset val="204"/>
      </rPr>
      <t xml:space="preserve"> </t>
    </r>
    <r>
      <rPr>
        <b/>
        <sz val="12"/>
        <rFont val="Times New Roman"/>
        <family val="1"/>
        <charset val="204"/>
      </rPr>
      <t>осуществлению мер по противодействию коррупции в границах поселения</t>
    </r>
  </si>
  <si>
    <t>00 0 00 42169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</si>
  <si>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</si>
  <si>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</si>
  <si>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00 0 00 51180</t>
  </si>
  <si>
    <t>Национальная безопасность  и правоохранительная деятельность</t>
  </si>
  <si>
    <t>Осуществление передаваемого полномочия по участию в предупреждении и ликвидации последствий чрезвычайных ситуаций в границах поселения</t>
  </si>
  <si>
    <t>00 0 00 42163</t>
  </si>
  <si>
    <t>Защита населения и территории от  чрезвычайных ситуаций природного и техногенного характера, гражданская оборона</t>
  </si>
  <si>
    <t>00 0 00 24799</t>
  </si>
  <si>
    <t>Дорожное хозяйство (дорожные фонды)</t>
  </si>
  <si>
    <t>Строительство, модернизация, ремонт и содержание автомобильных дорог местного значения</t>
  </si>
  <si>
    <t>00 0 00 44315</t>
  </si>
  <si>
    <t xml:space="preserve">244 </t>
  </si>
  <si>
    <t>Жилищно-коммунальное хозяйство</t>
  </si>
  <si>
    <t>Коммунальное хозяйство</t>
  </si>
  <si>
    <t>Уплата налогов, сборов и иных платежей</t>
  </si>
  <si>
    <t>00 0 00 35005</t>
  </si>
  <si>
    <t>00 0 00 60001</t>
  </si>
  <si>
    <t>Осуществление передаваемого полномочия по организации сбора и вывоза бытовых отходов и мусора</t>
  </si>
  <si>
    <t>00 0 00 42167</t>
  </si>
  <si>
    <t>Осуществление передаваемого полномочия по организации ритуальных услуг и содержанию мест захоронения</t>
  </si>
  <si>
    <t>00 0 00 42168</t>
  </si>
  <si>
    <t>Социальная политика</t>
  </si>
  <si>
    <t xml:space="preserve">Доплаты к пенсиям муниципальных служащих </t>
  </si>
  <si>
    <t>00 0 00 49101</t>
  </si>
  <si>
    <t>Прочие межбюджетные трансферты общего характера</t>
  </si>
  <si>
    <t>Перечисление другим бюджетам (контрольный орган)</t>
  </si>
  <si>
    <t xml:space="preserve">14 </t>
  </si>
  <si>
    <t>00 0 00 42160</t>
  </si>
  <si>
    <t>-Установка окон ПВХ в здании администрации</t>
  </si>
  <si>
    <t>880</t>
  </si>
  <si>
    <t>-Оплата по договорам ГПХ(похозяйственные книги)</t>
  </si>
  <si>
    <t>-Оплата по договорам ГПХ(ремонт объектов благоустройства)</t>
  </si>
  <si>
    <t>-Постановка дет. Площадок на кадастровый учет</t>
  </si>
  <si>
    <t>-Приобретение сувенирной продукции</t>
  </si>
  <si>
    <t xml:space="preserve">-Исполнительный сбор </t>
  </si>
  <si>
    <t>- Устройство пирса на естественном водоеме</t>
  </si>
  <si>
    <t>Софинансирование строительства универсальной спортивной площадки с искусственным покрытием в с. Гыршелун в рамках реализации Плана социального развития ЦЭР Забайкальского края в сфере физической культуры и спорта</t>
  </si>
  <si>
    <t>Содержание объектов благоустройства</t>
  </si>
  <si>
    <t>демонтаж сгоревших, разрушенных домов</t>
  </si>
  <si>
    <t>Организация сбор и вывоза мусора</t>
  </si>
  <si>
    <t>0000042167</t>
  </si>
  <si>
    <t>- оплата по договорам (содержание свалок)</t>
  </si>
  <si>
    <t>- содержание кладбищ (вывоз мусора)</t>
  </si>
  <si>
    <t>- ремонт ограждения</t>
  </si>
  <si>
    <t>312</t>
  </si>
  <si>
    <t>0000052160</t>
  </si>
  <si>
    <t>00 0 00 60005</t>
  </si>
  <si>
    <t>0 0 00 51180</t>
  </si>
  <si>
    <t xml:space="preserve">04 </t>
  </si>
  <si>
    <t>000 00 42160</t>
  </si>
  <si>
    <t>ЭКР</t>
  </si>
  <si>
    <t>Наименование показателя</t>
  </si>
  <si>
    <t>Транспортные услуги</t>
  </si>
  <si>
    <t>Прочие работы,услуги</t>
  </si>
  <si>
    <t>Поступление нефинасовых активов</t>
  </si>
  <si>
    <t>Исполнительный сбор</t>
  </si>
  <si>
    <t>Работы,услуги по содержанию имущества</t>
  </si>
  <si>
    <t>Осуществление передаваемого полномочия по осуществлению мер по противодействию коррупции в границах поселения</t>
  </si>
  <si>
    <t>Национальная оборона</t>
  </si>
  <si>
    <t>Национальная безопасность и правоохранительная деятельность</t>
  </si>
  <si>
    <t>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</si>
  <si>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Прочие межбюджетные трансферты</t>
  </si>
  <si>
    <t>300</t>
  </si>
  <si>
    <t>00 0 00 60000</t>
  </si>
  <si>
    <t>264</t>
  </si>
  <si>
    <t>291</t>
  </si>
  <si>
    <t>-Оплата избирательной комиссии</t>
  </si>
  <si>
    <t>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</si>
  <si>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РФ)</t>
  </si>
  <si>
    <t>1 17 05050 10 0000 150</t>
  </si>
  <si>
    <t>Прочие неналоговые доходы бюджетов сельских поселений</t>
  </si>
  <si>
    <t>117 14030 10 0000 150</t>
  </si>
  <si>
    <t>Средства самообложения граждан</t>
  </si>
  <si>
    <t>Доплата к пенсии муниципальных служащих</t>
  </si>
  <si>
    <t>поселения "Хилогосонское"</t>
  </si>
  <si>
    <t xml:space="preserve">Объем поступлений доходов в бюджет сельского поселения "Хилогосонское" по кодам классификации доходов бюджетов 
на 2025 год
</t>
  </si>
  <si>
    <t xml:space="preserve">Объем поступлений доходов в бюджет сельского поселения "Хилогосонское" по кодам классификации доходов бюджетов 
на плановый период 2026 и 2027 годов
</t>
  </si>
  <si>
    <t xml:space="preserve">Объем межбюджетных трансфертов, получаемых из бюджета муниципального района Хилокский район в соответствии с соглашениями, заключенными между администрацией муниципального образования сельского поселения "Хилогосонское" и иных муниципальных образований на 2025 год 
</t>
  </si>
  <si>
    <t xml:space="preserve">Объем межбюджетных трансфертов, получаемых из бюджета муниципального района Хилокский район в соответствии с соглашениями, заключенными между администрацией муниципального образования сельского поселения "Хилогосонское" и иных муниципальных образований на 2026 год 
</t>
  </si>
  <si>
    <t xml:space="preserve">Объем межбюджетных трансфертов, получаемых из бюджета муниципального района Хилокский район в соответствии с соглашениями, заключенными между администрацией муниципального образования сельского поселения "Хилогосонское" и иных муниципальных образований на 2027 год 
</t>
  </si>
  <si>
    <t xml:space="preserve">Объем и распределение межбюджетных трансфертов, 
предоставляемых  из бюджета муниципальнога района Хилокский район    бюджету сельского поселения "Хилогосонское" на 2025 год  </t>
  </si>
  <si>
    <t xml:space="preserve">Объем и распределение межбюджетных трансфертов, 
предоставляемых  из бюджета муниципальнога района Хилокский район    бюджету сельского поселения "Хилогосонское" на 2026 год  </t>
  </si>
  <si>
    <t>"О бюджете сельского поселения "Хилогосонское" на 2025 г и плановый период 2026-2027 гг</t>
  </si>
  <si>
    <t xml:space="preserve">Объем и распределение межбюджетных трансфертов, 
предоставляемых  из бюджета муниципальнога района Хилокский район    бюджету сельского поселения "Хилогосонское" на 2027 год  </t>
  </si>
  <si>
    <t>Источники финансирования дефицита бюджета муниципальнога района Хилокский район , перечень статей и видов источников финансирования дефицита бюджета сельского поселения "Хилогосонское" на 2025 год</t>
  </si>
  <si>
    <t>Источники финансирования дефицита бюджета муниципальнога района Хилокский район , перечень статей и видов источников финансирования дефицита бюджета сельскогопоселения "Хилогосонское" на 2026 и 2027 год</t>
  </si>
  <si>
    <t>"О бюджете сельского поселения "Хилогосонское"на 2025 г и плановый период 2026-2027 гг</t>
  </si>
  <si>
    <t xml:space="preserve">Объем и распределение бюджетных ассигнований бюджета сельского поселения "Хилогосонское" на 2025 год 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и (или)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2025 год
</t>
  </si>
  <si>
    <t>Ведомственная структура расходов бюджета сельского поселения "Хилогосонское" на 2025 год</t>
  </si>
  <si>
    <t>Ведомственная структура расходов бюджета сельского поселения "Хилогосонское" на 2026 и 2027 год</t>
  </si>
  <si>
    <t>Объем и распределение бюджетных ассигнований бюджета муниципального района Хилокский район , направляемых на исполнение публичных нормативных обязательств на 2025 год сельского поселения "Хилогосонское"</t>
  </si>
  <si>
    <t>Объем и распределение бюджетных ассигнований бюджета муниципального района Хилокский район , направляемых на исполнение публичных нормативных обязательств на 2026-2027 год сельского поселения "Хилогосонское"</t>
  </si>
  <si>
    <t xml:space="preserve">Бюджетная роспись
       муниципального района Хилокский район  сельского поселения "Хилогосонское" на 2025 год плановый период   2026 и 2027 годов. 
</t>
  </si>
  <si>
    <t>Электроэнергия</t>
  </si>
  <si>
    <t>оплата по договорам</t>
  </si>
  <si>
    <t>дрова</t>
  </si>
  <si>
    <t>0000042161</t>
  </si>
  <si>
    <t>от 28.12.2024г № 32</t>
  </si>
  <si>
    <t>от 28.12.2024г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</si>
</sst>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_р_._-;\-* #,##0.00_р_._-;_-* &quot;-&quot;??_р_._-;_-@_-"/>
    <numFmt numFmtId="166" formatCode="#,##0.0"/>
    <numFmt numFmtId="167" formatCode="00000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theme="0"/>
      <name val="Arial"/>
      <family val="2"/>
      <charset val="204"/>
    </font>
    <font>
      <i/>
      <sz val="11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8" fillId="0" borderId="0">
      <alignment wrapText="1"/>
    </xf>
    <xf numFmtId="0" fontId="18" fillId="0" borderId="0"/>
    <xf numFmtId="0" fontId="25" fillId="0" borderId="0"/>
    <xf numFmtId="0" fontId="29" fillId="0" borderId="0"/>
    <xf numFmtId="0" fontId="1" fillId="0" borderId="0"/>
    <xf numFmtId="165" fontId="3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31" fillId="0" borderId="0" applyFont="0" applyFill="0" applyBorder="0" applyAlignment="0" applyProtection="0"/>
  </cellStyleXfs>
  <cellXfs count="343">
    <xf numFmtId="0" fontId="0" fillId="0" borderId="0" xfId="0"/>
    <xf numFmtId="0" fontId="2" fillId="0" borderId="0" xfId="1" applyFont="1" applyFill="1"/>
    <xf numFmtId="0" fontId="1" fillId="0" borderId="0" xfId="1" applyFill="1"/>
    <xf numFmtId="0" fontId="4" fillId="0" borderId="0" xfId="1" applyFont="1" applyFill="1" applyAlignment="1">
      <alignment horizontal="right"/>
    </xf>
    <xf numFmtId="0" fontId="5" fillId="0" borderId="0" xfId="1" applyFont="1" applyFill="1" applyBorder="1" applyAlignment="1"/>
    <xf numFmtId="0" fontId="4" fillId="0" borderId="0" xfId="1" applyFont="1" applyFill="1"/>
    <xf numFmtId="0" fontId="6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2" fillId="0" borderId="0" xfId="1" applyNumberFormat="1" applyFont="1" applyFill="1"/>
    <xf numFmtId="0" fontId="2" fillId="0" borderId="1" xfId="1" applyFont="1" applyFill="1" applyBorder="1"/>
    <xf numFmtId="0" fontId="3" fillId="0" borderId="0" xfId="1" applyFont="1" applyFill="1" applyAlignment="1"/>
    <xf numFmtId="0" fontId="4" fillId="0" borderId="0" xfId="1" applyFont="1" applyFill="1" applyAlignment="1"/>
    <xf numFmtId="0" fontId="7" fillId="0" borderId="0" xfId="0" applyFont="1" applyAlignment="1">
      <alignment horizontal="right" vertical="center"/>
    </xf>
    <xf numFmtId="0" fontId="1" fillId="0" borderId="0" xfId="1" applyFill="1" applyAlignment="1">
      <alignment wrapText="1"/>
    </xf>
    <xf numFmtId="0" fontId="3" fillId="0" borderId="0" xfId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wrapText="1"/>
    </xf>
    <xf numFmtId="0" fontId="4" fillId="2" borderId="0" xfId="1" applyFont="1" applyFill="1"/>
    <xf numFmtId="0" fontId="2" fillId="2" borderId="0" xfId="1" applyFont="1" applyFill="1"/>
    <xf numFmtId="0" fontId="11" fillId="2" borderId="0" xfId="1" applyFont="1" applyFill="1"/>
    <xf numFmtId="0" fontId="12" fillId="2" borderId="0" xfId="1" applyFont="1" applyFill="1"/>
    <xf numFmtId="0" fontId="2" fillId="3" borderId="0" xfId="1" applyFont="1" applyFill="1"/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top" wrapText="1"/>
    </xf>
    <xf numFmtId="0" fontId="4" fillId="0" borderId="0" xfId="1" applyFont="1" applyFill="1" applyAlignment="1">
      <alignment horizontal="left"/>
    </xf>
    <xf numFmtId="0" fontId="1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11" fillId="2" borderId="0" xfId="1" applyFont="1" applyFill="1" applyAlignment="1">
      <alignment horizontal="center"/>
    </xf>
    <xf numFmtId="0" fontId="1" fillId="0" borderId="0" xfId="1" applyFill="1" applyAlignment="1">
      <alignment horizontal="right"/>
    </xf>
    <xf numFmtId="0" fontId="1" fillId="0" borderId="0" xfId="1" applyFill="1" applyAlignment="1">
      <alignment horizontal="right" wrapText="1"/>
    </xf>
    <xf numFmtId="0" fontId="1" fillId="0" borderId="0" xfId="1" applyFill="1" applyAlignment="1">
      <alignment wrapText="1"/>
    </xf>
    <xf numFmtId="0" fontId="3" fillId="0" borderId="0" xfId="1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1" fillId="0" borderId="0" xfId="1" applyFill="1"/>
    <xf numFmtId="49" fontId="14" fillId="0" borderId="1" xfId="2" applyNumberFormat="1" applyFont="1" applyBorder="1" applyAlignment="1">
      <alignment horizontal="center" vertical="center" wrapText="1"/>
    </xf>
    <xf numFmtId="49" fontId="14" fillId="0" borderId="4" xfId="2" applyNumberFormat="1" applyFont="1" applyBorder="1" applyAlignment="1">
      <alignment horizontal="center" vertical="center" wrapText="1"/>
    </xf>
    <xf numFmtId="49" fontId="14" fillId="4" borderId="4" xfId="2" applyNumberFormat="1" applyFont="1" applyFill="1" applyBorder="1" applyAlignment="1">
      <alignment horizontal="center" vertical="center" wrapText="1"/>
    </xf>
    <xf numFmtId="49" fontId="14" fillId="4" borderId="1" xfId="2" applyNumberFormat="1" applyFont="1" applyFill="1" applyBorder="1" applyAlignment="1">
      <alignment horizontal="center" vertical="center" wrapText="1"/>
    </xf>
    <xf numFmtId="2" fontId="14" fillId="4" borderId="1" xfId="2" applyNumberFormat="1" applyFont="1" applyFill="1" applyBorder="1" applyAlignment="1">
      <alignment horizontal="center" vertical="center" wrapText="1"/>
    </xf>
    <xf numFmtId="49" fontId="14" fillId="5" borderId="1" xfId="2" applyNumberFormat="1" applyFont="1" applyFill="1" applyBorder="1" applyAlignment="1">
      <alignment horizontal="center" vertical="center"/>
    </xf>
    <xf numFmtId="2" fontId="14" fillId="5" borderId="1" xfId="2" applyNumberFormat="1" applyFont="1" applyFill="1" applyBorder="1" applyAlignment="1"/>
    <xf numFmtId="49" fontId="14" fillId="0" borderId="1" xfId="2" applyNumberFormat="1" applyFont="1" applyBorder="1" applyAlignment="1">
      <alignment horizontal="center" vertical="center"/>
    </xf>
    <xf numFmtId="2" fontId="15" fillId="0" borderId="1" xfId="2" applyNumberFormat="1" applyFont="1" applyBorder="1" applyAlignment="1"/>
    <xf numFmtId="2" fontId="15" fillId="0" borderId="1" xfId="3" applyNumberFormat="1" applyFont="1" applyBorder="1" applyAlignment="1" applyProtection="1">
      <protection locked="0"/>
    </xf>
    <xf numFmtId="164" fontId="15" fillId="0" borderId="1" xfId="3" applyNumberFormat="1" applyFont="1" applyBorder="1" applyAlignment="1" applyProtection="1">
      <protection locked="0"/>
    </xf>
    <xf numFmtId="164" fontId="15" fillId="0" borderId="1" xfId="2" applyNumberFormat="1" applyFont="1" applyBorder="1" applyAlignment="1"/>
    <xf numFmtId="49" fontId="15" fillId="0" borderId="1" xfId="2" applyNumberFormat="1" applyFont="1" applyBorder="1" applyAlignment="1">
      <alignment wrapText="1"/>
    </xf>
    <xf numFmtId="49" fontId="14" fillId="6" borderId="1" xfId="2" applyNumberFormat="1" applyFont="1" applyFill="1" applyBorder="1" applyAlignment="1">
      <alignment horizontal="center" vertical="center"/>
    </xf>
    <xf numFmtId="2" fontId="15" fillId="6" borderId="1" xfId="2" applyNumberFormat="1" applyFont="1" applyFill="1" applyBorder="1" applyAlignment="1"/>
    <xf numFmtId="49" fontId="15" fillId="0" borderId="1" xfId="2" applyNumberFormat="1" applyFont="1" applyBorder="1" applyAlignment="1">
      <alignment horizontal="center" vertical="center"/>
    </xf>
    <xf numFmtId="49" fontId="14" fillId="7" borderId="1" xfId="2" applyNumberFormat="1" applyFont="1" applyFill="1" applyBorder="1" applyAlignment="1">
      <alignment horizontal="center" vertical="center"/>
    </xf>
    <xf numFmtId="2" fontId="15" fillId="7" borderId="1" xfId="2" applyNumberFormat="1" applyFont="1" applyFill="1" applyBorder="1" applyAlignment="1"/>
    <xf numFmtId="49" fontId="15" fillId="3" borderId="1" xfId="2" applyNumberFormat="1" applyFont="1" applyFill="1" applyBorder="1" applyAlignment="1">
      <alignment horizontal="center" vertical="center"/>
    </xf>
    <xf numFmtId="2" fontId="15" fillId="3" borderId="1" xfId="2" applyNumberFormat="1" applyFont="1" applyFill="1" applyBorder="1" applyAlignment="1"/>
    <xf numFmtId="2" fontId="15" fillId="3" borderId="1" xfId="3" applyNumberFormat="1" applyFont="1" applyFill="1" applyBorder="1" applyAlignment="1" applyProtection="1">
      <protection locked="0"/>
    </xf>
    <xf numFmtId="49" fontId="14" fillId="3" borderId="1" xfId="2" applyNumberFormat="1" applyFont="1" applyFill="1" applyBorder="1" applyAlignment="1">
      <alignment horizontal="center" vertical="center"/>
    </xf>
    <xf numFmtId="49" fontId="16" fillId="0" borderId="1" xfId="2" applyNumberFormat="1" applyFont="1" applyBorder="1" applyAlignment="1">
      <alignment horizontal="left" wrapText="1"/>
    </xf>
    <xf numFmtId="49" fontId="15" fillId="0" borderId="1" xfId="2" applyNumberFormat="1" applyFont="1" applyBorder="1" applyAlignment="1">
      <alignment horizontal="left" wrapText="1"/>
    </xf>
    <xf numFmtId="2" fontId="14" fillId="6" borderId="1" xfId="2" applyNumberFormat="1" applyFont="1" applyFill="1" applyBorder="1" applyAlignment="1"/>
    <xf numFmtId="49" fontId="14" fillId="5" borderId="1" xfId="2" applyNumberFormat="1" applyFont="1" applyFill="1" applyBorder="1"/>
    <xf numFmtId="49" fontId="14" fillId="6" borderId="1" xfId="2" applyNumberFormat="1" applyFont="1" applyFill="1" applyBorder="1" applyAlignment="1">
      <alignment wrapText="1"/>
    </xf>
    <xf numFmtId="2" fontId="15" fillId="6" borderId="1" xfId="3" applyNumberFormat="1" applyFont="1" applyFill="1" applyBorder="1" applyAlignment="1" applyProtection="1">
      <protection locked="0"/>
    </xf>
    <xf numFmtId="49" fontId="16" fillId="0" borderId="1" xfId="2" applyNumberFormat="1" applyFont="1" applyBorder="1" applyAlignment="1">
      <alignment wrapText="1"/>
    </xf>
    <xf numFmtId="49" fontId="16" fillId="0" borderId="1" xfId="2" applyNumberFormat="1" applyFont="1" applyBorder="1"/>
    <xf numFmtId="49" fontId="17" fillId="8" borderId="1" xfId="2" applyNumberFormat="1" applyFont="1" applyFill="1" applyBorder="1" applyAlignment="1" applyProtection="1">
      <alignment horizontal="left" vertical="center" wrapText="1"/>
    </xf>
    <xf numFmtId="2" fontId="14" fillId="0" borderId="1" xfId="2" applyNumberFormat="1" applyFont="1" applyBorder="1" applyAlignment="1"/>
    <xf numFmtId="49" fontId="16" fillId="6" borderId="1" xfId="2" applyNumberFormat="1" applyFont="1" applyFill="1" applyBorder="1" applyAlignment="1">
      <alignment horizontal="left" wrapText="1"/>
    </xf>
    <xf numFmtId="49" fontId="16" fillId="3" borderId="1" xfId="2" applyNumberFormat="1" applyFont="1" applyFill="1" applyBorder="1" applyAlignment="1">
      <alignment horizontal="left" wrapText="1"/>
    </xf>
    <xf numFmtId="49" fontId="16" fillId="0" borderId="1" xfId="2" applyNumberFormat="1" applyFont="1" applyBorder="1" applyAlignment="1">
      <alignment horizontal="left"/>
    </xf>
    <xf numFmtId="49" fontId="19" fillId="6" borderId="1" xfId="4" applyNumberFormat="1" applyFont="1" applyFill="1" applyBorder="1" applyProtection="1">
      <alignment wrapText="1"/>
      <protection locked="0"/>
    </xf>
    <xf numFmtId="49" fontId="14" fillId="6" borderId="1" xfId="3" applyNumberFormat="1" applyFont="1" applyFill="1" applyBorder="1" applyAlignment="1" applyProtection="1">
      <alignment horizontal="center" vertical="center"/>
      <protection locked="0"/>
    </xf>
    <xf numFmtId="2" fontId="14" fillId="6" borderId="1" xfId="3" applyNumberFormat="1" applyFont="1" applyFill="1" applyBorder="1" applyAlignment="1" applyProtection="1">
      <protection locked="0"/>
    </xf>
    <xf numFmtId="49" fontId="20" fillId="0" borderId="1" xfId="4" applyNumberFormat="1" applyFont="1" applyBorder="1" applyProtection="1">
      <alignment wrapText="1"/>
      <protection locked="0"/>
    </xf>
    <xf numFmtId="49" fontId="14" fillId="3" borderId="1" xfId="3" applyNumberFormat="1" applyFont="1" applyFill="1" applyBorder="1" applyAlignment="1" applyProtection="1">
      <alignment horizontal="center" vertical="center"/>
      <protection locked="0"/>
    </xf>
    <xf numFmtId="49" fontId="14" fillId="0" borderId="1" xfId="3" applyNumberFormat="1" applyFont="1" applyBorder="1" applyAlignment="1" applyProtection="1">
      <alignment horizontal="center" vertical="center"/>
      <protection locked="0"/>
    </xf>
    <xf numFmtId="2" fontId="14" fillId="0" borderId="1" xfId="3" applyNumberFormat="1" applyFont="1" applyBorder="1" applyAlignment="1" applyProtection="1">
      <protection locked="0"/>
    </xf>
    <xf numFmtId="49" fontId="14" fillId="6" borderId="1" xfId="3" applyNumberFormat="1" applyFont="1" applyFill="1" applyBorder="1" applyAlignment="1" applyProtection="1">
      <alignment wrapText="1"/>
      <protection locked="0"/>
    </xf>
    <xf numFmtId="49" fontId="16" fillId="0" borderId="1" xfId="3" applyNumberFormat="1" applyFont="1" applyBorder="1" applyProtection="1">
      <protection locked="0"/>
    </xf>
    <xf numFmtId="49" fontId="15" fillId="6" borderId="1" xfId="2" applyNumberFormat="1" applyFont="1" applyFill="1" applyBorder="1" applyAlignment="1">
      <alignment horizontal="left" wrapText="1"/>
    </xf>
    <xf numFmtId="2" fontId="15" fillId="7" borderId="1" xfId="3" applyNumberFormat="1" applyFont="1" applyFill="1" applyBorder="1" applyAlignment="1" applyProtection="1">
      <protection locked="0"/>
    </xf>
    <xf numFmtId="49" fontId="22" fillId="3" borderId="1" xfId="2" applyNumberFormat="1" applyFont="1" applyFill="1" applyBorder="1" applyAlignment="1">
      <alignment horizontal="center" vertical="center"/>
    </xf>
    <xf numFmtId="2" fontId="22" fillId="3" borderId="1" xfId="2" applyNumberFormat="1" applyFont="1" applyFill="1" applyBorder="1" applyAlignment="1"/>
    <xf numFmtId="49" fontId="23" fillId="8" borderId="1" xfId="2" applyNumberFormat="1" applyFont="1" applyFill="1" applyBorder="1" applyAlignment="1" applyProtection="1">
      <alignment horizontal="left" vertical="center" wrapText="1"/>
    </xf>
    <xf numFmtId="2" fontId="14" fillId="3" borderId="1" xfId="2" applyNumberFormat="1" applyFont="1" applyFill="1" applyBorder="1" applyAlignment="1"/>
    <xf numFmtId="49" fontId="24" fillId="0" borderId="1" xfId="4" applyNumberFormat="1" applyFont="1" applyBorder="1" applyProtection="1">
      <alignment wrapText="1"/>
      <protection locked="0"/>
    </xf>
    <xf numFmtId="2" fontId="15" fillId="0" borderId="1" xfId="2" applyNumberFormat="1" applyFont="1" applyFill="1" applyBorder="1" applyAlignment="1"/>
    <xf numFmtId="49" fontId="19" fillId="6" borderId="1" xfId="5" applyNumberFormat="1" applyFont="1" applyFill="1" applyBorder="1" applyAlignment="1" applyProtection="1">
      <alignment wrapText="1"/>
      <protection locked="0"/>
    </xf>
    <xf numFmtId="49" fontId="20" fillId="0" borderId="1" xfId="6" applyNumberFormat="1" applyFont="1" applyBorder="1" applyProtection="1">
      <protection locked="0"/>
    </xf>
    <xf numFmtId="49" fontId="16" fillId="0" borderId="1" xfId="3" applyNumberFormat="1" applyFont="1" applyBorder="1" applyAlignment="1" applyProtection="1">
      <alignment wrapText="1"/>
      <protection locked="0"/>
    </xf>
    <xf numFmtId="49" fontId="14" fillId="4" borderId="1" xfId="2" applyNumberFormat="1" applyFont="1" applyFill="1" applyBorder="1" applyAlignment="1">
      <alignment wrapText="1"/>
    </xf>
    <xf numFmtId="49" fontId="14" fillId="4" borderId="1" xfId="2" applyNumberFormat="1" applyFont="1" applyFill="1" applyBorder="1" applyAlignment="1">
      <alignment horizontal="center" vertical="center"/>
    </xf>
    <xf numFmtId="2" fontId="14" fillId="4" borderId="1" xfId="2" applyNumberFormat="1" applyFont="1" applyFill="1" applyBorder="1" applyAlignment="1"/>
    <xf numFmtId="49" fontId="15" fillId="0" borderId="1" xfId="2" applyNumberFormat="1" applyFont="1" applyBorder="1"/>
    <xf numFmtId="49" fontId="15" fillId="0" borderId="1" xfId="2" applyNumberFormat="1" applyFont="1" applyFill="1" applyBorder="1" applyAlignment="1"/>
    <xf numFmtId="49" fontId="14" fillId="0" borderId="1" xfId="2" applyNumberFormat="1" applyFont="1" applyFill="1" applyBorder="1" applyAlignment="1">
      <alignment horizontal="center" vertical="center"/>
    </xf>
    <xf numFmtId="49" fontId="15" fillId="4" borderId="1" xfId="2" applyNumberFormat="1" applyFont="1" applyFill="1" applyBorder="1" applyAlignment="1">
      <alignment horizontal="left"/>
    </xf>
    <xf numFmtId="2" fontId="14" fillId="4" borderId="1" xfId="3" applyNumberFormat="1" applyFont="1" applyFill="1" applyBorder="1" applyAlignment="1" applyProtection="1">
      <protection locked="0"/>
    </xf>
    <xf numFmtId="49" fontId="16" fillId="0" borderId="1" xfId="2" applyNumberFormat="1" applyFont="1" applyFill="1" applyBorder="1" applyAlignment="1">
      <alignment horizontal="left"/>
    </xf>
    <xf numFmtId="49" fontId="26" fillId="4" borderId="1" xfId="3" applyNumberFormat="1" applyFont="1" applyFill="1" applyBorder="1" applyProtection="1">
      <protection locked="0"/>
    </xf>
    <xf numFmtId="49" fontId="26" fillId="4" borderId="1" xfId="3" applyNumberFormat="1" applyFont="1" applyFill="1" applyBorder="1" applyAlignment="1" applyProtection="1">
      <alignment horizontal="center" vertical="center"/>
      <protection locked="0"/>
    </xf>
    <xf numFmtId="2" fontId="26" fillId="4" borderId="1" xfId="3" applyNumberFormat="1" applyFont="1" applyFill="1" applyBorder="1" applyAlignment="1" applyProtection="1">
      <protection locked="0"/>
    </xf>
    <xf numFmtId="0" fontId="1" fillId="0" borderId="0" xfId="1" applyFill="1" applyAlignment="1"/>
    <xf numFmtId="0" fontId="1" fillId="0" borderId="0" xfId="1" applyFill="1" applyAlignment="1">
      <alignment wrapText="1"/>
    </xf>
    <xf numFmtId="0" fontId="3" fillId="0" borderId="0" xfId="1" applyFont="1" applyFill="1" applyBorder="1" applyAlignment="1">
      <alignment horizontal="center" wrapText="1"/>
    </xf>
    <xf numFmtId="0" fontId="1" fillId="0" borderId="0" xfId="1" applyFill="1"/>
    <xf numFmtId="0" fontId="13" fillId="0" borderId="1" xfId="0" applyFont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2" fontId="4" fillId="0" borderId="1" xfId="1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top" wrapText="1"/>
    </xf>
    <xf numFmtId="0" fontId="4" fillId="0" borderId="1" xfId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2" fontId="4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/>
    </xf>
    <xf numFmtId="0" fontId="28" fillId="0" borderId="1" xfId="0" applyFont="1" applyBorder="1" applyAlignment="1">
      <alignment wrapText="1"/>
    </xf>
    <xf numFmtId="0" fontId="28" fillId="0" borderId="4" xfId="0" applyFont="1" applyBorder="1" applyAlignment="1">
      <alignment horizontal="center"/>
    </xf>
    <xf numFmtId="0" fontId="27" fillId="0" borderId="1" xfId="0" applyFont="1" applyBorder="1" applyAlignment="1">
      <alignment wrapText="1"/>
    </xf>
    <xf numFmtId="0" fontId="27" fillId="0" borderId="4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wrapText="1"/>
    </xf>
    <xf numFmtId="2" fontId="27" fillId="0" borderId="1" xfId="0" applyNumberFormat="1" applyFont="1" applyBorder="1" applyAlignment="1">
      <alignment horizontal="center" vertical="center"/>
    </xf>
    <xf numFmtId="0" fontId="3" fillId="0" borderId="1" xfId="7" applyFont="1" applyFill="1" applyBorder="1" applyAlignment="1">
      <alignment vertical="center" wrapText="1"/>
    </xf>
    <xf numFmtId="49" fontId="3" fillId="0" borderId="1" xfId="7" applyNumberFormat="1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vertical="center" wrapText="1"/>
    </xf>
    <xf numFmtId="49" fontId="3" fillId="3" borderId="1" xfId="7" applyNumberFormat="1" applyFont="1" applyFill="1" applyBorder="1" applyAlignment="1">
      <alignment horizontal="center" vertical="center" wrapText="1"/>
    </xf>
    <xf numFmtId="49" fontId="4" fillId="3" borderId="1" xfId="7" applyNumberFormat="1" applyFont="1" applyFill="1" applyBorder="1" applyAlignment="1">
      <alignment horizontal="center" vertical="center" wrapText="1"/>
    </xf>
    <xf numFmtId="0" fontId="4" fillId="3" borderId="1" xfId="8" applyFont="1" applyFill="1" applyBorder="1"/>
    <xf numFmtId="0" fontId="30" fillId="3" borderId="1" xfId="8" applyFont="1" applyFill="1" applyBorder="1" applyAlignment="1">
      <alignment wrapText="1"/>
    </xf>
    <xf numFmtId="0" fontId="4" fillId="3" borderId="1" xfId="7" applyFont="1" applyFill="1" applyBorder="1" applyAlignment="1">
      <alignment vertical="center" wrapText="1"/>
    </xf>
    <xf numFmtId="0" fontId="4" fillId="3" borderId="1" xfId="9" applyNumberFormat="1" applyFont="1" applyFill="1" applyBorder="1" applyAlignment="1">
      <alignment vertical="center" wrapText="1"/>
    </xf>
    <xf numFmtId="0" fontId="32" fillId="3" borderId="1" xfId="8" applyFont="1" applyFill="1" applyBorder="1" applyAlignment="1">
      <alignment horizontal="justify" vertical="center" wrapText="1"/>
    </xf>
    <xf numFmtId="49" fontId="4" fillId="3" borderId="1" xfId="8" applyNumberFormat="1" applyFont="1" applyFill="1" applyBorder="1" applyAlignment="1">
      <alignment horizontal="left" vertical="center" wrapText="1"/>
    </xf>
    <xf numFmtId="0" fontId="30" fillId="3" borderId="1" xfId="8" applyFont="1" applyFill="1" applyBorder="1" applyAlignment="1">
      <alignment horizontal="justify" vertical="center" wrapText="1"/>
    </xf>
    <xf numFmtId="0" fontId="30" fillId="3" borderId="1" xfId="8" applyFont="1" applyFill="1" applyBorder="1" applyAlignment="1">
      <alignment vertical="center"/>
    </xf>
    <xf numFmtId="0" fontId="30" fillId="0" borderId="1" xfId="0" applyFont="1" applyFill="1" applyBorder="1" applyAlignment="1">
      <alignment horizontal="left" vertical="center"/>
    </xf>
    <xf numFmtId="49" fontId="4" fillId="0" borderId="1" xfId="7" applyNumberFormat="1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vertical="center" wrapText="1"/>
    </xf>
    <xf numFmtId="0" fontId="30" fillId="0" borderId="1" xfId="0" applyFont="1" applyFill="1" applyBorder="1" applyAlignment="1">
      <alignment wrapText="1"/>
    </xf>
    <xf numFmtId="49" fontId="30" fillId="3" borderId="1" xfId="8" applyNumberFormat="1" applyFont="1" applyFill="1" applyBorder="1" applyAlignment="1">
      <alignment wrapText="1"/>
    </xf>
    <xf numFmtId="4" fontId="4" fillId="3" borderId="1" xfId="7" applyNumberFormat="1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wrapText="1"/>
    </xf>
    <xf numFmtId="4" fontId="3" fillId="3" borderId="1" xfId="7" applyNumberFormat="1" applyFont="1" applyFill="1" applyBorder="1" applyAlignment="1">
      <alignment horizontal="center" vertical="center" wrapText="1"/>
    </xf>
    <xf numFmtId="49" fontId="4" fillId="3" borderId="1" xfId="8" applyNumberFormat="1" applyFont="1" applyFill="1" applyBorder="1" applyAlignment="1">
      <alignment horizontal="center" vertical="center" wrapText="1"/>
    </xf>
    <xf numFmtId="0" fontId="3" fillId="3" borderId="1" xfId="8" applyFont="1" applyFill="1" applyBorder="1" applyAlignment="1">
      <alignment vertical="center" wrapText="1"/>
    </xf>
    <xf numFmtId="0" fontId="3" fillId="3" borderId="1" xfId="8" applyFont="1" applyFill="1" applyBorder="1" applyAlignment="1">
      <alignment wrapText="1"/>
    </xf>
    <xf numFmtId="49" fontId="3" fillId="3" borderId="1" xfId="10" applyNumberFormat="1" applyFont="1" applyFill="1" applyBorder="1" applyAlignment="1">
      <alignment horizontal="center" vertical="center" wrapText="1"/>
    </xf>
    <xf numFmtId="49" fontId="3" fillId="3" borderId="1" xfId="8" applyNumberFormat="1" applyFont="1" applyFill="1" applyBorder="1" applyAlignment="1">
      <alignment horizontal="center" vertical="center" wrapText="1"/>
    </xf>
    <xf numFmtId="49" fontId="4" fillId="3" borderId="1" xfId="10" applyNumberFormat="1" applyFont="1" applyFill="1" applyBorder="1" applyAlignment="1">
      <alignment horizontal="center" vertical="center" wrapText="1"/>
    </xf>
    <xf numFmtId="49" fontId="4" fillId="3" borderId="1" xfId="2" applyNumberFormat="1" applyFont="1" applyFill="1" applyBorder="1" applyAlignment="1">
      <alignment horizontal="left" wrapText="1"/>
    </xf>
    <xf numFmtId="0" fontId="32" fillId="3" borderId="1" xfId="8" applyFont="1" applyFill="1" applyBorder="1"/>
    <xf numFmtId="0" fontId="3" fillId="3" borderId="1" xfId="9" applyNumberFormat="1" applyFont="1" applyFill="1" applyBorder="1" applyAlignment="1">
      <alignment vertical="center" wrapText="1"/>
    </xf>
    <xf numFmtId="0" fontId="3" fillId="3" borderId="1" xfId="8" applyFont="1" applyFill="1" applyBorder="1" applyAlignment="1">
      <alignment vertical="top" wrapText="1"/>
    </xf>
    <xf numFmtId="4" fontId="3" fillId="0" borderId="1" xfId="7" applyNumberFormat="1" applyFont="1" applyFill="1" applyBorder="1" applyAlignment="1">
      <alignment horizontal="center" vertical="center" wrapText="1"/>
    </xf>
    <xf numFmtId="4" fontId="4" fillId="0" borderId="1" xfId="7" applyNumberFormat="1" applyFont="1" applyFill="1" applyBorder="1" applyAlignment="1">
      <alignment horizontal="center" vertical="center" wrapText="1"/>
    </xf>
    <xf numFmtId="0" fontId="30" fillId="3" borderId="1" xfId="8" applyFont="1" applyFill="1" applyBorder="1" applyAlignment="1">
      <alignment horizontal="center" vertical="center" wrapText="1"/>
    </xf>
    <xf numFmtId="0" fontId="33" fillId="3" borderId="1" xfId="8" applyFont="1" applyFill="1" applyBorder="1" applyAlignment="1">
      <alignment horizontal="center" vertical="center" wrapText="1"/>
    </xf>
    <xf numFmtId="2" fontId="14" fillId="0" borderId="1" xfId="2" applyNumberFormat="1" applyFont="1" applyBorder="1" applyAlignment="1">
      <alignment horizontal="center" vertical="center" wrapText="1"/>
    </xf>
    <xf numFmtId="2" fontId="14" fillId="0" borderId="1" xfId="3" applyNumberFormat="1" applyFont="1" applyBorder="1" applyAlignment="1" applyProtection="1">
      <alignment horizontal="center" vertical="center" wrapText="1"/>
      <protection locked="0"/>
    </xf>
    <xf numFmtId="49" fontId="14" fillId="4" borderId="5" xfId="2" applyNumberFormat="1" applyFont="1" applyFill="1" applyBorder="1" applyAlignment="1">
      <alignment horizontal="center" vertical="center" wrapText="1"/>
    </xf>
    <xf numFmtId="49" fontId="14" fillId="5" borderId="5" xfId="2" applyNumberFormat="1" applyFont="1" applyFill="1" applyBorder="1" applyAlignment="1">
      <alignment horizontal="left" wrapText="1"/>
    </xf>
    <xf numFmtId="49" fontId="14" fillId="5" borderId="4" xfId="2" applyNumberFormat="1" applyFont="1" applyFill="1" applyBorder="1" applyAlignment="1">
      <alignment horizontal="center" vertical="center" wrapText="1"/>
    </xf>
    <xf numFmtId="49" fontId="14" fillId="5" borderId="11" xfId="2" applyNumberFormat="1" applyFont="1" applyFill="1" applyBorder="1" applyAlignment="1">
      <alignment wrapText="1"/>
    </xf>
    <xf numFmtId="49" fontId="14" fillId="5" borderId="12" xfId="2" applyNumberFormat="1" applyFont="1" applyFill="1" applyBorder="1" applyAlignment="1">
      <alignment wrapText="1"/>
    </xf>
    <xf numFmtId="49" fontId="15" fillId="5" borderId="12" xfId="2" applyNumberFormat="1" applyFont="1" applyFill="1" applyBorder="1" applyAlignment="1">
      <alignment horizontal="left" wrapText="1"/>
    </xf>
    <xf numFmtId="49" fontId="15" fillId="0" borderId="12" xfId="2" applyNumberFormat="1" applyFont="1" applyBorder="1" applyAlignment="1">
      <alignment horizontal="left" wrapText="1"/>
    </xf>
    <xf numFmtId="49" fontId="14" fillId="0" borderId="4" xfId="2" applyNumberFormat="1" applyFont="1" applyFill="1" applyBorder="1" applyAlignment="1">
      <alignment horizontal="center" vertical="center" wrapText="1"/>
    </xf>
    <xf numFmtId="49" fontId="15" fillId="0" borderId="13" xfId="2" applyNumberFormat="1" applyFont="1" applyBorder="1" applyAlignment="1">
      <alignment horizontal="left" wrapText="1"/>
    </xf>
    <xf numFmtId="49" fontId="15" fillId="0" borderId="11" xfId="2" applyNumberFormat="1" applyFont="1" applyBorder="1" applyAlignment="1">
      <alignment horizontal="left" wrapText="1"/>
    </xf>
    <xf numFmtId="49" fontId="15" fillId="6" borderId="12" xfId="2" applyNumberFormat="1" applyFont="1" applyFill="1" applyBorder="1" applyAlignment="1">
      <alignment horizontal="left" wrapText="1"/>
    </xf>
    <xf numFmtId="49" fontId="14" fillId="6" borderId="4" xfId="2" applyNumberFormat="1" applyFont="1" applyFill="1" applyBorder="1" applyAlignment="1">
      <alignment horizontal="center" vertical="center" wrapText="1"/>
    </xf>
    <xf numFmtId="49" fontId="16" fillId="0" borderId="12" xfId="2" applyNumberFormat="1" applyFont="1" applyBorder="1" applyAlignment="1">
      <alignment horizontal="left" wrapText="1"/>
    </xf>
    <xf numFmtId="49" fontId="15" fillId="0" borderId="4" xfId="2" applyNumberFormat="1" applyFont="1" applyFill="1" applyBorder="1" applyAlignment="1">
      <alignment horizontal="center" vertical="center" wrapText="1"/>
    </xf>
    <xf numFmtId="49" fontId="15" fillId="7" borderId="12" xfId="2" applyNumberFormat="1" applyFont="1" applyFill="1" applyBorder="1" applyAlignment="1">
      <alignment horizontal="left" wrapText="1"/>
    </xf>
    <xf numFmtId="49" fontId="14" fillId="7" borderId="4" xfId="2" applyNumberFormat="1" applyFont="1" applyFill="1" applyBorder="1" applyAlignment="1">
      <alignment horizontal="center" vertical="center" wrapText="1"/>
    </xf>
    <xf numFmtId="49" fontId="16" fillId="3" borderId="12" xfId="2" applyNumberFormat="1" applyFont="1" applyFill="1" applyBorder="1" applyAlignment="1">
      <alignment horizontal="left" wrapText="1"/>
    </xf>
    <xf numFmtId="49" fontId="15" fillId="3" borderId="4" xfId="2" applyNumberFormat="1" applyFont="1" applyFill="1" applyBorder="1" applyAlignment="1">
      <alignment horizontal="center" vertical="center" wrapText="1"/>
    </xf>
    <xf numFmtId="49" fontId="15" fillId="3" borderId="12" xfId="2" applyNumberFormat="1" applyFont="1" applyFill="1" applyBorder="1" applyAlignment="1">
      <alignment horizontal="left" wrapText="1"/>
    </xf>
    <xf numFmtId="49" fontId="14" fillId="3" borderId="4" xfId="2" applyNumberFormat="1" applyFont="1" applyFill="1" applyBorder="1" applyAlignment="1">
      <alignment horizontal="center" vertical="center" wrapText="1"/>
    </xf>
    <xf numFmtId="49" fontId="16" fillId="6" borderId="12" xfId="2" applyNumberFormat="1" applyFont="1" applyFill="1" applyBorder="1" applyAlignment="1">
      <alignment horizontal="left" wrapText="1"/>
    </xf>
    <xf numFmtId="49" fontId="17" fillId="6" borderId="12" xfId="2" applyNumberFormat="1" applyFont="1" applyFill="1" applyBorder="1" applyAlignment="1">
      <alignment wrapText="1"/>
    </xf>
    <xf numFmtId="49" fontId="16" fillId="0" borderId="13" xfId="2" applyNumberFormat="1" applyFont="1" applyBorder="1" applyAlignment="1">
      <alignment horizontal="left" wrapText="1"/>
    </xf>
    <xf numFmtId="49" fontId="16" fillId="0" borderId="0" xfId="2" applyNumberFormat="1" applyFont="1" applyBorder="1"/>
    <xf numFmtId="49" fontId="15" fillId="0" borderId="12" xfId="2" applyNumberFormat="1" applyFont="1" applyBorder="1" applyAlignment="1">
      <alignment wrapText="1"/>
    </xf>
    <xf numFmtId="49" fontId="14" fillId="5" borderId="3" xfId="2" applyNumberFormat="1" applyFont="1" applyFill="1" applyBorder="1"/>
    <xf numFmtId="49" fontId="15" fillId="0" borderId="3" xfId="2" applyNumberFormat="1" applyFont="1" applyBorder="1"/>
    <xf numFmtId="49" fontId="15" fillId="6" borderId="3" xfId="2" applyNumberFormat="1" applyFont="1" applyFill="1" applyBorder="1"/>
    <xf numFmtId="49" fontId="16" fillId="0" borderId="0" xfId="2" applyNumberFormat="1" applyFont="1" applyBorder="1" applyAlignment="1">
      <alignment horizontal="left" wrapText="1"/>
    </xf>
    <xf numFmtId="49" fontId="15" fillId="3" borderId="0" xfId="2" applyNumberFormat="1" applyFont="1" applyFill="1" applyBorder="1" applyAlignment="1">
      <alignment horizontal="left" wrapText="1"/>
    </xf>
    <xf numFmtId="49" fontId="14" fillId="0" borderId="1" xfId="3" applyNumberFormat="1" applyFont="1" applyBorder="1" applyAlignment="1" applyProtection="1">
      <alignment horizontal="center"/>
      <protection locked="0"/>
    </xf>
    <xf numFmtId="49" fontId="14" fillId="6" borderId="1" xfId="3" applyNumberFormat="1" applyFont="1" applyFill="1" applyBorder="1" applyAlignment="1" applyProtection="1">
      <alignment horizontal="center"/>
      <protection locked="0"/>
    </xf>
    <xf numFmtId="49" fontId="14" fillId="0" borderId="4" xfId="3" applyNumberFormat="1" applyFont="1" applyBorder="1" applyAlignment="1" applyProtection="1">
      <alignment horizontal="center"/>
      <protection locked="0"/>
    </xf>
    <xf numFmtId="49" fontId="16" fillId="7" borderId="12" xfId="2" applyNumberFormat="1" applyFont="1" applyFill="1" applyBorder="1" applyAlignment="1">
      <alignment horizontal="left" wrapText="1"/>
    </xf>
    <xf numFmtId="49" fontId="21" fillId="5" borderId="11" xfId="2" applyNumberFormat="1" applyFont="1" applyFill="1" applyBorder="1" applyAlignment="1">
      <alignment wrapText="1"/>
    </xf>
    <xf numFmtId="49" fontId="22" fillId="3" borderId="11" xfId="2" applyNumberFormat="1" applyFont="1" applyFill="1" applyBorder="1" applyAlignment="1">
      <alignment wrapText="1"/>
    </xf>
    <xf numFmtId="49" fontId="22" fillId="3" borderId="4" xfId="2" applyNumberFormat="1" applyFont="1" applyFill="1" applyBorder="1" applyAlignment="1">
      <alignment horizontal="center" vertical="center" wrapText="1"/>
    </xf>
    <xf numFmtId="49" fontId="21" fillId="6" borderId="12" xfId="2" applyNumberFormat="1" applyFont="1" applyFill="1" applyBorder="1" applyAlignment="1">
      <alignment wrapText="1"/>
    </xf>
    <xf numFmtId="49" fontId="16" fillId="0" borderId="12" xfId="2" applyNumberFormat="1" applyFont="1" applyBorder="1" applyAlignment="1">
      <alignment wrapText="1"/>
    </xf>
    <xf numFmtId="49" fontId="23" fillId="0" borderId="12" xfId="2" applyNumberFormat="1" applyFont="1" applyBorder="1" applyAlignment="1">
      <alignment wrapText="1"/>
    </xf>
    <xf numFmtId="49" fontId="21" fillId="5" borderId="14" xfId="2" applyNumberFormat="1" applyFont="1" applyFill="1" applyBorder="1" applyAlignment="1" applyProtection="1">
      <alignment horizontal="left" vertical="center" wrapText="1"/>
    </xf>
    <xf numFmtId="49" fontId="23" fillId="8" borderId="14" xfId="2" applyNumberFormat="1" applyFont="1" applyFill="1" applyBorder="1" applyAlignment="1" applyProtection="1">
      <alignment horizontal="left" vertical="center" wrapText="1"/>
    </xf>
    <xf numFmtId="49" fontId="21" fillId="5" borderId="15" xfId="2" applyNumberFormat="1" applyFont="1" applyFill="1" applyBorder="1" applyAlignment="1">
      <alignment horizontal="left" wrapText="1"/>
    </xf>
    <xf numFmtId="49" fontId="21" fillId="6" borderId="16" xfId="2" applyNumberFormat="1" applyFont="1" applyFill="1" applyBorder="1" applyAlignment="1">
      <alignment horizontal="left" wrapText="1"/>
    </xf>
    <xf numFmtId="49" fontId="17" fillId="0" borderId="11" xfId="2" applyNumberFormat="1" applyFont="1" applyBorder="1" applyAlignment="1">
      <alignment horizontal="left" wrapText="1"/>
    </xf>
    <xf numFmtId="49" fontId="17" fillId="3" borderId="12" xfId="2" applyNumberFormat="1" applyFont="1" applyFill="1" applyBorder="1" applyAlignment="1">
      <alignment wrapText="1"/>
    </xf>
    <xf numFmtId="49" fontId="17" fillId="0" borderId="17" xfId="2" applyNumberFormat="1" applyFont="1" applyBorder="1" applyAlignment="1">
      <alignment wrapText="1"/>
    </xf>
    <xf numFmtId="0" fontId="34" fillId="0" borderId="1" xfId="0" applyFont="1" applyBorder="1" applyAlignment="1">
      <alignment wrapText="1"/>
    </xf>
    <xf numFmtId="2" fontId="14" fillId="3" borderId="1" xfId="2" applyNumberFormat="1" applyFont="1" applyFill="1" applyBorder="1" applyAlignment="1">
      <alignment horizontal="right" vertical="center"/>
    </xf>
    <xf numFmtId="49" fontId="17" fillId="0" borderId="0" xfId="2" applyNumberFormat="1" applyFont="1" applyBorder="1" applyAlignment="1">
      <alignment wrapText="1"/>
    </xf>
    <xf numFmtId="49" fontId="20" fillId="0" borderId="0" xfId="4" applyNumberFormat="1" applyFont="1" applyBorder="1" applyProtection="1">
      <alignment wrapText="1"/>
      <protection locked="0"/>
    </xf>
    <xf numFmtId="49" fontId="14" fillId="4" borderId="1" xfId="2" applyNumberFormat="1" applyFont="1" applyFill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49" fontId="14" fillId="0" borderId="1" xfId="2" applyNumberFormat="1" applyFont="1" applyFill="1" applyBorder="1" applyAlignment="1">
      <alignment horizontal="center"/>
    </xf>
    <xf numFmtId="49" fontId="14" fillId="3" borderId="1" xfId="2" applyNumberFormat="1" applyFont="1" applyFill="1" applyBorder="1" applyAlignment="1">
      <alignment horizontal="center"/>
    </xf>
    <xf numFmtId="49" fontId="26" fillId="4" borderId="1" xfId="3" applyNumberFormat="1" applyFont="1" applyFill="1" applyBorder="1" applyAlignment="1" applyProtection="1">
      <alignment horizontal="center"/>
      <protection locked="0"/>
    </xf>
    <xf numFmtId="0" fontId="1" fillId="0" borderId="0" xfId="1" applyFill="1"/>
    <xf numFmtId="0" fontId="13" fillId="0" borderId="1" xfId="0" applyFont="1" applyBorder="1" applyAlignment="1">
      <alignment horizontal="center" vertical="center" wrapText="1"/>
    </xf>
    <xf numFmtId="0" fontId="1" fillId="0" borderId="0" xfId="1" applyFill="1" applyAlignment="1"/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2" fillId="0" borderId="0" xfId="1" applyFont="1" applyFill="1" applyAlignment="1">
      <alignment horizontal="right"/>
    </xf>
    <xf numFmtId="0" fontId="3" fillId="3" borderId="1" xfId="7" applyFont="1" applyFill="1" applyBorder="1" applyAlignment="1">
      <alignment horizontal="center" vertical="justify" wrapText="1"/>
    </xf>
    <xf numFmtId="0" fontId="4" fillId="3" borderId="1" xfId="7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166" fontId="3" fillId="3" borderId="1" xfId="7" applyNumberFormat="1" applyFont="1" applyFill="1" applyBorder="1" applyAlignment="1">
      <alignment horizontal="center" vertical="center" wrapText="1"/>
    </xf>
    <xf numFmtId="166" fontId="4" fillId="3" borderId="1" xfId="7" applyNumberFormat="1" applyFont="1" applyFill="1" applyBorder="1" applyAlignment="1">
      <alignment horizontal="center" vertical="center" wrapText="1"/>
    </xf>
    <xf numFmtId="49" fontId="4" fillId="3" borderId="3" xfId="11" applyNumberFormat="1" applyFont="1" applyFill="1" applyBorder="1" applyAlignment="1">
      <alignment horizontal="center"/>
    </xf>
    <xf numFmtId="0" fontId="4" fillId="3" borderId="3" xfId="11" applyFont="1" applyFill="1" applyBorder="1" applyAlignment="1">
      <alignment horizontal="center"/>
    </xf>
    <xf numFmtId="0" fontId="4" fillId="3" borderId="1" xfId="11" applyFont="1" applyFill="1" applyBorder="1" applyAlignment="1">
      <alignment horizontal="center"/>
    </xf>
    <xf numFmtId="2" fontId="4" fillId="3" borderId="1" xfId="11" applyNumberFormat="1" applyFont="1" applyFill="1" applyBorder="1" applyAlignment="1">
      <alignment horizontal="center"/>
    </xf>
    <xf numFmtId="49" fontId="4" fillId="3" borderId="1" xfId="11" applyNumberFormat="1" applyFont="1" applyFill="1" applyBorder="1" applyAlignment="1">
      <alignment horizontal="center"/>
    </xf>
    <xf numFmtId="166" fontId="4" fillId="3" borderId="1" xfId="11" applyNumberFormat="1" applyFont="1" applyFill="1" applyBorder="1" applyAlignment="1">
      <alignment horizontal="center"/>
    </xf>
    <xf numFmtId="166" fontId="4" fillId="3" borderId="5" xfId="7" applyNumberFormat="1" applyFont="1" applyFill="1" applyBorder="1" applyAlignment="1">
      <alignment horizontal="center" vertical="center" wrapText="1"/>
    </xf>
    <xf numFmtId="164" fontId="4" fillId="3" borderId="1" xfId="7" applyNumberFormat="1" applyFont="1" applyFill="1" applyBorder="1" applyAlignment="1">
      <alignment horizontal="center" vertical="center" wrapText="1"/>
    </xf>
    <xf numFmtId="166" fontId="4" fillId="3" borderId="1" xfId="7" applyNumberFormat="1" applyFont="1" applyFill="1" applyBorder="1" applyAlignment="1">
      <alignment horizontal="center" wrapText="1"/>
    </xf>
    <xf numFmtId="49" fontId="4" fillId="3" borderId="1" xfId="11" applyNumberFormat="1" applyFont="1" applyFill="1" applyBorder="1" applyAlignment="1">
      <alignment horizontal="center" vertical="center" wrapText="1"/>
    </xf>
    <xf numFmtId="49" fontId="3" fillId="3" borderId="1" xfId="11" applyNumberFormat="1" applyFont="1" applyFill="1" applyBorder="1" applyAlignment="1">
      <alignment horizontal="center" vertical="center" wrapText="1"/>
    </xf>
    <xf numFmtId="49" fontId="3" fillId="3" borderId="1" xfId="12" applyNumberFormat="1" applyFont="1" applyFill="1" applyBorder="1" applyAlignment="1">
      <alignment horizontal="center" vertical="center" wrapText="1"/>
    </xf>
    <xf numFmtId="49" fontId="4" fillId="3" borderId="1" xfId="12" applyNumberFormat="1" applyFont="1" applyFill="1" applyBorder="1" applyAlignment="1">
      <alignment horizontal="center" vertical="center" wrapText="1"/>
    </xf>
    <xf numFmtId="0" fontId="30" fillId="3" borderId="1" xfId="11" applyFont="1" applyFill="1" applyBorder="1" applyAlignment="1">
      <alignment horizontal="center" vertical="center" wrapText="1"/>
    </xf>
    <xf numFmtId="0" fontId="4" fillId="3" borderId="1" xfId="11" applyFont="1" applyFill="1" applyBorder="1" applyAlignment="1">
      <alignment horizontal="center" vertical="center" wrapText="1"/>
    </xf>
    <xf numFmtId="49" fontId="35" fillId="3" borderId="1" xfId="3" applyNumberFormat="1" applyFont="1" applyFill="1" applyBorder="1" applyAlignment="1" applyProtection="1">
      <alignment horizontal="center"/>
      <protection locked="0"/>
    </xf>
    <xf numFmtId="49" fontId="35" fillId="3" borderId="1" xfId="3" applyNumberFormat="1" applyFont="1" applyFill="1" applyBorder="1" applyAlignment="1" applyProtection="1">
      <alignment horizontal="center" vertical="center"/>
      <protection locked="0"/>
    </xf>
    <xf numFmtId="49" fontId="36" fillId="0" borderId="1" xfId="3" applyNumberFormat="1" applyFont="1" applyBorder="1" applyAlignment="1" applyProtection="1">
      <alignment horizontal="center"/>
      <protection locked="0"/>
    </xf>
    <xf numFmtId="49" fontId="36" fillId="3" borderId="1" xfId="3" applyNumberFormat="1" applyFont="1" applyFill="1" applyBorder="1" applyAlignment="1" applyProtection="1">
      <alignment horizontal="center" vertical="center"/>
      <protection locked="0"/>
    </xf>
    <xf numFmtId="49" fontId="36" fillId="0" borderId="1" xfId="3" applyNumberFormat="1" applyFont="1" applyBorder="1" applyAlignment="1" applyProtection="1">
      <alignment horizontal="center" vertical="center"/>
      <protection locked="0"/>
    </xf>
    <xf numFmtId="49" fontId="3" fillId="3" borderId="1" xfId="2" applyNumberFormat="1" applyFont="1" applyFill="1" applyBorder="1" applyAlignment="1">
      <alignment horizontal="center" vertical="center" wrapText="1"/>
    </xf>
    <xf numFmtId="49" fontId="36" fillId="3" borderId="12" xfId="2" applyNumberFormat="1" applyFont="1" applyFill="1" applyBorder="1" applyAlignment="1">
      <alignment horizontal="left" wrapText="1"/>
    </xf>
    <xf numFmtId="49" fontId="37" fillId="0" borderId="1" xfId="4" applyNumberFormat="1" applyFont="1" applyBorder="1" applyProtection="1">
      <alignment wrapText="1"/>
      <protection locked="0"/>
    </xf>
    <xf numFmtId="49" fontId="38" fillId="0" borderId="1" xfId="4" applyNumberFormat="1" applyFont="1" applyBorder="1" applyProtection="1">
      <alignment wrapText="1"/>
      <protection locked="0"/>
    </xf>
    <xf numFmtId="49" fontId="39" fillId="0" borderId="1" xfId="2" applyNumberFormat="1" applyFont="1" applyBorder="1" applyAlignment="1">
      <alignment wrapText="1"/>
    </xf>
    <xf numFmtId="0" fontId="35" fillId="3" borderId="1" xfId="7" applyFont="1" applyFill="1" applyBorder="1" applyAlignment="1">
      <alignment wrapText="1"/>
    </xf>
    <xf numFmtId="49" fontId="40" fillId="3" borderId="1" xfId="4" applyNumberFormat="1" applyFont="1" applyFill="1" applyBorder="1" applyProtection="1">
      <alignment wrapText="1"/>
      <protection locked="0"/>
    </xf>
    <xf numFmtId="0" fontId="35" fillId="3" borderId="1" xfId="7" applyFont="1" applyFill="1" applyBorder="1" applyAlignment="1">
      <alignment vertical="center" wrapText="1"/>
    </xf>
    <xf numFmtId="0" fontId="36" fillId="3" borderId="1" xfId="11" applyFont="1" applyFill="1" applyBorder="1"/>
    <xf numFmtId="0" fontId="37" fillId="3" borderId="1" xfId="11" applyFont="1" applyFill="1" applyBorder="1" applyAlignment="1">
      <alignment wrapText="1"/>
    </xf>
    <xf numFmtId="0" fontId="36" fillId="3" borderId="1" xfId="7" applyFont="1" applyFill="1" applyBorder="1" applyAlignment="1">
      <alignment vertical="center" wrapText="1"/>
    </xf>
    <xf numFmtId="0" fontId="36" fillId="3" borderId="1" xfId="13" applyNumberFormat="1" applyFont="1" applyFill="1" applyBorder="1" applyAlignment="1">
      <alignment vertical="center" wrapText="1"/>
    </xf>
    <xf numFmtId="0" fontId="41" fillId="3" borderId="1" xfId="11" applyFont="1" applyFill="1" applyBorder="1" applyAlignment="1">
      <alignment horizontal="justify" vertical="center" wrapText="1"/>
    </xf>
    <xf numFmtId="49" fontId="36" fillId="3" borderId="1" xfId="11" applyNumberFormat="1" applyFont="1" applyFill="1" applyBorder="1" applyAlignment="1">
      <alignment horizontal="left" vertical="center" wrapText="1"/>
    </xf>
    <xf numFmtId="0" fontId="37" fillId="3" borderId="1" xfId="11" applyFont="1" applyFill="1" applyBorder="1" applyAlignment="1">
      <alignment horizontal="justify" vertical="center" wrapText="1"/>
    </xf>
    <xf numFmtId="0" fontId="35" fillId="3" borderId="1" xfId="11" applyFont="1" applyFill="1" applyBorder="1"/>
    <xf numFmtId="49" fontId="36" fillId="3" borderId="1" xfId="11" applyNumberFormat="1" applyFont="1" applyFill="1" applyBorder="1" applyAlignment="1">
      <alignment wrapText="1"/>
    </xf>
    <xf numFmtId="0" fontId="37" fillId="3" borderId="1" xfId="11" applyFont="1" applyFill="1" applyBorder="1" applyAlignment="1">
      <alignment vertical="center"/>
    </xf>
    <xf numFmtId="0" fontId="37" fillId="3" borderId="1" xfId="0" applyFont="1" applyFill="1" applyBorder="1" applyAlignment="1">
      <alignment horizontal="left" vertical="center"/>
    </xf>
    <xf numFmtId="0" fontId="37" fillId="3" borderId="1" xfId="0" applyFont="1" applyFill="1" applyBorder="1" applyAlignment="1">
      <alignment wrapText="1"/>
    </xf>
    <xf numFmtId="49" fontId="37" fillId="3" borderId="1" xfId="11" applyNumberFormat="1" applyFont="1" applyFill="1" applyBorder="1" applyAlignment="1">
      <alignment wrapText="1"/>
    </xf>
    <xf numFmtId="49" fontId="36" fillId="3" borderId="3" xfId="11" applyNumberFormat="1" applyFont="1" applyFill="1" applyBorder="1" applyAlignment="1">
      <alignment wrapText="1"/>
    </xf>
    <xf numFmtId="0" fontId="35" fillId="3" borderId="1" xfId="11" applyFont="1" applyFill="1" applyBorder="1" applyAlignment="1">
      <alignment vertical="center" wrapText="1"/>
    </xf>
    <xf numFmtId="0" fontId="35" fillId="3" borderId="1" xfId="11" applyFont="1" applyFill="1" applyBorder="1" applyAlignment="1">
      <alignment wrapText="1"/>
    </xf>
    <xf numFmtId="0" fontId="36" fillId="3" borderId="1" xfId="11" applyFont="1" applyFill="1" applyBorder="1" applyAlignment="1">
      <alignment wrapText="1"/>
    </xf>
    <xf numFmtId="167" fontId="37" fillId="3" borderId="1" xfId="11" applyNumberFormat="1" applyFont="1" applyFill="1" applyBorder="1" applyAlignment="1">
      <alignment wrapText="1"/>
    </xf>
    <xf numFmtId="0" fontId="41" fillId="3" borderId="1" xfId="11" applyFont="1" applyFill="1" applyBorder="1"/>
    <xf numFmtId="0" fontId="35" fillId="3" borderId="1" xfId="13" applyNumberFormat="1" applyFont="1" applyFill="1" applyBorder="1" applyAlignment="1">
      <alignment vertical="center" wrapText="1"/>
    </xf>
    <xf numFmtId="0" fontId="35" fillId="3" borderId="1" xfId="11" applyFont="1" applyFill="1" applyBorder="1" applyAlignment="1">
      <alignment vertical="top" wrapText="1"/>
    </xf>
    <xf numFmtId="0" fontId="36" fillId="3" borderId="1" xfId="11" applyFont="1" applyFill="1" applyBorder="1" applyAlignment="1" applyProtection="1">
      <alignment horizontal="left" vertical="center" wrapText="1"/>
      <protection locked="0" hidden="1"/>
    </xf>
    <xf numFmtId="0" fontId="7" fillId="0" borderId="0" xfId="0" applyFont="1" applyAlignment="1">
      <alignment horizontal="right"/>
    </xf>
    <xf numFmtId="0" fontId="1" fillId="0" borderId="0" xfId="1" applyFill="1" applyAlignment="1">
      <alignment wrapText="1"/>
    </xf>
    <xf numFmtId="0" fontId="1" fillId="0" borderId="0" xfId="1" applyFill="1" applyAlignment="1"/>
    <xf numFmtId="0" fontId="3" fillId="0" borderId="0" xfId="1" applyFont="1" applyFill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2" fontId="8" fillId="0" borderId="1" xfId="1" applyNumberFormat="1" applyFont="1" applyFill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 wrapText="1"/>
    </xf>
    <xf numFmtId="2" fontId="13" fillId="0" borderId="9" xfId="0" applyNumberFormat="1" applyFont="1" applyBorder="1" applyAlignment="1">
      <alignment horizontal="center" vertical="center" wrapText="1"/>
    </xf>
    <xf numFmtId="4" fontId="2" fillId="0" borderId="0" xfId="1" applyNumberFormat="1" applyFont="1" applyFill="1"/>
    <xf numFmtId="2" fontId="2" fillId="0" borderId="0" xfId="1" applyNumberFormat="1" applyFont="1" applyFill="1"/>
    <xf numFmtId="2" fontId="3" fillId="3" borderId="1" xfId="7" applyNumberFormat="1" applyFont="1" applyFill="1" applyBorder="1" applyAlignment="1">
      <alignment horizontal="center" vertical="center" wrapText="1"/>
    </xf>
    <xf numFmtId="2" fontId="4" fillId="3" borderId="1" xfId="7" applyNumberFormat="1" applyFont="1" applyFill="1" applyBorder="1" applyAlignment="1">
      <alignment horizontal="center" vertical="center" wrapText="1"/>
    </xf>
    <xf numFmtId="2" fontId="4" fillId="3" borderId="5" xfId="7" applyNumberFormat="1" applyFont="1" applyFill="1" applyBorder="1" applyAlignment="1">
      <alignment horizontal="center" vertical="center" wrapText="1"/>
    </xf>
    <xf numFmtId="2" fontId="4" fillId="3" borderId="1" xfId="7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" fillId="0" borderId="0" xfId="1" applyFill="1" applyAlignment="1">
      <alignment horizontal="right"/>
    </xf>
    <xf numFmtId="0" fontId="1" fillId="0" borderId="0" xfId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0" xfId="1" applyFill="1"/>
    <xf numFmtId="0" fontId="4" fillId="0" borderId="10" xfId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0" borderId="0" xfId="1" applyFill="1" applyAlignment="1"/>
  </cellXfs>
  <cellStyles count="14">
    <cellStyle name="xl101" xfId="4"/>
    <cellStyle name="xl22" xfId="5"/>
    <cellStyle name="xl34" xfId="6"/>
    <cellStyle name="Обычный" xfId="0" builtinId="0"/>
    <cellStyle name="Обычный 2" xfId="1"/>
    <cellStyle name="Обычный 2 3" xfId="10"/>
    <cellStyle name="Обычный 2 4" xfId="12"/>
    <cellStyle name="Обычный 2 6" xfId="2"/>
    <cellStyle name="Обычный 3" xfId="8"/>
    <cellStyle name="Обычный 4" xfId="11"/>
    <cellStyle name="Обычный 6" xfId="3"/>
    <cellStyle name="Обычный_Приложения 8, 9, 10 (1)" xfId="7"/>
    <cellStyle name="Финансовый 3" xfId="9"/>
    <cellStyle name="Финансовый 4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D1" zoomScaleNormal="100" workbookViewId="0">
      <selection activeCell="E9" sqref="E9"/>
    </sheetView>
  </sheetViews>
  <sheetFormatPr defaultColWidth="9.140625" defaultRowHeight="12.75" x14ac:dyDescent="0.2"/>
  <cols>
    <col min="1" max="1" width="9" style="1" customWidth="1"/>
    <col min="2" max="2" width="15.28515625" style="1" customWidth="1"/>
    <col min="3" max="3" width="29.5703125" style="1" customWidth="1"/>
    <col min="4" max="4" width="73.140625" style="1" customWidth="1"/>
    <col min="5" max="5" width="30.7109375" style="1" customWidth="1"/>
    <col min="6" max="16384" width="9.140625" style="1"/>
  </cols>
  <sheetData>
    <row r="1" spans="1:6" ht="18.75" x14ac:dyDescent="0.3">
      <c r="D1" s="14"/>
      <c r="E1" s="323" t="s">
        <v>85</v>
      </c>
      <c r="F1" s="323"/>
    </row>
    <row r="2" spans="1:6" s="2" customFormat="1" ht="15.75" x14ac:dyDescent="0.25">
      <c r="A2" s="15"/>
      <c r="B2" s="15"/>
      <c r="C2" s="15"/>
      <c r="D2" s="15"/>
      <c r="E2" s="324" t="s">
        <v>289</v>
      </c>
      <c r="F2" s="324"/>
    </row>
    <row r="3" spans="1:6" s="2" customFormat="1" ht="15.75" x14ac:dyDescent="0.25">
      <c r="A3" s="15"/>
      <c r="B3" s="15"/>
      <c r="C3" s="15"/>
      <c r="D3" s="15"/>
      <c r="E3" s="324" t="s">
        <v>433</v>
      </c>
      <c r="F3" s="324"/>
    </row>
    <row r="4" spans="1:6" s="2" customFormat="1" ht="42.75" customHeight="1" x14ac:dyDescent="0.25">
      <c r="A4" s="15"/>
      <c r="B4" s="15"/>
      <c r="C4" s="15"/>
      <c r="D4" s="15"/>
      <c r="E4" s="325" t="s">
        <v>441</v>
      </c>
      <c r="F4" s="325"/>
    </row>
    <row r="5" spans="1:6" s="2" customFormat="1" ht="15.75" x14ac:dyDescent="0.25">
      <c r="A5" s="15"/>
      <c r="B5" s="15"/>
      <c r="C5" s="15"/>
      <c r="D5" s="15"/>
      <c r="E5" s="324" t="s">
        <v>456</v>
      </c>
      <c r="F5" s="324"/>
    </row>
    <row r="6" spans="1:6" s="2" customFormat="1" ht="9" customHeight="1" x14ac:dyDescent="0.25">
      <c r="A6" s="15"/>
      <c r="B6" s="15"/>
      <c r="C6" s="15"/>
      <c r="D6" s="15"/>
    </row>
    <row r="7" spans="1:6" s="2" customFormat="1" ht="15.75" hidden="1" x14ac:dyDescent="0.25">
      <c r="A7" s="15"/>
      <c r="B7" s="15"/>
      <c r="C7" s="15"/>
      <c r="D7" s="15"/>
    </row>
    <row r="8" spans="1:6" s="2" customFormat="1" ht="15.75" hidden="1" x14ac:dyDescent="0.25">
      <c r="A8" s="3"/>
      <c r="B8" s="3"/>
      <c r="C8" s="3"/>
      <c r="D8" s="3"/>
    </row>
    <row r="9" spans="1:6" ht="89.25" customHeight="1" x14ac:dyDescent="0.25">
      <c r="B9" s="316" t="s">
        <v>434</v>
      </c>
      <c r="C9" s="316"/>
      <c r="D9" s="316"/>
      <c r="E9" s="4"/>
    </row>
    <row r="10" spans="1:6" ht="15.75" x14ac:dyDescent="0.25">
      <c r="B10" s="317"/>
      <c r="C10" s="317"/>
      <c r="D10" s="317"/>
      <c r="E10" s="4"/>
    </row>
    <row r="11" spans="1:6" ht="22.5" customHeight="1" x14ac:dyDescent="0.25">
      <c r="B11" s="5"/>
      <c r="C11" s="5"/>
      <c r="D11" s="5"/>
      <c r="E11" s="6" t="s">
        <v>84</v>
      </c>
    </row>
    <row r="12" spans="1:6" ht="44.25" customHeight="1" x14ac:dyDescent="0.2">
      <c r="B12" s="318" t="s">
        <v>7</v>
      </c>
      <c r="C12" s="318"/>
      <c r="D12" s="319" t="s">
        <v>9</v>
      </c>
      <c r="E12" s="321" t="s">
        <v>11</v>
      </c>
    </row>
    <row r="13" spans="1:6" ht="93.75" x14ac:dyDescent="0.3">
      <c r="B13" s="19" t="s">
        <v>8</v>
      </c>
      <c r="C13" s="20" t="s">
        <v>10</v>
      </c>
      <c r="D13" s="320"/>
      <c r="E13" s="322"/>
    </row>
    <row r="14" spans="1:6" ht="18.75" x14ac:dyDescent="0.3">
      <c r="B14" s="21">
        <v>1</v>
      </c>
      <c r="C14" s="21">
        <v>2</v>
      </c>
      <c r="D14" s="21">
        <v>3</v>
      </c>
      <c r="E14" s="21">
        <v>4</v>
      </c>
    </row>
    <row r="15" spans="1:6" ht="18.75" x14ac:dyDescent="0.3">
      <c r="B15" s="22"/>
      <c r="C15" s="23"/>
      <c r="D15" s="10" t="s">
        <v>0</v>
      </c>
      <c r="E15" s="129">
        <f>+E16+E17+E18+E21+E22</f>
        <v>112</v>
      </c>
      <c r="F15" s="311"/>
    </row>
    <row r="16" spans="1:6" ht="18.75" x14ac:dyDescent="0.3">
      <c r="B16" s="22">
        <v>182</v>
      </c>
      <c r="C16" s="11" t="s">
        <v>1</v>
      </c>
      <c r="D16" s="9" t="s">
        <v>2</v>
      </c>
      <c r="E16" s="129">
        <v>60</v>
      </c>
    </row>
    <row r="17" spans="2:5" ht="18.75" x14ac:dyDescent="0.3">
      <c r="B17" s="22">
        <v>182</v>
      </c>
      <c r="C17" s="9" t="s">
        <v>3</v>
      </c>
      <c r="D17" s="7" t="s">
        <v>4</v>
      </c>
      <c r="E17" s="129">
        <v>7</v>
      </c>
    </row>
    <row r="18" spans="2:5" ht="18.75" x14ac:dyDescent="0.3">
      <c r="B18" s="22">
        <v>182</v>
      </c>
      <c r="C18" s="9" t="s">
        <v>5</v>
      </c>
      <c r="D18" s="9" t="s">
        <v>6</v>
      </c>
      <c r="E18" s="129">
        <v>35</v>
      </c>
    </row>
    <row r="19" spans="2:5" ht="18.75" x14ac:dyDescent="0.2">
      <c r="B19" s="22"/>
      <c r="C19" s="9"/>
      <c r="D19" s="9"/>
      <c r="E19" s="307"/>
    </row>
    <row r="20" spans="2:5" ht="47.25" x14ac:dyDescent="0.2">
      <c r="B20" s="9">
        <v>802</v>
      </c>
      <c r="C20" s="9" t="s">
        <v>426</v>
      </c>
      <c r="D20" s="135" t="s">
        <v>427</v>
      </c>
      <c r="E20" s="307">
        <v>0</v>
      </c>
    </row>
    <row r="21" spans="2:5" ht="18.75" x14ac:dyDescent="0.2">
      <c r="B21" s="9">
        <v>802</v>
      </c>
      <c r="C21" s="305" t="s">
        <v>428</v>
      </c>
      <c r="D21" s="135" t="s">
        <v>429</v>
      </c>
      <c r="E21" s="307">
        <v>5</v>
      </c>
    </row>
    <row r="22" spans="2:5" ht="18.75" x14ac:dyDescent="0.2">
      <c r="B22" s="9">
        <v>802</v>
      </c>
      <c r="C22" s="305" t="s">
        <v>430</v>
      </c>
      <c r="D22" s="306" t="s">
        <v>431</v>
      </c>
      <c r="E22" s="307">
        <v>5</v>
      </c>
    </row>
    <row r="25" spans="2:5" x14ac:dyDescent="0.2">
      <c r="E25" s="311">
        <f>+E17+E18</f>
        <v>42</v>
      </c>
    </row>
    <row r="51" spans="3:3" x14ac:dyDescent="0.2">
      <c r="C51" s="12"/>
    </row>
  </sheetData>
  <mergeCells count="10">
    <mergeCell ref="E1:F1"/>
    <mergeCell ref="E2:F2"/>
    <mergeCell ref="E3:F3"/>
    <mergeCell ref="E4:F4"/>
    <mergeCell ref="E5:F5"/>
    <mergeCell ref="B9:D9"/>
    <mergeCell ref="B10:D10"/>
    <mergeCell ref="B12:C12"/>
    <mergeCell ref="D12:D13"/>
    <mergeCell ref="E12:E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8"/>
  <sheetViews>
    <sheetView topLeftCell="D1" workbookViewId="0">
      <selection activeCell="E8" sqref="E8"/>
    </sheetView>
  </sheetViews>
  <sheetFormatPr defaultColWidth="9.140625" defaultRowHeight="12.75" x14ac:dyDescent="0.2"/>
  <cols>
    <col min="1" max="1" width="9" style="1" customWidth="1"/>
    <col min="2" max="2" width="14.140625" style="1" customWidth="1"/>
    <col min="3" max="3" width="25.28515625" style="1" customWidth="1"/>
    <col min="4" max="4" width="48.85546875" style="1" customWidth="1"/>
    <col min="5" max="5" width="29.85546875" style="1" customWidth="1"/>
    <col min="6" max="6" width="35.28515625" style="1" customWidth="1"/>
    <col min="7" max="16384" width="9.140625" style="1"/>
  </cols>
  <sheetData>
    <row r="1" spans="1:7" ht="18.75" x14ac:dyDescent="0.3">
      <c r="D1" s="14"/>
      <c r="E1" s="14"/>
      <c r="F1" s="323" t="s">
        <v>36</v>
      </c>
      <c r="G1" s="323"/>
    </row>
    <row r="2" spans="1:7" s="2" customFormat="1" ht="15.75" x14ac:dyDescent="0.25">
      <c r="A2" s="15"/>
      <c r="B2" s="15"/>
      <c r="C2" s="15"/>
      <c r="D2" s="15"/>
      <c r="E2" s="15"/>
      <c r="F2" s="324" t="s">
        <v>289</v>
      </c>
      <c r="G2" s="324"/>
    </row>
    <row r="3" spans="1:7" s="2" customFormat="1" ht="15.75" x14ac:dyDescent="0.25">
      <c r="A3" s="15"/>
      <c r="B3" s="15"/>
      <c r="C3" s="15"/>
      <c r="D3" s="15"/>
      <c r="E3" s="15"/>
      <c r="F3" s="324" t="s">
        <v>433</v>
      </c>
      <c r="G3" s="324"/>
    </row>
    <row r="4" spans="1:7" s="2" customFormat="1" ht="26.25" customHeight="1" x14ac:dyDescent="0.25">
      <c r="A4" s="15"/>
      <c r="B4" s="15"/>
      <c r="C4" s="15"/>
      <c r="D4" s="15"/>
      <c r="E4" s="15"/>
      <c r="F4" s="325" t="s">
        <v>445</v>
      </c>
      <c r="G4" s="325"/>
    </row>
    <row r="5" spans="1:7" s="2" customFormat="1" ht="15.75" x14ac:dyDescent="0.25">
      <c r="A5" s="15"/>
      <c r="B5" s="15"/>
      <c r="C5" s="15"/>
      <c r="D5" s="15"/>
      <c r="E5" s="15"/>
      <c r="F5" s="324" t="s">
        <v>456</v>
      </c>
      <c r="G5" s="324"/>
    </row>
    <row r="6" spans="1:7" s="2" customFormat="1" ht="15.75" x14ac:dyDescent="0.25">
      <c r="A6" s="15"/>
      <c r="B6" s="15"/>
      <c r="C6" s="15"/>
      <c r="D6" s="15"/>
      <c r="E6" s="15"/>
    </row>
    <row r="7" spans="1:7" s="2" customFormat="1" ht="15.75" x14ac:dyDescent="0.25">
      <c r="A7" s="15"/>
      <c r="B7" s="15"/>
      <c r="C7" s="15"/>
      <c r="D7" s="15"/>
      <c r="E7" s="15"/>
    </row>
    <row r="8" spans="1:7" s="2" customFormat="1" ht="15.75" x14ac:dyDescent="0.25">
      <c r="A8" s="3"/>
      <c r="B8" s="3"/>
      <c r="C8" s="3"/>
      <c r="D8" s="3"/>
      <c r="E8" s="3"/>
    </row>
    <row r="9" spans="1:7" ht="87" customHeight="1" x14ac:dyDescent="0.25">
      <c r="B9" s="333" t="s">
        <v>444</v>
      </c>
      <c r="C9" s="333"/>
      <c r="D9" s="333"/>
      <c r="E9" s="333"/>
      <c r="F9" s="25"/>
    </row>
    <row r="10" spans="1:7" ht="15.75" x14ac:dyDescent="0.25">
      <c r="B10" s="317"/>
      <c r="C10" s="317"/>
      <c r="D10" s="317"/>
      <c r="E10" s="18"/>
    </row>
    <row r="11" spans="1:7" ht="15.75" x14ac:dyDescent="0.25">
      <c r="B11" s="5"/>
      <c r="C11" s="5"/>
      <c r="D11" s="5"/>
      <c r="E11" s="5"/>
      <c r="F11" s="1" t="s">
        <v>35</v>
      </c>
    </row>
    <row r="12" spans="1:7" ht="15.75" customHeight="1" x14ac:dyDescent="0.2">
      <c r="B12" s="331" t="s">
        <v>30</v>
      </c>
      <c r="C12" s="331"/>
      <c r="D12" s="331" t="s">
        <v>31</v>
      </c>
      <c r="E12" s="331" t="s">
        <v>32</v>
      </c>
      <c r="F12" s="331"/>
    </row>
    <row r="13" spans="1:7" ht="88.5" customHeight="1" x14ac:dyDescent="0.2">
      <c r="B13" s="31" t="s">
        <v>37</v>
      </c>
      <c r="C13" s="31" t="s">
        <v>34</v>
      </c>
      <c r="D13" s="331"/>
      <c r="E13" s="31" t="s">
        <v>13</v>
      </c>
      <c r="F13" s="31" t="s">
        <v>14</v>
      </c>
    </row>
    <row r="14" spans="1:7" ht="15.75" x14ac:dyDescent="0.2">
      <c r="B14" s="39">
        <v>1</v>
      </c>
      <c r="C14" s="39">
        <v>2</v>
      </c>
      <c r="D14" s="39">
        <v>3</v>
      </c>
      <c r="E14" s="39">
        <v>4</v>
      </c>
      <c r="F14" s="39">
        <v>5</v>
      </c>
    </row>
    <row r="15" spans="1:7" ht="31.5" x14ac:dyDescent="0.25">
      <c r="B15" s="139"/>
      <c r="C15" s="139"/>
      <c r="D15" s="140" t="s">
        <v>299</v>
      </c>
      <c r="E15" s="133">
        <v>0</v>
      </c>
      <c r="F15" s="133">
        <v>0</v>
      </c>
    </row>
    <row r="16" spans="1:7" ht="31.5" x14ac:dyDescent="0.25">
      <c r="B16" s="141">
        <v>802</v>
      </c>
      <c r="C16" s="141" t="s">
        <v>300</v>
      </c>
      <c r="D16" s="140" t="s">
        <v>301</v>
      </c>
      <c r="E16" s="133">
        <v>0</v>
      </c>
      <c r="F16" s="133">
        <v>0</v>
      </c>
    </row>
    <row r="17" spans="2:6" ht="15.75" x14ac:dyDescent="0.25">
      <c r="B17" s="139">
        <v>802</v>
      </c>
      <c r="C17" s="139" t="s">
        <v>302</v>
      </c>
      <c r="D17" s="142" t="s">
        <v>303</v>
      </c>
      <c r="E17" s="145">
        <f>+E18</f>
        <v>-4271.2</v>
      </c>
      <c r="F17" s="145">
        <f>+F18</f>
        <v>-4271.2</v>
      </c>
    </row>
    <row r="18" spans="2:6" ht="31.5" x14ac:dyDescent="0.25">
      <c r="B18" s="139">
        <v>802</v>
      </c>
      <c r="C18" s="143" t="s">
        <v>304</v>
      </c>
      <c r="D18" s="142" t="s">
        <v>305</v>
      </c>
      <c r="E18" s="145">
        <f>+E19</f>
        <v>-4271.2</v>
      </c>
      <c r="F18" s="145">
        <f>+F19</f>
        <v>-4271.2</v>
      </c>
    </row>
    <row r="19" spans="2:6" ht="31.5" x14ac:dyDescent="0.25">
      <c r="B19" s="139">
        <v>802</v>
      </c>
      <c r="C19" s="139" t="s">
        <v>306</v>
      </c>
      <c r="D19" s="144" t="s">
        <v>307</v>
      </c>
      <c r="E19" s="145">
        <f>-E20</f>
        <v>-4271.2</v>
      </c>
      <c r="F19" s="145">
        <f>-F20</f>
        <v>-4271.2</v>
      </c>
    </row>
    <row r="20" spans="2:6" ht="47.25" x14ac:dyDescent="0.25">
      <c r="B20" s="139">
        <v>802</v>
      </c>
      <c r="C20" s="139" t="s">
        <v>287</v>
      </c>
      <c r="D20" s="142" t="s">
        <v>308</v>
      </c>
      <c r="E20" s="145">
        <f>+'Приложение 7'!E17</f>
        <v>4271.2</v>
      </c>
      <c r="F20" s="145">
        <f>+'Приложение 6'!E17</f>
        <v>4271.2</v>
      </c>
    </row>
    <row r="21" spans="2:6" ht="15.75" x14ac:dyDescent="0.25">
      <c r="B21" s="139">
        <v>802</v>
      </c>
      <c r="C21" s="139" t="s">
        <v>309</v>
      </c>
      <c r="D21" s="142" t="s">
        <v>310</v>
      </c>
      <c r="E21" s="145">
        <f>+E20</f>
        <v>4271.2</v>
      </c>
      <c r="F21" s="145">
        <f>+F20</f>
        <v>4271.2</v>
      </c>
    </row>
    <row r="22" spans="2:6" ht="31.5" x14ac:dyDescent="0.25">
      <c r="B22" s="139">
        <v>802</v>
      </c>
      <c r="C22" s="143" t="s">
        <v>311</v>
      </c>
      <c r="D22" s="142" t="s">
        <v>312</v>
      </c>
      <c r="E22" s="145">
        <f>+E21</f>
        <v>4271.2</v>
      </c>
      <c r="F22" s="145">
        <f>+F21</f>
        <v>4271.2</v>
      </c>
    </row>
    <row r="23" spans="2:6" ht="31.5" x14ac:dyDescent="0.25">
      <c r="B23" s="139">
        <v>802</v>
      </c>
      <c r="C23" s="139" t="s">
        <v>313</v>
      </c>
      <c r="D23" s="144" t="s">
        <v>314</v>
      </c>
      <c r="E23" s="145">
        <f>+E21</f>
        <v>4271.2</v>
      </c>
      <c r="F23" s="145">
        <f>+F21</f>
        <v>4271.2</v>
      </c>
    </row>
    <row r="24" spans="2:6" ht="47.25" x14ac:dyDescent="0.25">
      <c r="B24" s="139">
        <v>802</v>
      </c>
      <c r="C24" s="139" t="s">
        <v>288</v>
      </c>
      <c r="D24" s="142" t="s">
        <v>315</v>
      </c>
      <c r="E24" s="145">
        <f>+E23</f>
        <v>4271.2</v>
      </c>
      <c r="F24" s="145">
        <f>+F23</f>
        <v>4271.2</v>
      </c>
    </row>
    <row r="48" spans="3:3" x14ac:dyDescent="0.2">
      <c r="C48" s="12"/>
    </row>
  </sheetData>
  <mergeCells count="10">
    <mergeCell ref="F1:G1"/>
    <mergeCell ref="F2:G2"/>
    <mergeCell ref="F3:G3"/>
    <mergeCell ref="F4:G4"/>
    <mergeCell ref="F5:G5"/>
    <mergeCell ref="B10:D10"/>
    <mergeCell ref="B12:C12"/>
    <mergeCell ref="D12:D13"/>
    <mergeCell ref="E12:F12"/>
    <mergeCell ref="B9:E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opLeftCell="C1" workbookViewId="0">
      <selection activeCell="F5" sqref="F5:G5"/>
    </sheetView>
  </sheetViews>
  <sheetFormatPr defaultColWidth="9.140625" defaultRowHeight="12.75" x14ac:dyDescent="0.2"/>
  <cols>
    <col min="1" max="1" width="9" style="1" customWidth="1"/>
    <col min="2" max="2" width="63.7109375" style="1" customWidth="1"/>
    <col min="3" max="3" width="10.5703125" style="1" customWidth="1"/>
    <col min="4" max="4" width="13.28515625" style="1" customWidth="1"/>
    <col min="5" max="5" width="17.42578125" style="1" customWidth="1"/>
    <col min="6" max="6" width="16.42578125" style="1" customWidth="1"/>
    <col min="7" max="7" width="18" style="1" customWidth="1"/>
    <col min="8" max="16384" width="9.140625" style="1"/>
  </cols>
  <sheetData>
    <row r="1" spans="1:7" ht="18.75" x14ac:dyDescent="0.3">
      <c r="D1" s="14"/>
      <c r="E1" s="14"/>
      <c r="F1" s="323" t="s">
        <v>43</v>
      </c>
      <c r="G1" s="323"/>
    </row>
    <row r="2" spans="1:7" s="2" customFormat="1" ht="15.75" x14ac:dyDescent="0.25">
      <c r="A2" s="15"/>
      <c r="B2" s="15"/>
      <c r="C2" s="15"/>
      <c r="D2" s="15"/>
      <c r="E2" s="15"/>
      <c r="F2" s="324" t="s">
        <v>289</v>
      </c>
      <c r="G2" s="324"/>
    </row>
    <row r="3" spans="1:7" s="2" customFormat="1" ht="15.75" x14ac:dyDescent="0.25">
      <c r="A3" s="15"/>
      <c r="B3" s="15"/>
      <c r="C3" s="15"/>
      <c r="D3" s="15"/>
      <c r="E3" s="15"/>
      <c r="F3" s="324" t="s">
        <v>433</v>
      </c>
      <c r="G3" s="324"/>
    </row>
    <row r="4" spans="1:7" s="2" customFormat="1" ht="39.75" customHeight="1" x14ac:dyDescent="0.25">
      <c r="A4" s="15"/>
      <c r="B4" s="15"/>
      <c r="C4" s="15"/>
      <c r="D4" s="15"/>
      <c r="E4" s="15"/>
      <c r="F4" s="325" t="s">
        <v>441</v>
      </c>
      <c r="G4" s="325"/>
    </row>
    <row r="5" spans="1:7" s="2" customFormat="1" ht="15.75" x14ac:dyDescent="0.25">
      <c r="A5" s="15"/>
      <c r="B5" s="15"/>
      <c r="C5" s="15"/>
      <c r="D5" s="15"/>
      <c r="E5" s="15"/>
      <c r="F5" s="324" t="s">
        <v>456</v>
      </c>
      <c r="G5" s="324"/>
    </row>
    <row r="6" spans="1:7" s="2" customFormat="1" ht="15.75" x14ac:dyDescent="0.25">
      <c r="A6" s="15"/>
      <c r="B6" s="15"/>
      <c r="C6" s="15"/>
      <c r="D6" s="15"/>
      <c r="E6" s="15"/>
    </row>
    <row r="7" spans="1:7" s="2" customFormat="1" ht="15.75" x14ac:dyDescent="0.25">
      <c r="A7" s="15"/>
      <c r="B7" s="15"/>
      <c r="C7" s="15"/>
      <c r="D7" s="15"/>
      <c r="E7" s="15"/>
    </row>
    <row r="8" spans="1:7" s="2" customFormat="1" ht="15.75" x14ac:dyDescent="0.25">
      <c r="A8" s="3"/>
      <c r="B8" s="3"/>
      <c r="C8" s="3"/>
      <c r="D8" s="3"/>
      <c r="E8" s="3"/>
    </row>
    <row r="9" spans="1:7" ht="148.5" customHeight="1" x14ac:dyDescent="0.25">
      <c r="B9" s="316" t="s">
        <v>446</v>
      </c>
      <c r="C9" s="316"/>
      <c r="D9" s="316"/>
      <c r="E9" s="316"/>
      <c r="F9" s="316"/>
      <c r="G9" s="316"/>
    </row>
    <row r="10" spans="1:7" ht="15.75" x14ac:dyDescent="0.25">
      <c r="B10" s="317"/>
      <c r="C10" s="317"/>
      <c r="D10" s="317"/>
      <c r="E10" s="18"/>
    </row>
    <row r="11" spans="1:7" ht="15.75" x14ac:dyDescent="0.25">
      <c r="B11" s="5"/>
      <c r="C11" s="5"/>
      <c r="D11" s="5"/>
      <c r="E11" s="5"/>
      <c r="G11" s="1" t="s">
        <v>35</v>
      </c>
    </row>
    <row r="12" spans="1:7" ht="15.75" customHeight="1" x14ac:dyDescent="0.2">
      <c r="B12" s="334" t="s">
        <v>38</v>
      </c>
      <c r="C12" s="334" t="s">
        <v>39</v>
      </c>
      <c r="D12" s="334" t="s">
        <v>40</v>
      </c>
      <c r="E12" s="334" t="s">
        <v>41</v>
      </c>
      <c r="F12" s="334" t="s">
        <v>42</v>
      </c>
      <c r="G12" s="334" t="s">
        <v>32</v>
      </c>
    </row>
    <row r="13" spans="1:7" ht="88.5" customHeight="1" x14ac:dyDescent="0.2">
      <c r="B13" s="334"/>
      <c r="C13" s="334"/>
      <c r="D13" s="334"/>
      <c r="E13" s="334"/>
      <c r="F13" s="334"/>
      <c r="G13" s="334"/>
    </row>
    <row r="14" spans="1:7" ht="15.75" x14ac:dyDescent="0.25">
      <c r="B14" s="35">
        <v>1</v>
      </c>
      <c r="C14" s="35">
        <v>2</v>
      </c>
      <c r="D14" s="35">
        <v>3</v>
      </c>
      <c r="E14" s="35">
        <v>4</v>
      </c>
      <c r="F14" s="35">
        <v>5</v>
      </c>
      <c r="G14" s="35">
        <v>6</v>
      </c>
    </row>
    <row r="15" spans="1:7" ht="15.75" x14ac:dyDescent="0.2">
      <c r="B15" s="146" t="s">
        <v>316</v>
      </c>
      <c r="C15" s="147" t="s">
        <v>93</v>
      </c>
      <c r="D15" s="147"/>
      <c r="E15" s="147"/>
      <c r="F15" s="147"/>
      <c r="G15" s="177">
        <f>G16+G38+G23+G43+G47</f>
        <v>4185.7999999999993</v>
      </c>
    </row>
    <row r="16" spans="1:7" ht="57" customHeight="1" x14ac:dyDescent="0.2">
      <c r="B16" s="148" t="s">
        <v>317</v>
      </c>
      <c r="C16" s="149" t="s">
        <v>93</v>
      </c>
      <c r="D16" s="149" t="s">
        <v>98</v>
      </c>
      <c r="E16" s="150"/>
      <c r="F16" s="150"/>
      <c r="G16" s="166">
        <f>G17</f>
        <v>869.5</v>
      </c>
    </row>
    <row r="17" spans="2:7" ht="15.75" x14ac:dyDescent="0.25">
      <c r="B17" s="151" t="s">
        <v>318</v>
      </c>
      <c r="C17" s="150" t="s">
        <v>93</v>
      </c>
      <c r="D17" s="150" t="s">
        <v>98</v>
      </c>
      <c r="E17" s="150" t="s">
        <v>319</v>
      </c>
      <c r="F17" s="150"/>
      <c r="G17" s="164">
        <f>G18</f>
        <v>869.5</v>
      </c>
    </row>
    <row r="18" spans="2:7" ht="78.75" customHeight="1" x14ac:dyDescent="0.25">
      <c r="B18" s="152" t="s">
        <v>320</v>
      </c>
      <c r="C18" s="150" t="s">
        <v>93</v>
      </c>
      <c r="D18" s="150" t="s">
        <v>98</v>
      </c>
      <c r="E18" s="150" t="s">
        <v>319</v>
      </c>
      <c r="F18" s="150" t="s">
        <v>321</v>
      </c>
      <c r="G18" s="164">
        <f>G19</f>
        <v>869.5</v>
      </c>
    </row>
    <row r="19" spans="2:7" ht="15.75" x14ac:dyDescent="0.2">
      <c r="B19" s="153" t="s">
        <v>322</v>
      </c>
      <c r="C19" s="150" t="s">
        <v>93</v>
      </c>
      <c r="D19" s="150" t="s">
        <v>98</v>
      </c>
      <c r="E19" s="150" t="s">
        <v>319</v>
      </c>
      <c r="F19" s="150" t="s">
        <v>323</v>
      </c>
      <c r="G19" s="164">
        <f>G20+G22</f>
        <v>869.5</v>
      </c>
    </row>
    <row r="20" spans="2:7" ht="15.75" x14ac:dyDescent="0.2">
      <c r="B20" s="153" t="s">
        <v>324</v>
      </c>
      <c r="C20" s="150" t="s">
        <v>93</v>
      </c>
      <c r="D20" s="150" t="s">
        <v>98</v>
      </c>
      <c r="E20" s="150" t="s">
        <v>319</v>
      </c>
      <c r="F20" s="150" t="s">
        <v>104</v>
      </c>
      <c r="G20" s="164">
        <f>'Приложение 27'!H18</f>
        <v>668</v>
      </c>
    </row>
    <row r="21" spans="2:7" ht="31.5" x14ac:dyDescent="0.2">
      <c r="B21" s="154" t="s">
        <v>325</v>
      </c>
      <c r="C21" s="150" t="s">
        <v>93</v>
      </c>
      <c r="D21" s="150" t="s">
        <v>98</v>
      </c>
      <c r="E21" s="150" t="s">
        <v>319</v>
      </c>
      <c r="F21" s="150" t="s">
        <v>107</v>
      </c>
      <c r="G21" s="164"/>
    </row>
    <row r="22" spans="2:7" ht="31.5" x14ac:dyDescent="0.2">
      <c r="B22" s="154" t="s">
        <v>326</v>
      </c>
      <c r="C22" s="150" t="s">
        <v>93</v>
      </c>
      <c r="D22" s="150" t="s">
        <v>98</v>
      </c>
      <c r="E22" s="150" t="s">
        <v>319</v>
      </c>
      <c r="F22" s="150" t="s">
        <v>110</v>
      </c>
      <c r="G22" s="164">
        <f>'Приложение 27'!H20</f>
        <v>201.5</v>
      </c>
    </row>
    <row r="23" spans="2:7" ht="63" x14ac:dyDescent="0.2">
      <c r="B23" s="155" t="s">
        <v>327</v>
      </c>
      <c r="C23" s="149" t="s">
        <v>93</v>
      </c>
      <c r="D23" s="149" t="s">
        <v>118</v>
      </c>
      <c r="E23" s="149"/>
      <c r="F23" s="149"/>
      <c r="G23" s="166">
        <f>G24</f>
        <v>671.1</v>
      </c>
    </row>
    <row r="24" spans="2:7" ht="31.5" x14ac:dyDescent="0.2">
      <c r="B24" s="156" t="s">
        <v>328</v>
      </c>
      <c r="C24" s="150" t="s">
        <v>329</v>
      </c>
      <c r="D24" s="150" t="s">
        <v>118</v>
      </c>
      <c r="E24" s="150" t="s">
        <v>319</v>
      </c>
      <c r="F24" s="150" t="s">
        <v>96</v>
      </c>
      <c r="G24" s="164">
        <f>G25+G30+G34</f>
        <v>671.1</v>
      </c>
    </row>
    <row r="25" spans="2:7" ht="63" x14ac:dyDescent="0.2">
      <c r="B25" s="157" t="s">
        <v>320</v>
      </c>
      <c r="C25" s="150" t="s">
        <v>93</v>
      </c>
      <c r="D25" s="150" t="s">
        <v>118</v>
      </c>
      <c r="E25" s="150" t="s">
        <v>330</v>
      </c>
      <c r="F25" s="150" t="s">
        <v>321</v>
      </c>
      <c r="G25" s="164">
        <f>G27+G29</f>
        <v>516.4</v>
      </c>
    </row>
    <row r="26" spans="2:7" ht="31.5" x14ac:dyDescent="0.2">
      <c r="B26" s="157" t="s">
        <v>331</v>
      </c>
      <c r="C26" s="150" t="s">
        <v>93</v>
      </c>
      <c r="D26" s="150" t="s">
        <v>118</v>
      </c>
      <c r="E26" s="150" t="s">
        <v>330</v>
      </c>
      <c r="F26" s="150" t="s">
        <v>323</v>
      </c>
      <c r="G26" s="164">
        <f>G27+G29</f>
        <v>516.4</v>
      </c>
    </row>
    <row r="27" spans="2:7" ht="15.75" x14ac:dyDescent="0.2">
      <c r="B27" s="153" t="s">
        <v>324</v>
      </c>
      <c r="C27" s="150" t="s">
        <v>93</v>
      </c>
      <c r="D27" s="150" t="s">
        <v>118</v>
      </c>
      <c r="E27" s="150" t="s">
        <v>330</v>
      </c>
      <c r="F27" s="150" t="s">
        <v>104</v>
      </c>
      <c r="G27" s="164">
        <f>'Приложение 27'!H27</f>
        <v>396.6</v>
      </c>
    </row>
    <row r="28" spans="2:7" ht="31.5" x14ac:dyDescent="0.2">
      <c r="B28" s="154" t="s">
        <v>325</v>
      </c>
      <c r="C28" s="150" t="s">
        <v>93</v>
      </c>
      <c r="D28" s="150" t="s">
        <v>118</v>
      </c>
      <c r="E28" s="150" t="s">
        <v>330</v>
      </c>
      <c r="F28" s="150" t="s">
        <v>107</v>
      </c>
      <c r="G28" s="164"/>
    </row>
    <row r="29" spans="2:7" ht="31.5" x14ac:dyDescent="0.2">
      <c r="B29" s="154" t="s">
        <v>326</v>
      </c>
      <c r="C29" s="150" t="s">
        <v>93</v>
      </c>
      <c r="D29" s="150" t="s">
        <v>118</v>
      </c>
      <c r="E29" s="150" t="s">
        <v>330</v>
      </c>
      <c r="F29" s="150" t="s">
        <v>110</v>
      </c>
      <c r="G29" s="164">
        <f>'Приложение 27'!H29</f>
        <v>119.8</v>
      </c>
    </row>
    <row r="30" spans="2:7" ht="31.5" x14ac:dyDescent="0.25">
      <c r="B30" s="152" t="s">
        <v>332</v>
      </c>
      <c r="C30" s="150" t="s">
        <v>93</v>
      </c>
      <c r="D30" s="150" t="s">
        <v>118</v>
      </c>
      <c r="E30" s="150" t="s">
        <v>330</v>
      </c>
      <c r="F30" s="150" t="s">
        <v>122</v>
      </c>
      <c r="G30" s="164">
        <f>G31</f>
        <v>150.5</v>
      </c>
    </row>
    <row r="31" spans="2:7" ht="31.5" x14ac:dyDescent="0.2">
      <c r="B31" s="157" t="s">
        <v>333</v>
      </c>
      <c r="C31" s="150" t="s">
        <v>93</v>
      </c>
      <c r="D31" s="150" t="s">
        <v>118</v>
      </c>
      <c r="E31" s="150" t="s">
        <v>330</v>
      </c>
      <c r="F31" s="150" t="s">
        <v>334</v>
      </c>
      <c r="G31" s="164">
        <f>G32+G33</f>
        <v>150.5</v>
      </c>
    </row>
    <row r="32" spans="2:7" ht="31.5" x14ac:dyDescent="0.2">
      <c r="B32" s="154" t="s">
        <v>335</v>
      </c>
      <c r="C32" s="150" t="s">
        <v>93</v>
      </c>
      <c r="D32" s="150" t="s">
        <v>118</v>
      </c>
      <c r="E32" s="150" t="s">
        <v>330</v>
      </c>
      <c r="F32" s="150" t="s">
        <v>125</v>
      </c>
      <c r="G32" s="164">
        <f>'Приложение 27'!H31+'Приложение 27'!H32+'Приложение 27'!H38+'Приложение 27'!H43+'Приложение 27'!H44+'Приложение 27'!H45</f>
        <v>143</v>
      </c>
    </row>
    <row r="33" spans="2:7" ht="31.5" x14ac:dyDescent="0.2">
      <c r="B33" s="153" t="s">
        <v>336</v>
      </c>
      <c r="C33" s="150" t="s">
        <v>93</v>
      </c>
      <c r="D33" s="150" t="s">
        <v>118</v>
      </c>
      <c r="E33" s="150" t="s">
        <v>330</v>
      </c>
      <c r="F33" s="150" t="s">
        <v>130</v>
      </c>
      <c r="G33" s="164">
        <f>'Приложение 27'!H33+'Приложение 27'!H40+'Приложение 27'!H53+'Приложение 27'!H75+'Приложение 27'!H77+'Приложение 27'!H79+'Приложение 27'!H55</f>
        <v>7.5</v>
      </c>
    </row>
    <row r="34" spans="2:7" ht="15.75" x14ac:dyDescent="0.2">
      <c r="B34" s="158" t="s">
        <v>158</v>
      </c>
      <c r="C34" s="150" t="s">
        <v>93</v>
      </c>
      <c r="D34" s="150" t="s">
        <v>118</v>
      </c>
      <c r="E34" s="150" t="s">
        <v>330</v>
      </c>
      <c r="F34" s="150" t="s">
        <v>337</v>
      </c>
      <c r="G34" s="164">
        <f>G35+G36+G37</f>
        <v>4.2</v>
      </c>
    </row>
    <row r="35" spans="2:7" ht="15.75" x14ac:dyDescent="0.2">
      <c r="B35" s="154" t="s">
        <v>338</v>
      </c>
      <c r="C35" s="150" t="s">
        <v>93</v>
      </c>
      <c r="D35" s="150" t="s">
        <v>118</v>
      </c>
      <c r="E35" s="150" t="s">
        <v>330</v>
      </c>
      <c r="F35" s="150" t="s">
        <v>161</v>
      </c>
      <c r="G35" s="164">
        <f>'Приложение 27'!H63</f>
        <v>0</v>
      </c>
    </row>
    <row r="36" spans="2:7" ht="15.75" x14ac:dyDescent="0.2">
      <c r="B36" s="154" t="s">
        <v>338</v>
      </c>
      <c r="C36" s="150" t="s">
        <v>93</v>
      </c>
      <c r="D36" s="150" t="s">
        <v>118</v>
      </c>
      <c r="E36" s="150" t="s">
        <v>330</v>
      </c>
      <c r="F36" s="150" t="s">
        <v>115</v>
      </c>
      <c r="G36" s="164">
        <f>'Приложение 27'!H64</f>
        <v>1.2</v>
      </c>
    </row>
    <row r="37" spans="2:7" ht="15.75" x14ac:dyDescent="0.2">
      <c r="B37" s="154" t="s">
        <v>338</v>
      </c>
      <c r="C37" s="150" t="s">
        <v>93</v>
      </c>
      <c r="D37" s="150" t="s">
        <v>118</v>
      </c>
      <c r="E37" s="150" t="s">
        <v>330</v>
      </c>
      <c r="F37" s="150" t="s">
        <v>166</v>
      </c>
      <c r="G37" s="164">
        <f>'Приложение 27'!H68</f>
        <v>3</v>
      </c>
    </row>
    <row r="38" spans="2:7" ht="15.75" x14ac:dyDescent="0.2">
      <c r="B38" s="146" t="s">
        <v>339</v>
      </c>
      <c r="C38" s="147" t="s">
        <v>93</v>
      </c>
      <c r="D38" s="147" t="s">
        <v>185</v>
      </c>
      <c r="E38" s="147"/>
      <c r="F38" s="147"/>
      <c r="G38" s="177">
        <f>G39</f>
        <v>0</v>
      </c>
    </row>
    <row r="39" spans="2:7" ht="15.75" x14ac:dyDescent="0.2">
      <c r="B39" s="159" t="s">
        <v>340</v>
      </c>
      <c r="C39" s="160" t="s">
        <v>93</v>
      </c>
      <c r="D39" s="160" t="s">
        <v>185</v>
      </c>
      <c r="E39" s="160" t="s">
        <v>341</v>
      </c>
      <c r="F39" s="160"/>
      <c r="G39" s="178">
        <f>G40</f>
        <v>0</v>
      </c>
    </row>
    <row r="40" spans="2:7" ht="31.5" x14ac:dyDescent="0.2">
      <c r="B40" s="161" t="s">
        <v>186</v>
      </c>
      <c r="C40" s="160" t="s">
        <v>93</v>
      </c>
      <c r="D40" s="160" t="s">
        <v>185</v>
      </c>
      <c r="E40" s="160" t="s">
        <v>342</v>
      </c>
      <c r="F40" s="160"/>
      <c r="G40" s="178">
        <f>G41</f>
        <v>0</v>
      </c>
    </row>
    <row r="41" spans="2:7" ht="31.5" x14ac:dyDescent="0.25">
      <c r="B41" s="162" t="s">
        <v>332</v>
      </c>
      <c r="C41" s="160" t="s">
        <v>93</v>
      </c>
      <c r="D41" s="160" t="s">
        <v>185</v>
      </c>
      <c r="E41" s="160" t="s">
        <v>342</v>
      </c>
      <c r="F41" s="160" t="s">
        <v>337</v>
      </c>
      <c r="G41" s="178">
        <f>G42</f>
        <v>0</v>
      </c>
    </row>
    <row r="42" spans="2:7" ht="31.5" x14ac:dyDescent="0.2">
      <c r="B42" s="161" t="s">
        <v>336</v>
      </c>
      <c r="C42" s="160" t="s">
        <v>93</v>
      </c>
      <c r="D42" s="160" t="s">
        <v>185</v>
      </c>
      <c r="E42" s="160" t="s">
        <v>342</v>
      </c>
      <c r="F42" s="160" t="s">
        <v>388</v>
      </c>
      <c r="G42" s="178">
        <f>'Приложение 27'!H83</f>
        <v>0</v>
      </c>
    </row>
    <row r="43" spans="2:7" ht="15.75" x14ac:dyDescent="0.2">
      <c r="B43" s="148" t="s">
        <v>192</v>
      </c>
      <c r="C43" s="149" t="s">
        <v>93</v>
      </c>
      <c r="D43" s="149" t="s">
        <v>193</v>
      </c>
      <c r="E43" s="149"/>
      <c r="F43" s="149"/>
      <c r="G43" s="166">
        <f>G44</f>
        <v>0</v>
      </c>
    </row>
    <row r="44" spans="2:7" ht="31.5" x14ac:dyDescent="0.2">
      <c r="B44" s="153" t="s">
        <v>344</v>
      </c>
      <c r="C44" s="150" t="s">
        <v>93</v>
      </c>
      <c r="D44" s="150" t="s">
        <v>193</v>
      </c>
      <c r="E44" s="150" t="s">
        <v>345</v>
      </c>
      <c r="F44" s="150"/>
      <c r="G44" s="164">
        <f>G45</f>
        <v>0</v>
      </c>
    </row>
    <row r="45" spans="2:7" ht="31.5" x14ac:dyDescent="0.2">
      <c r="B45" s="153" t="s">
        <v>343</v>
      </c>
      <c r="C45" s="150" t="s">
        <v>93</v>
      </c>
      <c r="D45" s="150" t="s">
        <v>193</v>
      </c>
      <c r="E45" s="150" t="s">
        <v>345</v>
      </c>
      <c r="F45" s="150" t="s">
        <v>337</v>
      </c>
      <c r="G45" s="164">
        <f>G46</f>
        <v>0</v>
      </c>
    </row>
    <row r="46" spans="2:7" ht="31.5" x14ac:dyDescent="0.2">
      <c r="B46" s="153" t="s">
        <v>336</v>
      </c>
      <c r="C46" s="150" t="s">
        <v>93</v>
      </c>
      <c r="D46" s="150" t="s">
        <v>193</v>
      </c>
      <c r="E46" s="150" t="s">
        <v>345</v>
      </c>
      <c r="F46" s="150" t="s">
        <v>196</v>
      </c>
      <c r="G46" s="164">
        <f>'Приложение 27'!H94</f>
        <v>0</v>
      </c>
    </row>
    <row r="47" spans="2:7" ht="15.75" x14ac:dyDescent="0.2">
      <c r="B47" s="148" t="s">
        <v>198</v>
      </c>
      <c r="C47" s="149" t="s">
        <v>93</v>
      </c>
      <c r="D47" s="149" t="s">
        <v>199</v>
      </c>
      <c r="E47" s="150"/>
      <c r="F47" s="149"/>
      <c r="G47" s="166">
        <f>G48+G53+G57+G59+G62+G65+G68</f>
        <v>2645.2</v>
      </c>
    </row>
    <row r="48" spans="2:7" ht="63" x14ac:dyDescent="0.25">
      <c r="B48" s="163" t="s">
        <v>320</v>
      </c>
      <c r="C48" s="150" t="s">
        <v>93</v>
      </c>
      <c r="D48" s="150" t="s">
        <v>199</v>
      </c>
      <c r="E48" s="150" t="s">
        <v>346</v>
      </c>
      <c r="F48" s="150" t="s">
        <v>321</v>
      </c>
      <c r="G48" s="164">
        <f>G49</f>
        <v>2514.8000000000002</v>
      </c>
    </row>
    <row r="49" spans="2:7" ht="15.75" x14ac:dyDescent="0.25">
      <c r="B49" s="163" t="s">
        <v>347</v>
      </c>
      <c r="C49" s="150" t="s">
        <v>93</v>
      </c>
      <c r="D49" s="150" t="s">
        <v>199</v>
      </c>
      <c r="E49" s="150" t="s">
        <v>346</v>
      </c>
      <c r="F49" s="150" t="s">
        <v>348</v>
      </c>
      <c r="G49" s="164">
        <f>G50+G52</f>
        <v>2514.8000000000002</v>
      </c>
    </row>
    <row r="50" spans="2:7" ht="15.75" x14ac:dyDescent="0.25">
      <c r="B50" s="163" t="s">
        <v>349</v>
      </c>
      <c r="C50" s="150" t="s">
        <v>93</v>
      </c>
      <c r="D50" s="150" t="s">
        <v>199</v>
      </c>
      <c r="E50" s="150" t="s">
        <v>346</v>
      </c>
      <c r="F50" s="150" t="s">
        <v>203</v>
      </c>
      <c r="G50" s="164">
        <f>'Приложение 27'!H97</f>
        <v>1931.5</v>
      </c>
    </row>
    <row r="51" spans="2:7" ht="31.5" x14ac:dyDescent="0.25">
      <c r="B51" s="163" t="s">
        <v>350</v>
      </c>
      <c r="C51" s="150" t="s">
        <v>93</v>
      </c>
      <c r="D51" s="150" t="s">
        <v>199</v>
      </c>
      <c r="E51" s="150" t="s">
        <v>346</v>
      </c>
      <c r="F51" s="150" t="s">
        <v>205</v>
      </c>
      <c r="G51" s="164"/>
    </row>
    <row r="52" spans="2:7" ht="31.5" x14ac:dyDescent="0.25">
      <c r="B52" s="163" t="s">
        <v>326</v>
      </c>
      <c r="C52" s="150" t="s">
        <v>93</v>
      </c>
      <c r="D52" s="150" t="s">
        <v>199</v>
      </c>
      <c r="E52" s="150" t="s">
        <v>346</v>
      </c>
      <c r="F52" s="150" t="s">
        <v>204</v>
      </c>
      <c r="G52" s="164">
        <f>'Приложение 27'!H98</f>
        <v>583.29999999999995</v>
      </c>
    </row>
    <row r="53" spans="2:7" ht="31.5" x14ac:dyDescent="0.25">
      <c r="B53" s="152" t="s">
        <v>332</v>
      </c>
      <c r="C53" s="150" t="s">
        <v>93</v>
      </c>
      <c r="D53" s="150" t="s">
        <v>199</v>
      </c>
      <c r="E53" s="150" t="s">
        <v>346</v>
      </c>
      <c r="F53" s="150" t="s">
        <v>122</v>
      </c>
      <c r="G53" s="164">
        <f>G54</f>
        <v>104.5</v>
      </c>
    </row>
    <row r="54" spans="2:7" ht="31.5" x14ac:dyDescent="0.2">
      <c r="B54" s="153" t="s">
        <v>343</v>
      </c>
      <c r="C54" s="150" t="s">
        <v>93</v>
      </c>
      <c r="D54" s="150" t="s">
        <v>199</v>
      </c>
      <c r="E54" s="150" t="s">
        <v>346</v>
      </c>
      <c r="F54" s="150" t="s">
        <v>334</v>
      </c>
      <c r="G54" s="164">
        <f>G55+G56</f>
        <v>104.5</v>
      </c>
    </row>
    <row r="55" spans="2:7" ht="31.5" x14ac:dyDescent="0.2">
      <c r="B55" s="153" t="s">
        <v>336</v>
      </c>
      <c r="C55" s="150" t="s">
        <v>93</v>
      </c>
      <c r="D55" s="150" t="s">
        <v>199</v>
      </c>
      <c r="E55" s="150" t="s">
        <v>346</v>
      </c>
      <c r="F55" s="150" t="s">
        <v>130</v>
      </c>
      <c r="G55" s="164">
        <f>'Приложение 27'!H103+'Приложение 27'!H107+'Приложение 27'!H110+'Приложение 27'!H112+'Приложение 27'!H102</f>
        <v>76.5</v>
      </c>
    </row>
    <row r="56" spans="2:7" ht="31.5" x14ac:dyDescent="0.2">
      <c r="B56" s="153" t="s">
        <v>336</v>
      </c>
      <c r="C56" s="150" t="s">
        <v>93</v>
      </c>
      <c r="D56" s="150" t="s">
        <v>199</v>
      </c>
      <c r="E56" s="150" t="s">
        <v>346</v>
      </c>
      <c r="F56" s="150" t="s">
        <v>208</v>
      </c>
      <c r="G56" s="164">
        <f>'Приложение 27'!H101</f>
        <v>28</v>
      </c>
    </row>
    <row r="57" spans="2:7" ht="15.75" x14ac:dyDescent="0.2">
      <c r="B57" s="158" t="s">
        <v>158</v>
      </c>
      <c r="C57" s="150" t="s">
        <v>93</v>
      </c>
      <c r="D57" s="150" t="s">
        <v>199</v>
      </c>
      <c r="E57" s="150" t="s">
        <v>346</v>
      </c>
      <c r="F57" s="150" t="s">
        <v>337</v>
      </c>
      <c r="G57" s="164">
        <f>G58</f>
        <v>0</v>
      </c>
    </row>
    <row r="58" spans="2:7" ht="15.75" x14ac:dyDescent="0.2">
      <c r="B58" s="154" t="s">
        <v>338</v>
      </c>
      <c r="C58" s="150" t="s">
        <v>93</v>
      </c>
      <c r="D58" s="150" t="s">
        <v>199</v>
      </c>
      <c r="E58" s="150" t="s">
        <v>346</v>
      </c>
      <c r="F58" s="150" t="s">
        <v>166</v>
      </c>
      <c r="G58" s="164">
        <f>'Приложение 27'!H115</f>
        <v>0</v>
      </c>
    </row>
    <row r="59" spans="2:7" ht="141.75" x14ac:dyDescent="0.25">
      <c r="B59" s="165" t="s">
        <v>351</v>
      </c>
      <c r="C59" s="150" t="s">
        <v>93</v>
      </c>
      <c r="D59" s="150" t="s">
        <v>199</v>
      </c>
      <c r="E59" s="150" t="s">
        <v>352</v>
      </c>
      <c r="F59" s="150"/>
      <c r="G59" s="166">
        <f>G60</f>
        <v>1</v>
      </c>
    </row>
    <row r="60" spans="2:7" ht="31.5" x14ac:dyDescent="0.25">
      <c r="B60" s="152" t="s">
        <v>332</v>
      </c>
      <c r="C60" s="150" t="s">
        <v>93</v>
      </c>
      <c r="D60" s="150" t="s">
        <v>199</v>
      </c>
      <c r="E60" s="150" t="s">
        <v>352</v>
      </c>
      <c r="F60" s="150" t="s">
        <v>122</v>
      </c>
      <c r="G60" s="164">
        <f>G61</f>
        <v>1</v>
      </c>
    </row>
    <row r="61" spans="2:7" ht="31.5" x14ac:dyDescent="0.2">
      <c r="B61" s="154" t="s">
        <v>336</v>
      </c>
      <c r="C61" s="150" t="s">
        <v>93</v>
      </c>
      <c r="D61" s="150" t="s">
        <v>199</v>
      </c>
      <c r="E61" s="150" t="s">
        <v>352</v>
      </c>
      <c r="F61" s="167" t="s">
        <v>130</v>
      </c>
      <c r="G61" s="164">
        <f>'Приложение 27'!H117</f>
        <v>1</v>
      </c>
    </row>
    <row r="62" spans="2:7" ht="110.25" x14ac:dyDescent="0.2">
      <c r="B62" s="168" t="s">
        <v>353</v>
      </c>
      <c r="C62" s="149" t="s">
        <v>93</v>
      </c>
      <c r="D62" s="149" t="s">
        <v>199</v>
      </c>
      <c r="E62" s="149" t="s">
        <v>354</v>
      </c>
      <c r="F62" s="149"/>
      <c r="G62" s="166">
        <f>G63</f>
        <v>4.7</v>
      </c>
    </row>
    <row r="63" spans="2:7" ht="31.5" x14ac:dyDescent="0.25">
      <c r="B63" s="152" t="s">
        <v>332</v>
      </c>
      <c r="C63" s="150" t="s">
        <v>93</v>
      </c>
      <c r="D63" s="150" t="s">
        <v>199</v>
      </c>
      <c r="E63" s="150" t="s">
        <v>354</v>
      </c>
      <c r="F63" s="150" t="s">
        <v>122</v>
      </c>
      <c r="G63" s="164">
        <f>G64</f>
        <v>4.7</v>
      </c>
    </row>
    <row r="64" spans="2:7" ht="31.5" x14ac:dyDescent="0.2">
      <c r="B64" s="154" t="s">
        <v>336</v>
      </c>
      <c r="C64" s="150" t="s">
        <v>93</v>
      </c>
      <c r="D64" s="150" t="s">
        <v>199</v>
      </c>
      <c r="E64" s="150" t="s">
        <v>354</v>
      </c>
      <c r="F64" s="167" t="s">
        <v>130</v>
      </c>
      <c r="G64" s="164">
        <f>'Приложение 27'!H119</f>
        <v>4.7</v>
      </c>
    </row>
    <row r="65" spans="2:7" ht="94.5" x14ac:dyDescent="0.25">
      <c r="B65" s="169" t="s">
        <v>355</v>
      </c>
      <c r="C65" s="149" t="s">
        <v>93</v>
      </c>
      <c r="D65" s="149" t="s">
        <v>199</v>
      </c>
      <c r="E65" s="149" t="s">
        <v>356</v>
      </c>
      <c r="F65" s="149"/>
      <c r="G65" s="166">
        <f>G66</f>
        <v>18.2</v>
      </c>
    </row>
    <row r="66" spans="2:7" ht="31.5" x14ac:dyDescent="0.25">
      <c r="B66" s="152" t="s">
        <v>332</v>
      </c>
      <c r="C66" s="150" t="s">
        <v>93</v>
      </c>
      <c r="D66" s="150" t="s">
        <v>199</v>
      </c>
      <c r="E66" s="150" t="s">
        <v>356</v>
      </c>
      <c r="F66" s="150" t="s">
        <v>122</v>
      </c>
      <c r="G66" s="164">
        <f>G67</f>
        <v>18.2</v>
      </c>
    </row>
    <row r="67" spans="2:7" ht="31.5" x14ac:dyDescent="0.2">
      <c r="B67" s="154" t="s">
        <v>336</v>
      </c>
      <c r="C67" s="150" t="s">
        <v>93</v>
      </c>
      <c r="D67" s="150" t="s">
        <v>199</v>
      </c>
      <c r="E67" s="150" t="s">
        <v>356</v>
      </c>
      <c r="F67" s="167" t="s">
        <v>130</v>
      </c>
      <c r="G67" s="164">
        <f>'Приложение 27'!H123+'Приложение 27'!H124</f>
        <v>18.2</v>
      </c>
    </row>
    <row r="68" spans="2:7" ht="47.25" x14ac:dyDescent="0.25">
      <c r="B68" s="169" t="s">
        <v>357</v>
      </c>
      <c r="C68" s="149" t="s">
        <v>93</v>
      </c>
      <c r="D68" s="149" t="s">
        <v>199</v>
      </c>
      <c r="E68" s="149" t="s">
        <v>358</v>
      </c>
      <c r="F68" s="149"/>
      <c r="G68" s="166">
        <f>G69</f>
        <v>2</v>
      </c>
    </row>
    <row r="69" spans="2:7" ht="31.5" x14ac:dyDescent="0.25">
      <c r="B69" s="152" t="s">
        <v>332</v>
      </c>
      <c r="C69" s="150" t="s">
        <v>93</v>
      </c>
      <c r="D69" s="150" t="s">
        <v>199</v>
      </c>
      <c r="E69" s="150" t="s">
        <v>358</v>
      </c>
      <c r="F69" s="150" t="s">
        <v>122</v>
      </c>
      <c r="G69" s="164">
        <f>G70</f>
        <v>2</v>
      </c>
    </row>
    <row r="70" spans="2:7" ht="31.5" x14ac:dyDescent="0.2">
      <c r="B70" s="154" t="s">
        <v>336</v>
      </c>
      <c r="C70" s="150" t="s">
        <v>93</v>
      </c>
      <c r="D70" s="150" t="s">
        <v>199</v>
      </c>
      <c r="E70" s="150" t="s">
        <v>358</v>
      </c>
      <c r="F70" s="167" t="s">
        <v>130</v>
      </c>
      <c r="G70" s="164">
        <f>'Приложение 27'!H127</f>
        <v>2</v>
      </c>
    </row>
    <row r="71" spans="2:7" ht="15.75" x14ac:dyDescent="0.2">
      <c r="B71" s="154"/>
      <c r="C71" s="150"/>
      <c r="D71" s="150"/>
      <c r="E71" s="150"/>
      <c r="F71" s="150"/>
      <c r="G71" s="164"/>
    </row>
    <row r="72" spans="2:7" ht="15.75" x14ac:dyDescent="0.2">
      <c r="B72" s="155" t="s">
        <v>359</v>
      </c>
      <c r="C72" s="170" t="s">
        <v>98</v>
      </c>
      <c r="D72" s="170"/>
      <c r="E72" s="170"/>
      <c r="F72" s="171"/>
      <c r="G72" s="166">
        <f>G73</f>
        <v>155.5</v>
      </c>
    </row>
    <row r="73" spans="2:7" ht="31.5" x14ac:dyDescent="0.2">
      <c r="B73" s="157" t="s">
        <v>360</v>
      </c>
      <c r="C73" s="172" t="s">
        <v>98</v>
      </c>
      <c r="D73" s="172" t="s">
        <v>238</v>
      </c>
      <c r="E73" s="179" t="s">
        <v>361</v>
      </c>
      <c r="F73" s="180"/>
      <c r="G73" s="164">
        <f>+G74+G79+G80</f>
        <v>155.5</v>
      </c>
    </row>
    <row r="74" spans="2:7" ht="15.75" x14ac:dyDescent="0.25">
      <c r="B74" s="173" t="s">
        <v>237</v>
      </c>
      <c r="C74" s="172" t="s">
        <v>98</v>
      </c>
      <c r="D74" s="172" t="s">
        <v>238</v>
      </c>
      <c r="E74" s="150" t="s">
        <v>361</v>
      </c>
      <c r="F74" s="150" t="s">
        <v>321</v>
      </c>
      <c r="G74" s="164">
        <f>G75+G77</f>
        <v>106.8</v>
      </c>
    </row>
    <row r="75" spans="2:7" ht="15.75" x14ac:dyDescent="0.25">
      <c r="B75" s="163" t="s">
        <v>349</v>
      </c>
      <c r="C75" s="172" t="s">
        <v>98</v>
      </c>
      <c r="D75" s="172" t="s">
        <v>238</v>
      </c>
      <c r="E75" s="179" t="s">
        <v>361</v>
      </c>
      <c r="F75" s="150" t="s">
        <v>104</v>
      </c>
      <c r="G75" s="164">
        <f>'Приложение 27'!H132</f>
        <v>82</v>
      </c>
    </row>
    <row r="76" spans="2:7" ht="31.5" x14ac:dyDescent="0.25">
      <c r="B76" s="163" t="s">
        <v>350</v>
      </c>
      <c r="C76" s="172" t="s">
        <v>98</v>
      </c>
      <c r="D76" s="172" t="s">
        <v>238</v>
      </c>
      <c r="E76" s="179" t="s">
        <v>361</v>
      </c>
      <c r="F76" s="150" t="s">
        <v>113</v>
      </c>
      <c r="G76" s="164"/>
    </row>
    <row r="77" spans="2:7" ht="31.5" x14ac:dyDescent="0.25">
      <c r="B77" s="163" t="s">
        <v>326</v>
      </c>
      <c r="C77" s="172" t="s">
        <v>98</v>
      </c>
      <c r="D77" s="172" t="s">
        <v>238</v>
      </c>
      <c r="E77" s="179" t="s">
        <v>361</v>
      </c>
      <c r="F77" s="150" t="s">
        <v>110</v>
      </c>
      <c r="G77" s="164">
        <f>'Приложение 27'!H134</f>
        <v>24.8</v>
      </c>
    </row>
    <row r="78" spans="2:7" ht="31.5" x14ac:dyDescent="0.25">
      <c r="B78" s="152" t="s">
        <v>332</v>
      </c>
      <c r="C78" s="172" t="s">
        <v>98</v>
      </c>
      <c r="D78" s="172" t="s">
        <v>238</v>
      </c>
      <c r="E78" s="179" t="s">
        <v>361</v>
      </c>
      <c r="F78" s="150" t="s">
        <v>122</v>
      </c>
      <c r="G78" s="164"/>
    </row>
    <row r="79" spans="2:7" ht="31.5" x14ac:dyDescent="0.2">
      <c r="B79" s="153" t="s">
        <v>343</v>
      </c>
      <c r="C79" s="172" t="s">
        <v>98</v>
      </c>
      <c r="D79" s="172" t="s">
        <v>238</v>
      </c>
      <c r="E79" s="179" t="s">
        <v>361</v>
      </c>
      <c r="F79" s="150" t="s">
        <v>125</v>
      </c>
      <c r="G79" s="164">
        <f>+'Приложение 27'!H136</f>
        <v>0.7</v>
      </c>
    </row>
    <row r="80" spans="2:7" ht="31.5" x14ac:dyDescent="0.2">
      <c r="B80" s="153" t="s">
        <v>336</v>
      </c>
      <c r="C80" s="172" t="s">
        <v>98</v>
      </c>
      <c r="D80" s="172" t="s">
        <v>238</v>
      </c>
      <c r="E80" s="179" t="s">
        <v>361</v>
      </c>
      <c r="F80" s="150" t="s">
        <v>130</v>
      </c>
      <c r="G80" s="164">
        <f>+'Приложение 27'!H140</f>
        <v>48</v>
      </c>
    </row>
    <row r="81" spans="2:7" ht="31.5" x14ac:dyDescent="0.2">
      <c r="B81" s="148" t="s">
        <v>362</v>
      </c>
      <c r="C81" s="170" t="s">
        <v>238</v>
      </c>
      <c r="D81" s="172"/>
      <c r="E81" s="179"/>
      <c r="F81" s="150"/>
      <c r="G81" s="166">
        <f>G82+G86</f>
        <v>90</v>
      </c>
    </row>
    <row r="82" spans="2:7" ht="47.25" x14ac:dyDescent="0.2">
      <c r="B82" s="168" t="s">
        <v>363</v>
      </c>
      <c r="C82" s="149" t="s">
        <v>238</v>
      </c>
      <c r="D82" s="149" t="s">
        <v>245</v>
      </c>
      <c r="E82" s="149" t="s">
        <v>364</v>
      </c>
      <c r="F82" s="149"/>
      <c r="G82" s="166">
        <f>G83</f>
        <v>10</v>
      </c>
    </row>
    <row r="83" spans="2:7" ht="31.5" x14ac:dyDescent="0.25">
      <c r="B83" s="152" t="s">
        <v>332</v>
      </c>
      <c r="C83" s="150" t="s">
        <v>238</v>
      </c>
      <c r="D83" s="150" t="s">
        <v>245</v>
      </c>
      <c r="E83" s="150" t="s">
        <v>364</v>
      </c>
      <c r="F83" s="150" t="s">
        <v>122</v>
      </c>
      <c r="G83" s="164">
        <f>G84</f>
        <v>10</v>
      </c>
    </row>
    <row r="84" spans="2:7" ht="31.5" x14ac:dyDescent="0.2">
      <c r="B84" s="154" t="s">
        <v>336</v>
      </c>
      <c r="C84" s="150" t="s">
        <v>238</v>
      </c>
      <c r="D84" s="150" t="s">
        <v>245</v>
      </c>
      <c r="E84" s="150" t="s">
        <v>364</v>
      </c>
      <c r="F84" s="167" t="s">
        <v>130</v>
      </c>
      <c r="G84" s="164">
        <f>'Приложение 27'!H144</f>
        <v>10</v>
      </c>
    </row>
    <row r="85" spans="2:7" ht="15.75" x14ac:dyDescent="0.2">
      <c r="B85" s="153"/>
      <c r="C85" s="172"/>
      <c r="D85" s="172"/>
      <c r="E85" s="179"/>
      <c r="F85" s="150"/>
      <c r="G85" s="164"/>
    </row>
    <row r="86" spans="2:7" ht="31.5" x14ac:dyDescent="0.2">
      <c r="B86" s="153" t="s">
        <v>365</v>
      </c>
      <c r="C86" s="149" t="s">
        <v>238</v>
      </c>
      <c r="D86" s="149" t="s">
        <v>249</v>
      </c>
      <c r="E86" s="150"/>
      <c r="F86" s="150"/>
      <c r="G86" s="166">
        <f>G87</f>
        <v>80</v>
      </c>
    </row>
    <row r="87" spans="2:7" ht="31.5" x14ac:dyDescent="0.25">
      <c r="B87" s="152" t="s">
        <v>332</v>
      </c>
      <c r="C87" s="150" t="s">
        <v>238</v>
      </c>
      <c r="D87" s="150" t="s">
        <v>249</v>
      </c>
      <c r="E87" s="150" t="s">
        <v>366</v>
      </c>
      <c r="F87" s="150" t="s">
        <v>122</v>
      </c>
      <c r="G87" s="164">
        <f>G88</f>
        <v>80</v>
      </c>
    </row>
    <row r="88" spans="2:7" ht="31.5" x14ac:dyDescent="0.2">
      <c r="B88" s="153" t="s">
        <v>343</v>
      </c>
      <c r="C88" s="150" t="s">
        <v>238</v>
      </c>
      <c r="D88" s="150" t="s">
        <v>249</v>
      </c>
      <c r="E88" s="150" t="s">
        <v>366</v>
      </c>
      <c r="F88" s="150" t="s">
        <v>334</v>
      </c>
      <c r="G88" s="164">
        <f>G89</f>
        <v>80</v>
      </c>
    </row>
    <row r="89" spans="2:7" ht="31.5" x14ac:dyDescent="0.2">
      <c r="B89" s="153" t="s">
        <v>336</v>
      </c>
      <c r="C89" s="150" t="s">
        <v>238</v>
      </c>
      <c r="D89" s="150" t="s">
        <v>249</v>
      </c>
      <c r="E89" s="150" t="s">
        <v>366</v>
      </c>
      <c r="F89" s="150" t="s">
        <v>130</v>
      </c>
      <c r="G89" s="164">
        <f>'Приложение 27'!H148+'Приложение 27'!H149+'Приложение 27'!H150+'Приложение 27'!H151</f>
        <v>80</v>
      </c>
    </row>
    <row r="90" spans="2:7" ht="15.75" x14ac:dyDescent="0.2">
      <c r="B90" s="148" t="s">
        <v>367</v>
      </c>
      <c r="C90" s="149" t="s">
        <v>118</v>
      </c>
      <c r="D90" s="149" t="s">
        <v>245</v>
      </c>
      <c r="E90" s="149"/>
      <c r="F90" s="149"/>
      <c r="G90" s="166">
        <f>G91</f>
        <v>522.79999999999995</v>
      </c>
    </row>
    <row r="91" spans="2:7" ht="31.5" x14ac:dyDescent="0.2">
      <c r="B91" s="157" t="s">
        <v>368</v>
      </c>
      <c r="C91" s="150" t="s">
        <v>118</v>
      </c>
      <c r="D91" s="150" t="s">
        <v>245</v>
      </c>
      <c r="E91" s="150" t="s">
        <v>369</v>
      </c>
      <c r="F91" s="150"/>
      <c r="G91" s="164">
        <f>G92</f>
        <v>522.79999999999995</v>
      </c>
    </row>
    <row r="92" spans="2:7" ht="31.5" x14ac:dyDescent="0.25">
      <c r="B92" s="152" t="s">
        <v>332</v>
      </c>
      <c r="C92" s="150" t="s">
        <v>118</v>
      </c>
      <c r="D92" s="150" t="s">
        <v>245</v>
      </c>
      <c r="E92" s="150" t="s">
        <v>369</v>
      </c>
      <c r="F92" s="150" t="s">
        <v>122</v>
      </c>
      <c r="G92" s="164">
        <f>G93</f>
        <v>522.79999999999995</v>
      </c>
    </row>
    <row r="93" spans="2:7" ht="31.5" x14ac:dyDescent="0.2">
      <c r="B93" s="153" t="s">
        <v>343</v>
      </c>
      <c r="C93" s="150" t="s">
        <v>118</v>
      </c>
      <c r="D93" s="150" t="s">
        <v>245</v>
      </c>
      <c r="E93" s="150" t="s">
        <v>369</v>
      </c>
      <c r="F93" s="150" t="s">
        <v>334</v>
      </c>
      <c r="G93" s="164">
        <f>G94</f>
        <v>522.79999999999995</v>
      </c>
    </row>
    <row r="94" spans="2:7" ht="31.5" x14ac:dyDescent="0.2">
      <c r="B94" s="153" t="s">
        <v>336</v>
      </c>
      <c r="C94" s="150" t="s">
        <v>118</v>
      </c>
      <c r="D94" s="150" t="s">
        <v>245</v>
      </c>
      <c r="E94" s="150" t="s">
        <v>369</v>
      </c>
      <c r="F94" s="150" t="s">
        <v>370</v>
      </c>
      <c r="G94" s="164">
        <f>'Приложение 27'!H154</f>
        <v>522.79999999999995</v>
      </c>
    </row>
    <row r="95" spans="2:7" ht="15.75" x14ac:dyDescent="0.2">
      <c r="B95" s="155" t="s">
        <v>371</v>
      </c>
      <c r="C95" s="149" t="s">
        <v>258</v>
      </c>
      <c r="D95" s="149"/>
      <c r="E95" s="149"/>
      <c r="F95" s="149"/>
      <c r="G95" s="166">
        <f>G96+G98</f>
        <v>539</v>
      </c>
    </row>
    <row r="96" spans="2:7" ht="15.75" x14ac:dyDescent="0.25">
      <c r="B96" s="174" t="s">
        <v>372</v>
      </c>
      <c r="C96" s="149" t="s">
        <v>258</v>
      </c>
      <c r="D96" s="149" t="s">
        <v>98</v>
      </c>
      <c r="E96" s="149"/>
      <c r="F96" s="149"/>
      <c r="G96" s="166"/>
    </row>
    <row r="97" spans="2:8" ht="15.75" x14ac:dyDescent="0.2">
      <c r="B97" s="154" t="s">
        <v>373</v>
      </c>
      <c r="C97" s="150" t="s">
        <v>258</v>
      </c>
      <c r="D97" s="150" t="s">
        <v>98</v>
      </c>
      <c r="E97" s="150" t="s">
        <v>374</v>
      </c>
      <c r="F97" s="150" t="s">
        <v>115</v>
      </c>
      <c r="G97" s="164"/>
    </row>
    <row r="98" spans="2:8" ht="15.75" x14ac:dyDescent="0.2">
      <c r="B98" s="175" t="s">
        <v>262</v>
      </c>
      <c r="C98" s="149" t="s">
        <v>258</v>
      </c>
      <c r="D98" s="149" t="s">
        <v>238</v>
      </c>
      <c r="E98" s="150"/>
      <c r="F98" s="150"/>
      <c r="G98" s="166">
        <f>G99+G100+G101+G104</f>
        <v>539</v>
      </c>
    </row>
    <row r="99" spans="2:8" ht="31.5" x14ac:dyDescent="0.25">
      <c r="B99" s="152" t="s">
        <v>332</v>
      </c>
      <c r="C99" s="150" t="s">
        <v>258</v>
      </c>
      <c r="D99" s="150" t="s">
        <v>238</v>
      </c>
      <c r="E99" s="150" t="s">
        <v>405</v>
      </c>
      <c r="F99" s="150" t="s">
        <v>130</v>
      </c>
      <c r="G99" s="164">
        <f>'Приложение 27'!H161+'Приложение 27'!H162+'Приложение 27'!H165</f>
        <v>511</v>
      </c>
      <c r="H99" s="310">
        <f>+G99+G100+G103+G106</f>
        <v>539</v>
      </c>
    </row>
    <row r="100" spans="2:8" ht="31.5" x14ac:dyDescent="0.25">
      <c r="B100" s="152" t="s">
        <v>332</v>
      </c>
      <c r="C100" s="150" t="s">
        <v>258</v>
      </c>
      <c r="D100" s="150" t="s">
        <v>238</v>
      </c>
      <c r="E100" s="150" t="s">
        <v>405</v>
      </c>
      <c r="F100" s="150" t="s">
        <v>208</v>
      </c>
      <c r="G100" s="164">
        <f>'Приложение 27'!H160</f>
        <v>3</v>
      </c>
    </row>
    <row r="101" spans="2:8" ht="31.5" x14ac:dyDescent="0.2">
      <c r="B101" s="176" t="s">
        <v>376</v>
      </c>
      <c r="C101" s="150" t="s">
        <v>258</v>
      </c>
      <c r="D101" s="150" t="s">
        <v>238</v>
      </c>
      <c r="E101" s="150" t="s">
        <v>377</v>
      </c>
      <c r="F101" s="150"/>
      <c r="G101" s="164">
        <f>G102</f>
        <v>10</v>
      </c>
    </row>
    <row r="102" spans="2:8" ht="31.5" x14ac:dyDescent="0.25">
      <c r="B102" s="152" t="s">
        <v>332</v>
      </c>
      <c r="C102" s="150" t="s">
        <v>258</v>
      </c>
      <c r="D102" s="150" t="s">
        <v>238</v>
      </c>
      <c r="E102" s="150" t="s">
        <v>377</v>
      </c>
      <c r="F102" s="150" t="s">
        <v>122</v>
      </c>
      <c r="G102" s="164">
        <f>G103</f>
        <v>10</v>
      </c>
    </row>
    <row r="103" spans="2:8" ht="31.5" x14ac:dyDescent="0.2">
      <c r="B103" s="154" t="s">
        <v>336</v>
      </c>
      <c r="C103" s="150" t="s">
        <v>258</v>
      </c>
      <c r="D103" s="150" t="s">
        <v>238</v>
      </c>
      <c r="E103" s="150" t="s">
        <v>377</v>
      </c>
      <c r="F103" s="167" t="s">
        <v>130</v>
      </c>
      <c r="G103" s="164">
        <f>'Приложение 27'!H168+'Приложение 27'!H169</f>
        <v>10</v>
      </c>
    </row>
    <row r="104" spans="2:8" ht="47.25" x14ac:dyDescent="0.2">
      <c r="B104" s="176" t="s">
        <v>378</v>
      </c>
      <c r="C104" s="150" t="s">
        <v>258</v>
      </c>
      <c r="D104" s="150" t="s">
        <v>238</v>
      </c>
      <c r="E104" s="150" t="s">
        <v>379</v>
      </c>
      <c r="F104" s="150"/>
      <c r="G104" s="164">
        <f>G105</f>
        <v>15</v>
      </c>
    </row>
    <row r="105" spans="2:8" ht="31.5" x14ac:dyDescent="0.25">
      <c r="B105" s="152" t="s">
        <v>332</v>
      </c>
      <c r="C105" s="150" t="s">
        <v>258</v>
      </c>
      <c r="D105" s="150" t="s">
        <v>238</v>
      </c>
      <c r="E105" s="150" t="s">
        <v>379</v>
      </c>
      <c r="F105" s="150" t="s">
        <v>122</v>
      </c>
      <c r="G105" s="164">
        <f>G106</f>
        <v>15</v>
      </c>
    </row>
    <row r="106" spans="2:8" ht="31.5" x14ac:dyDescent="0.2">
      <c r="B106" s="154" t="s">
        <v>336</v>
      </c>
      <c r="C106" s="150" t="s">
        <v>258</v>
      </c>
      <c r="D106" s="150" t="s">
        <v>238</v>
      </c>
      <c r="E106" s="150" t="s">
        <v>379</v>
      </c>
      <c r="F106" s="167" t="s">
        <v>130</v>
      </c>
      <c r="G106" s="164">
        <f>'Приложение 27'!H172+'Приложение 27'!H173</f>
        <v>15</v>
      </c>
    </row>
    <row r="107" spans="2:8" ht="15.75" x14ac:dyDescent="0.2">
      <c r="B107" s="148" t="s">
        <v>380</v>
      </c>
      <c r="C107" s="149" t="s">
        <v>249</v>
      </c>
      <c r="D107" s="149"/>
      <c r="E107" s="149"/>
      <c r="F107" s="149"/>
      <c r="G107" s="166">
        <f>G108</f>
        <v>166.9</v>
      </c>
    </row>
    <row r="108" spans="2:8" ht="15.75" x14ac:dyDescent="0.2">
      <c r="B108" s="148" t="s">
        <v>267</v>
      </c>
      <c r="C108" s="149" t="s">
        <v>249</v>
      </c>
      <c r="D108" s="149" t="s">
        <v>93</v>
      </c>
      <c r="E108" s="149"/>
      <c r="F108" s="149"/>
      <c r="G108" s="164">
        <f>G109</f>
        <v>166.9</v>
      </c>
    </row>
    <row r="109" spans="2:8" ht="15.75" x14ac:dyDescent="0.2">
      <c r="B109" s="153" t="s">
        <v>381</v>
      </c>
      <c r="C109" s="150" t="s">
        <v>249</v>
      </c>
      <c r="D109" s="150" t="s">
        <v>93</v>
      </c>
      <c r="E109" s="150" t="s">
        <v>382</v>
      </c>
      <c r="F109" s="150" t="s">
        <v>269</v>
      </c>
      <c r="G109" s="164">
        <f>'Приложение 27'!H177</f>
        <v>166.9</v>
      </c>
    </row>
    <row r="110" spans="2:8" ht="15.75" x14ac:dyDescent="0.25">
      <c r="B110" s="174" t="s">
        <v>383</v>
      </c>
      <c r="C110" s="149" t="s">
        <v>278</v>
      </c>
      <c r="D110" s="149"/>
      <c r="E110" s="149"/>
      <c r="F110" s="149"/>
      <c r="G110" s="166">
        <f>G111</f>
        <v>1.4</v>
      </c>
    </row>
    <row r="111" spans="2:8" ht="15.75" x14ac:dyDescent="0.2">
      <c r="B111" s="154" t="s">
        <v>384</v>
      </c>
      <c r="C111" s="150" t="s">
        <v>385</v>
      </c>
      <c r="D111" s="150" t="s">
        <v>238</v>
      </c>
      <c r="E111" s="150" t="s">
        <v>386</v>
      </c>
      <c r="F111" s="150"/>
      <c r="G111" s="164">
        <f>G112</f>
        <v>1.4</v>
      </c>
    </row>
    <row r="112" spans="2:8" ht="15.75" x14ac:dyDescent="0.2">
      <c r="B112" s="154" t="s">
        <v>384</v>
      </c>
      <c r="C112" s="150" t="s">
        <v>278</v>
      </c>
      <c r="D112" s="150" t="s">
        <v>238</v>
      </c>
      <c r="E112" s="150" t="s">
        <v>386</v>
      </c>
      <c r="F112" s="150" t="s">
        <v>122</v>
      </c>
      <c r="G112" s="164">
        <f>G113</f>
        <v>1.4</v>
      </c>
    </row>
    <row r="113" spans="2:7" ht="15.75" x14ac:dyDescent="0.2">
      <c r="B113" s="154" t="s">
        <v>384</v>
      </c>
      <c r="C113" s="150" t="s">
        <v>278</v>
      </c>
      <c r="D113" s="150" t="s">
        <v>238</v>
      </c>
      <c r="E113" s="150" t="s">
        <v>386</v>
      </c>
      <c r="F113" s="167" t="s">
        <v>280</v>
      </c>
      <c r="G113" s="164">
        <f>'Приложение 27'!H182</f>
        <v>1.4</v>
      </c>
    </row>
    <row r="114" spans="2:7" ht="15.75" x14ac:dyDescent="0.2">
      <c r="B114" s="148" t="s">
        <v>282</v>
      </c>
      <c r="C114" s="150"/>
      <c r="D114" s="150"/>
      <c r="E114" s="150"/>
      <c r="F114" s="150"/>
      <c r="G114" s="166">
        <f>G15+G72+G81+G90+G95+G107+G110</f>
        <v>5661.3999999999987</v>
      </c>
    </row>
  </sheetData>
  <mergeCells count="13">
    <mergeCell ref="F1:G1"/>
    <mergeCell ref="F2:G2"/>
    <mergeCell ref="F3:G3"/>
    <mergeCell ref="F4:G4"/>
    <mergeCell ref="F5:G5"/>
    <mergeCell ref="G12:G13"/>
    <mergeCell ref="B9:G9"/>
    <mergeCell ref="B10:D10"/>
    <mergeCell ref="D12:D13"/>
    <mergeCell ref="B12:B13"/>
    <mergeCell ref="C12:C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opLeftCell="C1" workbookViewId="0">
      <selection activeCell="G10" sqref="G10"/>
    </sheetView>
  </sheetViews>
  <sheetFormatPr defaultColWidth="9.140625" defaultRowHeight="12.75" x14ac:dyDescent="0.2"/>
  <cols>
    <col min="1" max="1" width="9" style="1" customWidth="1"/>
    <col min="2" max="2" width="80" style="1" customWidth="1"/>
    <col min="3" max="3" width="11.7109375" style="1" customWidth="1"/>
    <col min="4" max="4" width="13.42578125" style="1" customWidth="1"/>
    <col min="5" max="5" width="24" style="1" customWidth="1"/>
    <col min="6" max="6" width="14.85546875" style="1" customWidth="1"/>
    <col min="7" max="7" width="30.42578125" style="1" customWidth="1"/>
    <col min="8" max="8" width="26.7109375" style="1" customWidth="1"/>
    <col min="9" max="16384" width="9.140625" style="1"/>
  </cols>
  <sheetData>
    <row r="1" spans="1:8" ht="18.75" x14ac:dyDescent="0.25">
      <c r="D1" s="14"/>
      <c r="E1" s="14"/>
      <c r="F1" s="16"/>
      <c r="G1" s="328" t="s">
        <v>44</v>
      </c>
      <c r="H1" s="328"/>
    </row>
    <row r="2" spans="1:8" s="2" customFormat="1" ht="15.75" x14ac:dyDescent="0.25">
      <c r="A2" s="15"/>
      <c r="B2" s="15"/>
      <c r="C2" s="15"/>
      <c r="D2" s="15"/>
      <c r="E2" s="15"/>
      <c r="G2" s="324" t="s">
        <v>289</v>
      </c>
      <c r="H2" s="324"/>
    </row>
    <row r="3" spans="1:8" s="2" customFormat="1" ht="15.75" x14ac:dyDescent="0.25">
      <c r="A3" s="15"/>
      <c r="B3" s="15"/>
      <c r="C3" s="15"/>
      <c r="D3" s="15"/>
      <c r="E3" s="15"/>
      <c r="G3" s="324" t="s">
        <v>433</v>
      </c>
      <c r="H3" s="324"/>
    </row>
    <row r="4" spans="1:8" s="2" customFormat="1" ht="26.25" customHeight="1" x14ac:dyDescent="0.25">
      <c r="A4" s="15"/>
      <c r="B4" s="15"/>
      <c r="C4" s="15"/>
      <c r="D4" s="15"/>
      <c r="E4" s="15"/>
      <c r="F4" s="17"/>
      <c r="G4" s="325" t="s">
        <v>441</v>
      </c>
      <c r="H4" s="325"/>
    </row>
    <row r="5" spans="1:8" s="2" customFormat="1" ht="15.75" x14ac:dyDescent="0.25">
      <c r="A5" s="15"/>
      <c r="B5" s="15"/>
      <c r="C5" s="15"/>
      <c r="D5" s="15"/>
      <c r="E5" s="15"/>
      <c r="G5" s="324" t="s">
        <v>456</v>
      </c>
      <c r="H5" s="324"/>
    </row>
    <row r="6" spans="1:8" s="2" customFormat="1" ht="15.75" x14ac:dyDescent="0.25">
      <c r="A6" s="15"/>
      <c r="B6" s="15"/>
      <c r="C6" s="15"/>
      <c r="D6" s="15"/>
      <c r="E6" s="15"/>
    </row>
    <row r="7" spans="1:8" s="2" customFormat="1" ht="15.75" x14ac:dyDescent="0.25">
      <c r="A7" s="15"/>
      <c r="B7" s="15"/>
      <c r="C7" s="15"/>
      <c r="D7" s="15"/>
      <c r="E7" s="15"/>
    </row>
    <row r="8" spans="1:8" s="2" customFormat="1" ht="15.75" x14ac:dyDescent="0.25">
      <c r="A8" s="3"/>
      <c r="B8" s="3"/>
      <c r="C8" s="3"/>
      <c r="D8" s="3"/>
      <c r="E8" s="3"/>
    </row>
    <row r="9" spans="1:8" ht="148.5" customHeight="1" x14ac:dyDescent="0.25">
      <c r="B9" s="316" t="s">
        <v>446</v>
      </c>
      <c r="C9" s="316"/>
      <c r="D9" s="316"/>
      <c r="E9" s="316"/>
      <c r="F9" s="316"/>
      <c r="G9" s="25"/>
    </row>
    <row r="10" spans="1:8" ht="15.75" x14ac:dyDescent="0.25">
      <c r="B10" s="317"/>
      <c r="C10" s="317"/>
      <c r="D10" s="317"/>
      <c r="E10" s="18"/>
    </row>
    <row r="11" spans="1:8" ht="15.75" x14ac:dyDescent="0.25">
      <c r="B11" s="5"/>
      <c r="C11" s="5"/>
      <c r="D11" s="5"/>
      <c r="E11" s="5"/>
      <c r="H11" s="244" t="s">
        <v>35</v>
      </c>
    </row>
    <row r="12" spans="1:8" ht="15.75" customHeight="1" x14ac:dyDescent="0.2">
      <c r="B12" s="331" t="s">
        <v>45</v>
      </c>
      <c r="C12" s="331" t="s">
        <v>39</v>
      </c>
      <c r="D12" s="331" t="s">
        <v>40</v>
      </c>
      <c r="E12" s="331" t="s">
        <v>41</v>
      </c>
      <c r="F12" s="331" t="s">
        <v>42</v>
      </c>
      <c r="G12" s="335" t="s">
        <v>11</v>
      </c>
      <c r="H12" s="336"/>
    </row>
    <row r="13" spans="1:8" ht="88.5" customHeight="1" x14ac:dyDescent="0.2">
      <c r="B13" s="331"/>
      <c r="C13" s="331"/>
      <c r="D13" s="331"/>
      <c r="E13" s="331"/>
      <c r="F13" s="331"/>
      <c r="G13" s="31" t="s">
        <v>46</v>
      </c>
      <c r="H13" s="13"/>
    </row>
    <row r="14" spans="1:8" ht="15.75" x14ac:dyDescent="0.25">
      <c r="B14" s="35">
        <v>1</v>
      </c>
      <c r="C14" s="35">
        <v>2</v>
      </c>
      <c r="D14" s="35">
        <v>3</v>
      </c>
      <c r="E14" s="35">
        <v>4</v>
      </c>
      <c r="F14" s="35">
        <v>5</v>
      </c>
      <c r="G14" s="35">
        <v>7</v>
      </c>
      <c r="H14" s="13"/>
    </row>
    <row r="15" spans="1:8" ht="15.75" x14ac:dyDescent="0.2">
      <c r="B15" s="146" t="s">
        <v>316</v>
      </c>
      <c r="C15" s="147" t="s">
        <v>93</v>
      </c>
      <c r="D15" s="147"/>
      <c r="E15" s="147"/>
      <c r="F15" s="147"/>
      <c r="G15" s="177">
        <f t="shared" ref="G15:H15" si="0">G16+G38+G23+G43+G47</f>
        <v>4443.6043</v>
      </c>
      <c r="H15" s="177">
        <f t="shared" si="0"/>
        <v>4448.3942999999999</v>
      </c>
    </row>
    <row r="16" spans="1:8" ht="31.5" x14ac:dyDescent="0.2">
      <c r="B16" s="148" t="s">
        <v>317</v>
      </c>
      <c r="C16" s="149" t="s">
        <v>93</v>
      </c>
      <c r="D16" s="149" t="s">
        <v>98</v>
      </c>
      <c r="E16" s="150"/>
      <c r="F16" s="150"/>
      <c r="G16" s="166">
        <f t="shared" ref="G16:H18" si="1">G17</f>
        <v>956.8</v>
      </c>
      <c r="H16" s="166">
        <f t="shared" si="1"/>
        <v>1052.3999999999999</v>
      </c>
    </row>
    <row r="17" spans="2:8" ht="15.75" x14ac:dyDescent="0.25">
      <c r="B17" s="151" t="s">
        <v>318</v>
      </c>
      <c r="C17" s="150" t="s">
        <v>93</v>
      </c>
      <c r="D17" s="150" t="s">
        <v>98</v>
      </c>
      <c r="E17" s="150" t="s">
        <v>319</v>
      </c>
      <c r="F17" s="150"/>
      <c r="G17" s="164">
        <f t="shared" si="1"/>
        <v>956.8</v>
      </c>
      <c r="H17" s="164">
        <f t="shared" si="1"/>
        <v>1052.3999999999999</v>
      </c>
    </row>
    <row r="18" spans="2:8" ht="47.25" x14ac:dyDescent="0.25">
      <c r="B18" s="152" t="s">
        <v>320</v>
      </c>
      <c r="C18" s="150" t="s">
        <v>93</v>
      </c>
      <c r="D18" s="150" t="s">
        <v>98</v>
      </c>
      <c r="E18" s="150" t="s">
        <v>319</v>
      </c>
      <c r="F18" s="150" t="s">
        <v>321</v>
      </c>
      <c r="G18" s="164">
        <f t="shared" si="1"/>
        <v>956.8</v>
      </c>
      <c r="H18" s="164">
        <f t="shared" si="1"/>
        <v>1052.3999999999999</v>
      </c>
    </row>
    <row r="19" spans="2:8" ht="15.75" x14ac:dyDescent="0.2">
      <c r="B19" s="153" t="s">
        <v>322</v>
      </c>
      <c r="C19" s="150" t="s">
        <v>93</v>
      </c>
      <c r="D19" s="150" t="s">
        <v>98</v>
      </c>
      <c r="E19" s="150" t="s">
        <v>319</v>
      </c>
      <c r="F19" s="150" t="s">
        <v>323</v>
      </c>
      <c r="G19" s="164">
        <f>G20+G22</f>
        <v>956.8</v>
      </c>
      <c r="H19" s="164">
        <f>H20+H22</f>
        <v>1052.3999999999999</v>
      </c>
    </row>
    <row r="20" spans="2:8" ht="15.75" x14ac:dyDescent="0.2">
      <c r="B20" s="153" t="s">
        <v>324</v>
      </c>
      <c r="C20" s="150" t="s">
        <v>93</v>
      </c>
      <c r="D20" s="150" t="s">
        <v>98</v>
      </c>
      <c r="E20" s="150" t="s">
        <v>319</v>
      </c>
      <c r="F20" s="150" t="s">
        <v>104</v>
      </c>
      <c r="G20" s="164">
        <f>'Приложение 27'!I18</f>
        <v>734.8</v>
      </c>
      <c r="H20" s="164">
        <f>'Приложение 27'!J18</f>
        <v>808.3</v>
      </c>
    </row>
    <row r="21" spans="2:8" ht="15.75" x14ac:dyDescent="0.2">
      <c r="B21" s="154" t="s">
        <v>325</v>
      </c>
      <c r="C21" s="150" t="s">
        <v>93</v>
      </c>
      <c r="D21" s="150" t="s">
        <v>98</v>
      </c>
      <c r="E21" s="150" t="s">
        <v>319</v>
      </c>
      <c r="F21" s="150" t="s">
        <v>107</v>
      </c>
      <c r="G21" s="13"/>
    </row>
    <row r="22" spans="2:8" ht="31.5" x14ac:dyDescent="0.2">
      <c r="B22" s="154" t="s">
        <v>326</v>
      </c>
      <c r="C22" s="150" t="s">
        <v>93</v>
      </c>
      <c r="D22" s="150" t="s">
        <v>98</v>
      </c>
      <c r="E22" s="150" t="s">
        <v>319</v>
      </c>
      <c r="F22" s="150" t="s">
        <v>110</v>
      </c>
      <c r="G22" s="164">
        <f>'Приложение 27'!I20</f>
        <v>222</v>
      </c>
      <c r="H22" s="164">
        <f>'Приложение 27'!J20</f>
        <v>244.1</v>
      </c>
    </row>
    <row r="23" spans="2:8" ht="47.25" x14ac:dyDescent="0.2">
      <c r="B23" s="155" t="s">
        <v>327</v>
      </c>
      <c r="C23" s="149" t="s">
        <v>93</v>
      </c>
      <c r="D23" s="149" t="s">
        <v>118</v>
      </c>
      <c r="E23" s="149"/>
      <c r="F23" s="149"/>
      <c r="G23" s="166">
        <f t="shared" ref="G23:H23" si="2">G24</f>
        <v>687.51</v>
      </c>
      <c r="H23" s="166">
        <f t="shared" si="2"/>
        <v>596.70000000000005</v>
      </c>
    </row>
    <row r="24" spans="2:8" ht="31.5" x14ac:dyDescent="0.2">
      <c r="B24" s="156" t="s">
        <v>328</v>
      </c>
      <c r="C24" s="150" t="s">
        <v>329</v>
      </c>
      <c r="D24" s="150" t="s">
        <v>118</v>
      </c>
      <c r="E24" s="150" t="s">
        <v>319</v>
      </c>
      <c r="F24" s="150" t="s">
        <v>96</v>
      </c>
      <c r="G24" s="164">
        <f t="shared" ref="G24:H24" si="3">G25+G30+G34</f>
        <v>687.51</v>
      </c>
      <c r="H24" s="164">
        <f t="shared" si="3"/>
        <v>596.70000000000005</v>
      </c>
    </row>
    <row r="25" spans="2:8" ht="47.25" x14ac:dyDescent="0.2">
      <c r="B25" s="157" t="s">
        <v>320</v>
      </c>
      <c r="C25" s="150" t="s">
        <v>93</v>
      </c>
      <c r="D25" s="150" t="s">
        <v>118</v>
      </c>
      <c r="E25" s="150" t="s">
        <v>330</v>
      </c>
      <c r="F25" s="150" t="s">
        <v>321</v>
      </c>
      <c r="G25" s="164">
        <f t="shared" ref="G25:H25" si="4">G27+G29</f>
        <v>568.1</v>
      </c>
      <c r="H25" s="164">
        <f t="shared" si="4"/>
        <v>596.70000000000005</v>
      </c>
    </row>
    <row r="26" spans="2:8" ht="15.75" x14ac:dyDescent="0.2">
      <c r="B26" s="157" t="s">
        <v>331</v>
      </c>
      <c r="C26" s="150" t="s">
        <v>93</v>
      </c>
      <c r="D26" s="150" t="s">
        <v>118</v>
      </c>
      <c r="E26" s="150" t="s">
        <v>330</v>
      </c>
      <c r="F26" s="150" t="s">
        <v>323</v>
      </c>
      <c r="G26" s="164">
        <f t="shared" ref="G26:H26" si="5">G27+G29</f>
        <v>568.1</v>
      </c>
      <c r="H26" s="164">
        <f t="shared" si="5"/>
        <v>596.70000000000005</v>
      </c>
    </row>
    <row r="27" spans="2:8" ht="15.75" x14ac:dyDescent="0.2">
      <c r="B27" s="153" t="s">
        <v>324</v>
      </c>
      <c r="C27" s="150" t="s">
        <v>93</v>
      </c>
      <c r="D27" s="150" t="s">
        <v>118</v>
      </c>
      <c r="E27" s="150" t="s">
        <v>330</v>
      </c>
      <c r="F27" s="150" t="s">
        <v>104</v>
      </c>
      <c r="G27" s="164">
        <f>'Приложение 27'!I27</f>
        <v>436.3</v>
      </c>
      <c r="H27" s="164">
        <f>'Приложение 27'!J27</f>
        <v>460</v>
      </c>
    </row>
    <row r="28" spans="2:8" ht="15.75" x14ac:dyDescent="0.2">
      <c r="B28" s="154" t="s">
        <v>325</v>
      </c>
      <c r="C28" s="150" t="s">
        <v>93</v>
      </c>
      <c r="D28" s="150" t="s">
        <v>118</v>
      </c>
      <c r="E28" s="150" t="s">
        <v>330</v>
      </c>
      <c r="F28" s="150" t="s">
        <v>107</v>
      </c>
      <c r="G28" s="13"/>
      <c r="H28" s="13"/>
    </row>
    <row r="29" spans="2:8" ht="31.5" x14ac:dyDescent="0.2">
      <c r="B29" s="154" t="s">
        <v>326</v>
      </c>
      <c r="C29" s="150" t="s">
        <v>93</v>
      </c>
      <c r="D29" s="150" t="s">
        <v>118</v>
      </c>
      <c r="E29" s="150" t="s">
        <v>330</v>
      </c>
      <c r="F29" s="150" t="s">
        <v>110</v>
      </c>
      <c r="G29" s="164">
        <f>'Приложение 27'!I29</f>
        <v>131.80000000000001</v>
      </c>
      <c r="H29" s="164">
        <f>'Приложение 27'!J29</f>
        <v>136.69999999999999</v>
      </c>
    </row>
    <row r="30" spans="2:8" ht="31.5" x14ac:dyDescent="0.25">
      <c r="B30" s="152" t="s">
        <v>332</v>
      </c>
      <c r="C30" s="150" t="s">
        <v>93</v>
      </c>
      <c r="D30" s="150" t="s">
        <v>118</v>
      </c>
      <c r="E30" s="150" t="s">
        <v>330</v>
      </c>
      <c r="F30" s="150" t="s">
        <v>122</v>
      </c>
      <c r="G30" s="164">
        <f t="shared" ref="G30:H30" si="6">G31</f>
        <v>119.41</v>
      </c>
      <c r="H30" s="164">
        <f t="shared" si="6"/>
        <v>0</v>
      </c>
    </row>
    <row r="31" spans="2:8" ht="31.5" x14ac:dyDescent="0.2">
      <c r="B31" s="157" t="s">
        <v>333</v>
      </c>
      <c r="C31" s="150" t="s">
        <v>93</v>
      </c>
      <c r="D31" s="150" t="s">
        <v>118</v>
      </c>
      <c r="E31" s="150" t="s">
        <v>330</v>
      </c>
      <c r="F31" s="150" t="s">
        <v>334</v>
      </c>
      <c r="G31" s="164">
        <f t="shared" ref="G31:H31" si="7">G32+G33</f>
        <v>119.41</v>
      </c>
      <c r="H31" s="164">
        <f t="shared" si="7"/>
        <v>0</v>
      </c>
    </row>
    <row r="32" spans="2:8" ht="31.5" x14ac:dyDescent="0.2">
      <c r="B32" s="154" t="s">
        <v>335</v>
      </c>
      <c r="C32" s="150" t="s">
        <v>93</v>
      </c>
      <c r="D32" s="150" t="s">
        <v>118</v>
      </c>
      <c r="E32" s="150" t="s">
        <v>330</v>
      </c>
      <c r="F32" s="150" t="s">
        <v>125</v>
      </c>
      <c r="G32" s="164">
        <f>'Приложение 27'!I31+'Приложение 27'!I32+'Приложение 27'!I38+'Приложение 27'!I43+'Приложение 27'!I44+'Приложение 27'!I45</f>
        <v>119.41</v>
      </c>
      <c r="H32" s="164">
        <f>'Приложение 27'!J31+'Приложение 27'!J32+'Приложение 27'!J38+'Приложение 27'!J43+'Приложение 27'!J44+'Приложение 27'!J45</f>
        <v>0</v>
      </c>
    </row>
    <row r="33" spans="2:8" ht="15.75" x14ac:dyDescent="0.2">
      <c r="B33" s="153" t="s">
        <v>336</v>
      </c>
      <c r="C33" s="150" t="s">
        <v>93</v>
      </c>
      <c r="D33" s="150" t="s">
        <v>118</v>
      </c>
      <c r="E33" s="150" t="s">
        <v>330</v>
      </c>
      <c r="F33" s="150" t="s">
        <v>130</v>
      </c>
      <c r="G33" s="164">
        <f>'Приложение 27'!I33+'Приложение 27'!I40+'Приложение 27'!I53+'Приложение 27'!I75+'Приложение 27'!I77+'Приложение 27'!I79+'Приложение 27'!I55</f>
        <v>0</v>
      </c>
      <c r="H33" s="164">
        <f>'Приложение 27'!J33+'Приложение 27'!J40+'Приложение 27'!J53+'Приложение 27'!J75+'Приложение 27'!J77+'Приложение 27'!J79+'Приложение 27'!J55</f>
        <v>0</v>
      </c>
    </row>
    <row r="34" spans="2:8" ht="15.75" x14ac:dyDescent="0.2">
      <c r="B34" s="158" t="s">
        <v>158</v>
      </c>
      <c r="C34" s="150" t="s">
        <v>93</v>
      </c>
      <c r="D34" s="150" t="s">
        <v>118</v>
      </c>
      <c r="E34" s="150" t="s">
        <v>330</v>
      </c>
      <c r="F34" s="150" t="s">
        <v>337</v>
      </c>
      <c r="G34" s="164">
        <f>G35+G36+G37</f>
        <v>0</v>
      </c>
      <c r="H34" s="164">
        <f>H35+H36+H37</f>
        <v>0</v>
      </c>
    </row>
    <row r="35" spans="2:8" ht="15.75" x14ac:dyDescent="0.2">
      <c r="B35" s="154" t="s">
        <v>338</v>
      </c>
      <c r="C35" s="150" t="s">
        <v>93</v>
      </c>
      <c r="D35" s="150" t="s">
        <v>118</v>
      </c>
      <c r="E35" s="150" t="s">
        <v>330</v>
      </c>
      <c r="F35" s="150" t="s">
        <v>161</v>
      </c>
      <c r="G35" s="164">
        <f>'Приложение 27'!I63</f>
        <v>0</v>
      </c>
      <c r="H35" s="164">
        <f>'Приложение 27'!J63</f>
        <v>0</v>
      </c>
    </row>
    <row r="36" spans="2:8" ht="15.75" x14ac:dyDescent="0.2">
      <c r="B36" s="154" t="s">
        <v>338</v>
      </c>
      <c r="C36" s="150" t="s">
        <v>93</v>
      </c>
      <c r="D36" s="150" t="s">
        <v>118</v>
      </c>
      <c r="E36" s="150" t="s">
        <v>330</v>
      </c>
      <c r="F36" s="150" t="s">
        <v>115</v>
      </c>
      <c r="G36" s="164">
        <f>'Приложение 27'!I64</f>
        <v>0</v>
      </c>
      <c r="H36" s="164">
        <f>'Приложение 27'!J64</f>
        <v>0</v>
      </c>
    </row>
    <row r="37" spans="2:8" ht="15.75" x14ac:dyDescent="0.2">
      <c r="B37" s="154" t="s">
        <v>338</v>
      </c>
      <c r="C37" s="150" t="s">
        <v>93</v>
      </c>
      <c r="D37" s="150" t="s">
        <v>118</v>
      </c>
      <c r="E37" s="150" t="s">
        <v>330</v>
      </c>
      <c r="F37" s="150" t="s">
        <v>166</v>
      </c>
      <c r="G37" s="164">
        <f>'Приложение 27'!I68</f>
        <v>0</v>
      </c>
      <c r="H37" s="164">
        <f>'Приложение 27'!J68</f>
        <v>0</v>
      </c>
    </row>
    <row r="38" spans="2:8" ht="15.75" x14ac:dyDescent="0.2">
      <c r="B38" s="146" t="s">
        <v>339</v>
      </c>
      <c r="C38" s="147" t="s">
        <v>93</v>
      </c>
      <c r="D38" s="147" t="s">
        <v>185</v>
      </c>
      <c r="E38" s="147"/>
      <c r="F38" s="147"/>
      <c r="G38" s="177">
        <f t="shared" ref="G38:H41" si="8">G39</f>
        <v>0</v>
      </c>
      <c r="H38" s="177">
        <f t="shared" si="8"/>
        <v>0</v>
      </c>
    </row>
    <row r="39" spans="2:8" ht="15.75" x14ac:dyDescent="0.2">
      <c r="B39" s="159" t="s">
        <v>340</v>
      </c>
      <c r="C39" s="160" t="s">
        <v>93</v>
      </c>
      <c r="D39" s="160" t="s">
        <v>185</v>
      </c>
      <c r="E39" s="160" t="s">
        <v>341</v>
      </c>
      <c r="F39" s="160"/>
      <c r="G39" s="178">
        <f t="shared" si="8"/>
        <v>0</v>
      </c>
      <c r="H39" s="178">
        <f t="shared" si="8"/>
        <v>0</v>
      </c>
    </row>
    <row r="40" spans="2:8" ht="31.5" x14ac:dyDescent="0.2">
      <c r="B40" s="161" t="s">
        <v>186</v>
      </c>
      <c r="C40" s="160" t="s">
        <v>93</v>
      </c>
      <c r="D40" s="160" t="s">
        <v>185</v>
      </c>
      <c r="E40" s="160" t="s">
        <v>342</v>
      </c>
      <c r="F40" s="160"/>
      <c r="G40" s="178">
        <f t="shared" si="8"/>
        <v>0</v>
      </c>
      <c r="H40" s="178">
        <f t="shared" si="8"/>
        <v>0</v>
      </c>
    </row>
    <row r="41" spans="2:8" ht="31.5" x14ac:dyDescent="0.25">
      <c r="B41" s="162" t="s">
        <v>332</v>
      </c>
      <c r="C41" s="160" t="s">
        <v>93</v>
      </c>
      <c r="D41" s="160" t="s">
        <v>185</v>
      </c>
      <c r="E41" s="160" t="s">
        <v>342</v>
      </c>
      <c r="F41" s="160" t="s">
        <v>337</v>
      </c>
      <c r="G41" s="178">
        <f t="shared" si="8"/>
        <v>0</v>
      </c>
      <c r="H41" s="178">
        <f t="shared" si="8"/>
        <v>0</v>
      </c>
    </row>
    <row r="42" spans="2:8" ht="15.75" x14ac:dyDescent="0.2">
      <c r="B42" s="161" t="s">
        <v>336</v>
      </c>
      <c r="C42" s="160" t="s">
        <v>93</v>
      </c>
      <c r="D42" s="160" t="s">
        <v>185</v>
      </c>
      <c r="E42" s="160" t="s">
        <v>342</v>
      </c>
      <c r="F42" s="160" t="s">
        <v>388</v>
      </c>
      <c r="G42" s="178">
        <f>'Приложение 27'!I83</f>
        <v>0</v>
      </c>
      <c r="H42" s="178">
        <f>'Приложение 27'!J83</f>
        <v>0</v>
      </c>
    </row>
    <row r="43" spans="2:8" ht="15.75" x14ac:dyDescent="0.2">
      <c r="B43" s="148" t="s">
        <v>192</v>
      </c>
      <c r="C43" s="149" t="s">
        <v>93</v>
      </c>
      <c r="D43" s="149" t="s">
        <v>193</v>
      </c>
      <c r="E43" s="149"/>
      <c r="F43" s="149"/>
      <c r="G43" s="166">
        <f t="shared" ref="G43:H45" si="9">G44</f>
        <v>0</v>
      </c>
      <c r="H43" s="166">
        <f t="shared" si="9"/>
        <v>0</v>
      </c>
    </row>
    <row r="44" spans="2:8" ht="15.75" x14ac:dyDescent="0.2">
      <c r="B44" s="153" t="s">
        <v>344</v>
      </c>
      <c r="C44" s="150" t="s">
        <v>93</v>
      </c>
      <c r="D44" s="150" t="s">
        <v>193</v>
      </c>
      <c r="E44" s="150" t="s">
        <v>345</v>
      </c>
      <c r="F44" s="150"/>
      <c r="G44" s="164">
        <f t="shared" si="9"/>
        <v>0</v>
      </c>
      <c r="H44" s="164">
        <f t="shared" si="9"/>
        <v>0</v>
      </c>
    </row>
    <row r="45" spans="2:8" ht="15.75" x14ac:dyDescent="0.2">
      <c r="B45" s="153" t="s">
        <v>343</v>
      </c>
      <c r="C45" s="150" t="s">
        <v>93</v>
      </c>
      <c r="D45" s="150" t="s">
        <v>193</v>
      </c>
      <c r="E45" s="150" t="s">
        <v>345</v>
      </c>
      <c r="F45" s="150" t="s">
        <v>337</v>
      </c>
      <c r="G45" s="164">
        <f t="shared" si="9"/>
        <v>0</v>
      </c>
      <c r="H45" s="164">
        <f t="shared" si="9"/>
        <v>0</v>
      </c>
    </row>
    <row r="46" spans="2:8" ht="15.75" x14ac:dyDescent="0.2">
      <c r="B46" s="153" t="s">
        <v>336</v>
      </c>
      <c r="C46" s="150" t="s">
        <v>93</v>
      </c>
      <c r="D46" s="150" t="s">
        <v>193</v>
      </c>
      <c r="E46" s="150" t="s">
        <v>345</v>
      </c>
      <c r="F46" s="150" t="s">
        <v>196</v>
      </c>
      <c r="G46" s="164">
        <f>'Приложение 27'!I94</f>
        <v>0</v>
      </c>
      <c r="H46" s="164">
        <f>'Приложение 27'!J94</f>
        <v>0</v>
      </c>
    </row>
    <row r="47" spans="2:8" ht="15.75" x14ac:dyDescent="0.2">
      <c r="B47" s="148" t="s">
        <v>198</v>
      </c>
      <c r="C47" s="149" t="s">
        <v>93</v>
      </c>
      <c r="D47" s="149" t="s">
        <v>199</v>
      </c>
      <c r="E47" s="150"/>
      <c r="F47" s="149"/>
      <c r="G47" s="166">
        <f t="shared" ref="G47:H47" si="10">G48+G53+G57+G59+G62+G65+G68</f>
        <v>2799.2943</v>
      </c>
      <c r="H47" s="166">
        <f t="shared" si="10"/>
        <v>2799.2943</v>
      </c>
    </row>
    <row r="48" spans="2:8" ht="47.25" x14ac:dyDescent="0.25">
      <c r="B48" s="163" t="s">
        <v>320</v>
      </c>
      <c r="C48" s="150" t="s">
        <v>93</v>
      </c>
      <c r="D48" s="150" t="s">
        <v>199</v>
      </c>
      <c r="E48" s="150" t="s">
        <v>346</v>
      </c>
      <c r="F48" s="150" t="s">
        <v>321</v>
      </c>
      <c r="G48" s="164">
        <f t="shared" ref="G48:H48" si="11">G49</f>
        <v>2766.2943</v>
      </c>
      <c r="H48" s="164">
        <f t="shared" si="11"/>
        <v>2766.2943</v>
      </c>
    </row>
    <row r="49" spans="2:8" ht="15.75" x14ac:dyDescent="0.25">
      <c r="B49" s="163" t="s">
        <v>347</v>
      </c>
      <c r="C49" s="150" t="s">
        <v>93</v>
      </c>
      <c r="D49" s="150" t="s">
        <v>199</v>
      </c>
      <c r="E49" s="150" t="s">
        <v>346</v>
      </c>
      <c r="F49" s="150" t="s">
        <v>348</v>
      </c>
      <c r="G49" s="164">
        <f t="shared" ref="G49:H49" si="12">G50+G52</f>
        <v>2766.2943</v>
      </c>
      <c r="H49" s="164">
        <f t="shared" si="12"/>
        <v>2766.2943</v>
      </c>
    </row>
    <row r="50" spans="2:8" ht="15.75" x14ac:dyDescent="0.25">
      <c r="B50" s="163" t="s">
        <v>349</v>
      </c>
      <c r="C50" s="150" t="s">
        <v>93</v>
      </c>
      <c r="D50" s="150" t="s">
        <v>199</v>
      </c>
      <c r="E50" s="150" t="s">
        <v>346</v>
      </c>
      <c r="F50" s="150" t="s">
        <v>203</v>
      </c>
      <c r="G50" s="164">
        <f>'Приложение 27'!I97</f>
        <v>2124.65</v>
      </c>
      <c r="H50" s="164">
        <f>'Приложение 27'!J97</f>
        <v>2124.65</v>
      </c>
    </row>
    <row r="51" spans="2:8" ht="15.75" x14ac:dyDescent="0.25">
      <c r="B51" s="163" t="s">
        <v>350</v>
      </c>
      <c r="C51" s="150" t="s">
        <v>93</v>
      </c>
      <c r="D51" s="150" t="s">
        <v>199</v>
      </c>
      <c r="E51" s="150" t="s">
        <v>346</v>
      </c>
      <c r="F51" s="150" t="s">
        <v>205</v>
      </c>
      <c r="G51" s="13"/>
      <c r="H51" s="13"/>
    </row>
    <row r="52" spans="2:8" ht="31.5" x14ac:dyDescent="0.25">
      <c r="B52" s="163" t="s">
        <v>326</v>
      </c>
      <c r="C52" s="150" t="s">
        <v>93</v>
      </c>
      <c r="D52" s="150" t="s">
        <v>199</v>
      </c>
      <c r="E52" s="150" t="s">
        <v>346</v>
      </c>
      <c r="F52" s="150" t="s">
        <v>204</v>
      </c>
      <c r="G52" s="164">
        <f>'Приложение 27'!I98</f>
        <v>641.64430000000004</v>
      </c>
      <c r="H52" s="164">
        <f>'Приложение 27'!J98</f>
        <v>641.64430000000004</v>
      </c>
    </row>
    <row r="53" spans="2:8" ht="31.5" x14ac:dyDescent="0.25">
      <c r="B53" s="152" t="s">
        <v>332</v>
      </c>
      <c r="C53" s="150" t="s">
        <v>93</v>
      </c>
      <c r="D53" s="150" t="s">
        <v>199</v>
      </c>
      <c r="E53" s="150" t="s">
        <v>346</v>
      </c>
      <c r="F53" s="150" t="s">
        <v>122</v>
      </c>
      <c r="G53" s="164">
        <f t="shared" ref="G53:H53" si="13">G54</f>
        <v>0</v>
      </c>
      <c r="H53" s="164">
        <f t="shared" si="13"/>
        <v>0</v>
      </c>
    </row>
    <row r="54" spans="2:8" ht="15.75" x14ac:dyDescent="0.2">
      <c r="B54" s="153" t="s">
        <v>343</v>
      </c>
      <c r="C54" s="150" t="s">
        <v>93</v>
      </c>
      <c r="D54" s="150" t="s">
        <v>199</v>
      </c>
      <c r="E54" s="150" t="s">
        <v>346</v>
      </c>
      <c r="F54" s="150" t="s">
        <v>334</v>
      </c>
      <c r="G54" s="164">
        <f t="shared" ref="G54:H54" si="14">G55+G56</f>
        <v>0</v>
      </c>
      <c r="H54" s="164">
        <f t="shared" si="14"/>
        <v>0</v>
      </c>
    </row>
    <row r="55" spans="2:8" ht="15.75" x14ac:dyDescent="0.2">
      <c r="B55" s="153" t="s">
        <v>336</v>
      </c>
      <c r="C55" s="150" t="s">
        <v>93</v>
      </c>
      <c r="D55" s="150" t="s">
        <v>199</v>
      </c>
      <c r="E55" s="150" t="s">
        <v>346</v>
      </c>
      <c r="F55" s="150" t="s">
        <v>130</v>
      </c>
      <c r="G55" s="164">
        <f>'Приложение 27'!I103+'Приложение 27'!I107+'Приложение 27'!I110+'Приложение 27'!I112+'Приложение 27'!I102</f>
        <v>0</v>
      </c>
      <c r="H55" s="164">
        <f>'Приложение 27'!J103+'Приложение 27'!J107+'Приложение 27'!J110+'Приложение 27'!J112+'Приложение 27'!J102</f>
        <v>0</v>
      </c>
    </row>
    <row r="56" spans="2:8" ht="15.75" x14ac:dyDescent="0.2">
      <c r="B56" s="153" t="s">
        <v>336</v>
      </c>
      <c r="C56" s="150" t="s">
        <v>93</v>
      </c>
      <c r="D56" s="150" t="s">
        <v>199</v>
      </c>
      <c r="E56" s="150" t="s">
        <v>346</v>
      </c>
      <c r="F56" s="150" t="s">
        <v>208</v>
      </c>
      <c r="G56" s="164">
        <f>'Приложение 27'!I101</f>
        <v>0</v>
      </c>
      <c r="H56" s="164">
        <f>'Приложение 27'!J101</f>
        <v>0</v>
      </c>
    </row>
    <row r="57" spans="2:8" ht="15.75" x14ac:dyDescent="0.2">
      <c r="B57" s="158" t="s">
        <v>158</v>
      </c>
      <c r="C57" s="150" t="s">
        <v>93</v>
      </c>
      <c r="D57" s="150" t="s">
        <v>199</v>
      </c>
      <c r="E57" s="150" t="s">
        <v>346</v>
      </c>
      <c r="F57" s="150" t="s">
        <v>337</v>
      </c>
      <c r="G57" s="164">
        <f t="shared" ref="G57:H57" si="15">G58</f>
        <v>0</v>
      </c>
      <c r="H57" s="164">
        <f t="shared" si="15"/>
        <v>0</v>
      </c>
    </row>
    <row r="58" spans="2:8" ht="15.75" x14ac:dyDescent="0.2">
      <c r="B58" s="154" t="s">
        <v>338</v>
      </c>
      <c r="C58" s="150" t="s">
        <v>93</v>
      </c>
      <c r="D58" s="150" t="s">
        <v>199</v>
      </c>
      <c r="E58" s="150" t="s">
        <v>346</v>
      </c>
      <c r="F58" s="150" t="s">
        <v>166</v>
      </c>
      <c r="G58" s="164">
        <f>'Приложение 27'!I115</f>
        <v>0</v>
      </c>
      <c r="H58" s="164">
        <f>'Приложение 27'!J115</f>
        <v>0</v>
      </c>
    </row>
    <row r="59" spans="2:8" ht="126" x14ac:dyDescent="0.25">
      <c r="B59" s="165" t="s">
        <v>351</v>
      </c>
      <c r="C59" s="150" t="s">
        <v>93</v>
      </c>
      <c r="D59" s="150" t="s">
        <v>199</v>
      </c>
      <c r="E59" s="150" t="s">
        <v>352</v>
      </c>
      <c r="F59" s="150"/>
      <c r="G59" s="166">
        <f t="shared" ref="G59:H60" si="16">G60</f>
        <v>1</v>
      </c>
      <c r="H59" s="166">
        <f t="shared" si="16"/>
        <v>1</v>
      </c>
    </row>
    <row r="60" spans="2:8" ht="31.5" x14ac:dyDescent="0.25">
      <c r="B60" s="152" t="s">
        <v>332</v>
      </c>
      <c r="C60" s="150" t="s">
        <v>93</v>
      </c>
      <c r="D60" s="150" t="s">
        <v>199</v>
      </c>
      <c r="E60" s="150" t="s">
        <v>352</v>
      </c>
      <c r="F60" s="150" t="s">
        <v>122</v>
      </c>
      <c r="G60" s="164">
        <f t="shared" si="16"/>
        <v>1</v>
      </c>
      <c r="H60" s="164">
        <f t="shared" si="16"/>
        <v>1</v>
      </c>
    </row>
    <row r="61" spans="2:8" ht="15.75" x14ac:dyDescent="0.2">
      <c r="B61" s="154" t="s">
        <v>336</v>
      </c>
      <c r="C61" s="150" t="s">
        <v>93</v>
      </c>
      <c r="D61" s="150" t="s">
        <v>199</v>
      </c>
      <c r="E61" s="150" t="s">
        <v>352</v>
      </c>
      <c r="F61" s="167" t="s">
        <v>130</v>
      </c>
      <c r="G61" s="164">
        <f>'Приложение 27'!I117</f>
        <v>1</v>
      </c>
      <c r="H61" s="164">
        <f>'Приложение 27'!J117</f>
        <v>1</v>
      </c>
    </row>
    <row r="62" spans="2:8" ht="94.5" x14ac:dyDescent="0.2">
      <c r="B62" s="168" t="s">
        <v>353</v>
      </c>
      <c r="C62" s="149" t="s">
        <v>93</v>
      </c>
      <c r="D62" s="149" t="s">
        <v>199</v>
      </c>
      <c r="E62" s="149" t="s">
        <v>354</v>
      </c>
      <c r="F62" s="149"/>
      <c r="G62" s="166">
        <f t="shared" ref="G62:H63" si="17">G63</f>
        <v>10</v>
      </c>
      <c r="H62" s="166">
        <f t="shared" si="17"/>
        <v>10</v>
      </c>
    </row>
    <row r="63" spans="2:8" ht="31.5" x14ac:dyDescent="0.25">
      <c r="B63" s="152" t="s">
        <v>332</v>
      </c>
      <c r="C63" s="150" t="s">
        <v>93</v>
      </c>
      <c r="D63" s="150" t="s">
        <v>199</v>
      </c>
      <c r="E63" s="150" t="s">
        <v>354</v>
      </c>
      <c r="F63" s="150" t="s">
        <v>122</v>
      </c>
      <c r="G63" s="164">
        <f t="shared" si="17"/>
        <v>10</v>
      </c>
      <c r="H63" s="164">
        <f t="shared" si="17"/>
        <v>10</v>
      </c>
    </row>
    <row r="64" spans="2:8" ht="15.75" x14ac:dyDescent="0.2">
      <c r="B64" s="154" t="s">
        <v>336</v>
      </c>
      <c r="C64" s="150" t="s">
        <v>93</v>
      </c>
      <c r="D64" s="150" t="s">
        <v>199</v>
      </c>
      <c r="E64" s="150" t="s">
        <v>354</v>
      </c>
      <c r="F64" s="167" t="s">
        <v>130</v>
      </c>
      <c r="G64" s="164">
        <f>'Приложение 27'!I119</f>
        <v>10</v>
      </c>
      <c r="H64" s="164">
        <f>'Приложение 27'!J119</f>
        <v>10</v>
      </c>
    </row>
    <row r="65" spans="2:8" ht="78.75" x14ac:dyDescent="0.25">
      <c r="B65" s="169" t="s">
        <v>355</v>
      </c>
      <c r="C65" s="149" t="s">
        <v>93</v>
      </c>
      <c r="D65" s="149" t="s">
        <v>199</v>
      </c>
      <c r="E65" s="149" t="s">
        <v>356</v>
      </c>
      <c r="F65" s="149"/>
      <c r="G65" s="166">
        <f t="shared" ref="G65:H66" si="18">G66</f>
        <v>20</v>
      </c>
      <c r="H65" s="166">
        <f t="shared" si="18"/>
        <v>20</v>
      </c>
    </row>
    <row r="66" spans="2:8" ht="31.5" x14ac:dyDescent="0.25">
      <c r="B66" s="152" t="s">
        <v>332</v>
      </c>
      <c r="C66" s="150" t="s">
        <v>93</v>
      </c>
      <c r="D66" s="150" t="s">
        <v>199</v>
      </c>
      <c r="E66" s="150" t="s">
        <v>356</v>
      </c>
      <c r="F66" s="150" t="s">
        <v>122</v>
      </c>
      <c r="G66" s="164">
        <f t="shared" si="18"/>
        <v>20</v>
      </c>
      <c r="H66" s="164">
        <f t="shared" si="18"/>
        <v>20</v>
      </c>
    </row>
    <row r="67" spans="2:8" ht="15.75" x14ac:dyDescent="0.2">
      <c r="B67" s="154" t="s">
        <v>336</v>
      </c>
      <c r="C67" s="150" t="s">
        <v>93</v>
      </c>
      <c r="D67" s="150" t="s">
        <v>199</v>
      </c>
      <c r="E67" s="150" t="s">
        <v>356</v>
      </c>
      <c r="F67" s="167" t="s">
        <v>130</v>
      </c>
      <c r="G67" s="164">
        <f>'Приложение 27'!I123+'Приложение 27'!I124</f>
        <v>20</v>
      </c>
      <c r="H67" s="164">
        <f>'Приложение 27'!J123+'Приложение 27'!J124</f>
        <v>20</v>
      </c>
    </row>
    <row r="68" spans="2:8" ht="31.5" x14ac:dyDescent="0.25">
      <c r="B68" s="169" t="s">
        <v>357</v>
      </c>
      <c r="C68" s="149" t="s">
        <v>93</v>
      </c>
      <c r="D68" s="149" t="s">
        <v>199</v>
      </c>
      <c r="E68" s="149" t="s">
        <v>358</v>
      </c>
      <c r="F68" s="149"/>
      <c r="G68" s="166">
        <f t="shared" ref="G68:H69" si="19">G69</f>
        <v>2</v>
      </c>
      <c r="H68" s="166">
        <f t="shared" si="19"/>
        <v>2</v>
      </c>
    </row>
    <row r="69" spans="2:8" ht="31.5" x14ac:dyDescent="0.25">
      <c r="B69" s="152" t="s">
        <v>332</v>
      </c>
      <c r="C69" s="150" t="s">
        <v>93</v>
      </c>
      <c r="D69" s="150" t="s">
        <v>199</v>
      </c>
      <c r="E69" s="150" t="s">
        <v>358</v>
      </c>
      <c r="F69" s="150" t="s">
        <v>122</v>
      </c>
      <c r="G69" s="164">
        <f t="shared" si="19"/>
        <v>2</v>
      </c>
      <c r="H69" s="164">
        <f t="shared" si="19"/>
        <v>2</v>
      </c>
    </row>
    <row r="70" spans="2:8" ht="15.75" x14ac:dyDescent="0.2">
      <c r="B70" s="154" t="s">
        <v>336</v>
      </c>
      <c r="C70" s="150" t="s">
        <v>93</v>
      </c>
      <c r="D70" s="150" t="s">
        <v>199</v>
      </c>
      <c r="E70" s="150" t="s">
        <v>358</v>
      </c>
      <c r="F70" s="167" t="s">
        <v>130</v>
      </c>
      <c r="G70" s="164">
        <f>'Приложение 27'!I127</f>
        <v>2</v>
      </c>
      <c r="H70" s="164">
        <f>'Приложение 27'!J127</f>
        <v>2</v>
      </c>
    </row>
    <row r="71" spans="2:8" ht="15.75" x14ac:dyDescent="0.2">
      <c r="B71" s="154"/>
      <c r="C71" s="150"/>
      <c r="D71" s="150"/>
      <c r="E71" s="150"/>
      <c r="F71" s="150"/>
      <c r="G71" s="13"/>
      <c r="H71" s="13"/>
    </row>
    <row r="72" spans="2:8" ht="15.75" x14ac:dyDescent="0.2">
      <c r="B72" s="155" t="s">
        <v>359</v>
      </c>
      <c r="C72" s="170" t="s">
        <v>98</v>
      </c>
      <c r="D72" s="170"/>
      <c r="E72" s="170"/>
      <c r="F72" s="171"/>
      <c r="G72" s="166">
        <f>G73</f>
        <v>171.40040000000002</v>
      </c>
      <c r="H72" s="166">
        <f>H73</f>
        <v>171.40444000000002</v>
      </c>
    </row>
    <row r="73" spans="2:8" ht="31.5" x14ac:dyDescent="0.2">
      <c r="B73" s="157" t="s">
        <v>360</v>
      </c>
      <c r="C73" s="172" t="s">
        <v>98</v>
      </c>
      <c r="D73" s="172" t="s">
        <v>238</v>
      </c>
      <c r="E73" s="179" t="s">
        <v>361</v>
      </c>
      <c r="F73" s="180"/>
      <c r="G73" s="164">
        <f>G74+G79+G80</f>
        <v>171.40040000000002</v>
      </c>
      <c r="H73" s="164">
        <f>H74+H79+H80</f>
        <v>171.40444000000002</v>
      </c>
    </row>
    <row r="74" spans="2:8" ht="15.75" x14ac:dyDescent="0.25">
      <c r="B74" s="173" t="s">
        <v>237</v>
      </c>
      <c r="C74" s="172" t="s">
        <v>98</v>
      </c>
      <c r="D74" s="172" t="s">
        <v>238</v>
      </c>
      <c r="E74" s="150" t="s">
        <v>361</v>
      </c>
      <c r="F74" s="150" t="s">
        <v>321</v>
      </c>
      <c r="G74" s="164">
        <f t="shared" ref="G74:H74" si="20">G75+G77</f>
        <v>117.44040000000001</v>
      </c>
      <c r="H74" s="164">
        <f t="shared" si="20"/>
        <v>129.18444000000002</v>
      </c>
    </row>
    <row r="75" spans="2:8" ht="15.75" x14ac:dyDescent="0.25">
      <c r="B75" s="163" t="s">
        <v>349</v>
      </c>
      <c r="C75" s="172" t="s">
        <v>98</v>
      </c>
      <c r="D75" s="172" t="s">
        <v>238</v>
      </c>
      <c r="E75" s="179" t="s">
        <v>361</v>
      </c>
      <c r="F75" s="150" t="s">
        <v>104</v>
      </c>
      <c r="G75" s="164">
        <f>'Приложение 27'!I132</f>
        <v>90.2</v>
      </c>
      <c r="H75" s="164">
        <f>'Приложение 27'!J132</f>
        <v>99.220000000000013</v>
      </c>
    </row>
    <row r="76" spans="2:8" ht="15.75" x14ac:dyDescent="0.25">
      <c r="B76" s="163" t="s">
        <v>350</v>
      </c>
      <c r="C76" s="172" t="s">
        <v>98</v>
      </c>
      <c r="D76" s="172" t="s">
        <v>238</v>
      </c>
      <c r="E76" s="179" t="s">
        <v>361</v>
      </c>
      <c r="F76" s="150" t="s">
        <v>113</v>
      </c>
      <c r="G76" s="164"/>
      <c r="H76" s="164"/>
    </row>
    <row r="77" spans="2:8" ht="31.5" x14ac:dyDescent="0.25">
      <c r="B77" s="163" t="s">
        <v>326</v>
      </c>
      <c r="C77" s="172" t="s">
        <v>98</v>
      </c>
      <c r="D77" s="172" t="s">
        <v>238</v>
      </c>
      <c r="E77" s="179" t="s">
        <v>361</v>
      </c>
      <c r="F77" s="150" t="s">
        <v>110</v>
      </c>
      <c r="G77" s="164">
        <f>'Приложение 27'!I134</f>
        <v>27.240400000000001</v>
      </c>
      <c r="H77" s="164">
        <f>'Приложение 27'!J134</f>
        <v>29.964440000000003</v>
      </c>
    </row>
    <row r="78" spans="2:8" ht="31.5" x14ac:dyDescent="0.25">
      <c r="B78" s="152" t="s">
        <v>332</v>
      </c>
      <c r="C78" s="172" t="s">
        <v>98</v>
      </c>
      <c r="D78" s="172" t="s">
        <v>238</v>
      </c>
      <c r="E78" s="179" t="s">
        <v>361</v>
      </c>
      <c r="F78" s="150" t="s">
        <v>122</v>
      </c>
      <c r="G78" s="13"/>
      <c r="H78" s="13"/>
    </row>
    <row r="79" spans="2:8" ht="15.75" x14ac:dyDescent="0.25">
      <c r="B79" s="153" t="s">
        <v>343</v>
      </c>
      <c r="C79" s="172" t="s">
        <v>98</v>
      </c>
      <c r="D79" s="172" t="s">
        <v>238</v>
      </c>
      <c r="E79" s="179" t="s">
        <v>361</v>
      </c>
      <c r="F79" s="150" t="s">
        <v>125</v>
      </c>
      <c r="G79" s="130">
        <f>+'Приложение 27'!I136</f>
        <v>1</v>
      </c>
      <c r="H79" s="130">
        <f>+'Приложение 27'!J136</f>
        <v>1</v>
      </c>
    </row>
    <row r="80" spans="2:8" ht="15.75" x14ac:dyDescent="0.25">
      <c r="B80" s="153" t="s">
        <v>336</v>
      </c>
      <c r="C80" s="172" t="s">
        <v>98</v>
      </c>
      <c r="D80" s="172" t="s">
        <v>238</v>
      </c>
      <c r="E80" s="179" t="s">
        <v>361</v>
      </c>
      <c r="F80" s="150" t="s">
        <v>130</v>
      </c>
      <c r="G80" s="130">
        <f>+'Приложение 27'!I140</f>
        <v>52.96</v>
      </c>
      <c r="H80" s="130">
        <f>+'Приложение 27'!J140</f>
        <v>41.22</v>
      </c>
    </row>
    <row r="81" spans="2:8" ht="15.75" x14ac:dyDescent="0.2">
      <c r="B81" s="148" t="s">
        <v>362</v>
      </c>
      <c r="C81" s="170" t="s">
        <v>238</v>
      </c>
      <c r="D81" s="172"/>
      <c r="E81" s="179"/>
      <c r="F81" s="150"/>
      <c r="G81" s="166">
        <f t="shared" ref="G81:H81" si="21">G82+G86</f>
        <v>10</v>
      </c>
      <c r="H81" s="166">
        <f t="shared" si="21"/>
        <v>10</v>
      </c>
    </row>
    <row r="82" spans="2:8" ht="47.25" x14ac:dyDescent="0.2">
      <c r="B82" s="168" t="s">
        <v>363</v>
      </c>
      <c r="C82" s="149" t="s">
        <v>238</v>
      </c>
      <c r="D82" s="149" t="s">
        <v>245</v>
      </c>
      <c r="E82" s="149" t="s">
        <v>364</v>
      </c>
      <c r="F82" s="149"/>
      <c r="G82" s="166">
        <f t="shared" ref="G82:H83" si="22">G83</f>
        <v>10</v>
      </c>
      <c r="H82" s="166">
        <f t="shared" si="22"/>
        <v>10</v>
      </c>
    </row>
    <row r="83" spans="2:8" ht="31.5" x14ac:dyDescent="0.25">
      <c r="B83" s="152" t="s">
        <v>332</v>
      </c>
      <c r="C83" s="150" t="s">
        <v>238</v>
      </c>
      <c r="D83" s="150" t="s">
        <v>245</v>
      </c>
      <c r="E83" s="150" t="s">
        <v>364</v>
      </c>
      <c r="F83" s="150" t="s">
        <v>122</v>
      </c>
      <c r="G83" s="164">
        <f t="shared" si="22"/>
        <v>10</v>
      </c>
      <c r="H83" s="164">
        <f t="shared" si="22"/>
        <v>10</v>
      </c>
    </row>
    <row r="84" spans="2:8" ht="15.75" x14ac:dyDescent="0.2">
      <c r="B84" s="154" t="s">
        <v>336</v>
      </c>
      <c r="C84" s="150" t="s">
        <v>238</v>
      </c>
      <c r="D84" s="150" t="s">
        <v>245</v>
      </c>
      <c r="E84" s="150" t="s">
        <v>364</v>
      </c>
      <c r="F84" s="167" t="s">
        <v>130</v>
      </c>
      <c r="G84" s="164">
        <f>'Приложение 27'!I144</f>
        <v>10</v>
      </c>
      <c r="H84" s="164">
        <f>'Приложение 27'!J144</f>
        <v>10</v>
      </c>
    </row>
    <row r="85" spans="2:8" ht="15.75" x14ac:dyDescent="0.2">
      <c r="B85" s="153"/>
      <c r="C85" s="172"/>
      <c r="D85" s="172"/>
      <c r="E85" s="179"/>
      <c r="F85" s="150"/>
      <c r="G85" s="13"/>
      <c r="H85" s="13"/>
    </row>
    <row r="86" spans="2:8" ht="31.5" x14ac:dyDescent="0.2">
      <c r="B86" s="153" t="s">
        <v>365</v>
      </c>
      <c r="C86" s="149" t="s">
        <v>238</v>
      </c>
      <c r="D86" s="149" t="s">
        <v>249</v>
      </c>
      <c r="E86" s="150"/>
      <c r="F86" s="150"/>
      <c r="G86" s="166">
        <f t="shared" ref="G86:H88" si="23">G87</f>
        <v>0</v>
      </c>
      <c r="H86" s="166">
        <f t="shared" si="23"/>
        <v>0</v>
      </c>
    </row>
    <row r="87" spans="2:8" ht="31.5" x14ac:dyDescent="0.25">
      <c r="B87" s="152" t="s">
        <v>332</v>
      </c>
      <c r="C87" s="150" t="s">
        <v>238</v>
      </c>
      <c r="D87" s="150" t="s">
        <v>249</v>
      </c>
      <c r="E87" s="150" t="s">
        <v>366</v>
      </c>
      <c r="F87" s="150" t="s">
        <v>122</v>
      </c>
      <c r="G87" s="164">
        <f t="shared" si="23"/>
        <v>0</v>
      </c>
      <c r="H87" s="164">
        <f t="shared" si="23"/>
        <v>0</v>
      </c>
    </row>
    <row r="88" spans="2:8" ht="15.75" x14ac:dyDescent="0.2">
      <c r="B88" s="153" t="s">
        <v>343</v>
      </c>
      <c r="C88" s="150" t="s">
        <v>238</v>
      </c>
      <c r="D88" s="150" t="s">
        <v>249</v>
      </c>
      <c r="E88" s="150" t="s">
        <v>366</v>
      </c>
      <c r="F88" s="150" t="s">
        <v>334</v>
      </c>
      <c r="G88" s="164">
        <f t="shared" si="23"/>
        <v>0</v>
      </c>
      <c r="H88" s="164">
        <f t="shared" si="23"/>
        <v>0</v>
      </c>
    </row>
    <row r="89" spans="2:8" ht="15.75" x14ac:dyDescent="0.2">
      <c r="B89" s="153" t="s">
        <v>336</v>
      </c>
      <c r="C89" s="150" t="s">
        <v>238</v>
      </c>
      <c r="D89" s="150" t="s">
        <v>249</v>
      </c>
      <c r="E89" s="150" t="s">
        <v>366</v>
      </c>
      <c r="F89" s="150" t="s">
        <v>130</v>
      </c>
      <c r="G89" s="164">
        <f>'Приложение 27'!I148+'Приложение 27'!I149+'Приложение 27'!I150+'Приложение 27'!I151</f>
        <v>0</v>
      </c>
      <c r="H89" s="164">
        <f>'Приложение 27'!J148+'Приложение 27'!J149+'Приложение 27'!J150+'Приложение 27'!J151</f>
        <v>0</v>
      </c>
    </row>
    <row r="90" spans="2:8" ht="15.75" x14ac:dyDescent="0.2">
      <c r="B90" s="148" t="s">
        <v>367</v>
      </c>
      <c r="C90" s="149" t="s">
        <v>118</v>
      </c>
      <c r="D90" s="149" t="s">
        <v>245</v>
      </c>
      <c r="E90" s="149"/>
      <c r="F90" s="149"/>
      <c r="G90" s="166">
        <f t="shared" ref="G90:H93" si="24">G91</f>
        <v>562.6</v>
      </c>
      <c r="H90" s="166">
        <f t="shared" si="24"/>
        <v>588.20000000000005</v>
      </c>
    </row>
    <row r="91" spans="2:8" ht="31.5" x14ac:dyDescent="0.2">
      <c r="B91" s="157" t="s">
        <v>368</v>
      </c>
      <c r="C91" s="150" t="s">
        <v>118</v>
      </c>
      <c r="D91" s="150" t="s">
        <v>245</v>
      </c>
      <c r="E91" s="150" t="s">
        <v>369</v>
      </c>
      <c r="F91" s="150"/>
      <c r="G91" s="164">
        <f t="shared" si="24"/>
        <v>562.6</v>
      </c>
      <c r="H91" s="164">
        <f t="shared" si="24"/>
        <v>588.20000000000005</v>
      </c>
    </row>
    <row r="92" spans="2:8" ht="31.5" x14ac:dyDescent="0.25">
      <c r="B92" s="152" t="s">
        <v>332</v>
      </c>
      <c r="C92" s="150" t="s">
        <v>118</v>
      </c>
      <c r="D92" s="150" t="s">
        <v>245</v>
      </c>
      <c r="E92" s="150" t="s">
        <v>369</v>
      </c>
      <c r="F92" s="150" t="s">
        <v>122</v>
      </c>
      <c r="G92" s="164">
        <f t="shared" si="24"/>
        <v>562.6</v>
      </c>
      <c r="H92" s="164">
        <f t="shared" si="24"/>
        <v>588.20000000000005</v>
      </c>
    </row>
    <row r="93" spans="2:8" ht="15.75" x14ac:dyDescent="0.2">
      <c r="B93" s="153" t="s">
        <v>343</v>
      </c>
      <c r="C93" s="150" t="s">
        <v>118</v>
      </c>
      <c r="D93" s="150" t="s">
        <v>245</v>
      </c>
      <c r="E93" s="150" t="s">
        <v>369</v>
      </c>
      <c r="F93" s="150" t="s">
        <v>334</v>
      </c>
      <c r="G93" s="164">
        <f t="shared" si="24"/>
        <v>562.6</v>
      </c>
      <c r="H93" s="164">
        <f t="shared" si="24"/>
        <v>588.20000000000005</v>
      </c>
    </row>
    <row r="94" spans="2:8" ht="15.75" x14ac:dyDescent="0.2">
      <c r="B94" s="153" t="s">
        <v>336</v>
      </c>
      <c r="C94" s="150" t="s">
        <v>118</v>
      </c>
      <c r="D94" s="150" t="s">
        <v>245</v>
      </c>
      <c r="E94" s="150" t="s">
        <v>369</v>
      </c>
      <c r="F94" s="150" t="s">
        <v>370</v>
      </c>
      <c r="G94" s="164">
        <f>'Приложение 27'!I154</f>
        <v>562.6</v>
      </c>
      <c r="H94" s="164">
        <f>'Приложение 27'!J154</f>
        <v>588.20000000000005</v>
      </c>
    </row>
    <row r="95" spans="2:8" ht="15.75" x14ac:dyDescent="0.2">
      <c r="B95" s="155" t="s">
        <v>371</v>
      </c>
      <c r="C95" s="149" t="s">
        <v>258</v>
      </c>
      <c r="D95" s="149"/>
      <c r="E95" s="149"/>
      <c r="F95" s="149"/>
      <c r="G95" s="166">
        <f t="shared" ref="G95:H95" si="25">G96+G98</f>
        <v>539</v>
      </c>
      <c r="H95" s="166">
        <f t="shared" si="25"/>
        <v>539</v>
      </c>
    </row>
    <row r="96" spans="2:8" ht="15.75" x14ac:dyDescent="0.25">
      <c r="B96" s="174" t="s">
        <v>372</v>
      </c>
      <c r="C96" s="149" t="s">
        <v>258</v>
      </c>
      <c r="D96" s="149" t="s">
        <v>98</v>
      </c>
      <c r="E96" s="149"/>
      <c r="F96" s="149"/>
      <c r="G96" s="13"/>
      <c r="H96" s="13"/>
    </row>
    <row r="97" spans="2:8" ht="15.75" x14ac:dyDescent="0.2">
      <c r="B97" s="154" t="s">
        <v>373</v>
      </c>
      <c r="C97" s="150" t="s">
        <v>258</v>
      </c>
      <c r="D97" s="150" t="s">
        <v>98</v>
      </c>
      <c r="E97" s="150" t="s">
        <v>374</v>
      </c>
      <c r="F97" s="150" t="s">
        <v>115</v>
      </c>
      <c r="G97" s="13"/>
      <c r="H97" s="13"/>
    </row>
    <row r="98" spans="2:8" ht="15.75" x14ac:dyDescent="0.2">
      <c r="B98" s="175" t="s">
        <v>262</v>
      </c>
      <c r="C98" s="149" t="s">
        <v>258</v>
      </c>
      <c r="D98" s="149" t="s">
        <v>238</v>
      </c>
      <c r="E98" s="150"/>
      <c r="F98" s="150"/>
      <c r="G98" s="166">
        <f>G99+G100+G101+G104</f>
        <v>539</v>
      </c>
      <c r="H98" s="166">
        <f>H99+H100+H101+H104</f>
        <v>539</v>
      </c>
    </row>
    <row r="99" spans="2:8" ht="31.5" x14ac:dyDescent="0.25">
      <c r="B99" s="152" t="s">
        <v>332</v>
      </c>
      <c r="C99" s="150" t="s">
        <v>258</v>
      </c>
      <c r="D99" s="150" t="s">
        <v>238</v>
      </c>
      <c r="E99" s="150" t="s">
        <v>405</v>
      </c>
      <c r="F99" s="150" t="s">
        <v>130</v>
      </c>
      <c r="G99" s="164">
        <f>'Приложение 27'!I161+'Приложение 27'!I162+'Приложение 27'!I165</f>
        <v>511</v>
      </c>
      <c r="H99" s="164">
        <f>'Приложение 27'!J161+'Приложение 27'!J162+'Приложение 27'!J165</f>
        <v>511</v>
      </c>
    </row>
    <row r="100" spans="2:8" ht="31.5" x14ac:dyDescent="0.25">
      <c r="B100" s="152" t="s">
        <v>332</v>
      </c>
      <c r="C100" s="150" t="s">
        <v>258</v>
      </c>
      <c r="D100" s="150" t="s">
        <v>238</v>
      </c>
      <c r="E100" s="150" t="s">
        <v>405</v>
      </c>
      <c r="F100" s="150" t="s">
        <v>208</v>
      </c>
      <c r="G100" s="164">
        <f>'Приложение 27'!I160</f>
        <v>3</v>
      </c>
      <c r="H100" s="164">
        <f>'Приложение 27'!J160</f>
        <v>3</v>
      </c>
    </row>
    <row r="101" spans="2:8" ht="31.5" x14ac:dyDescent="0.2">
      <c r="B101" s="176" t="s">
        <v>376</v>
      </c>
      <c r="C101" s="150" t="s">
        <v>258</v>
      </c>
      <c r="D101" s="150" t="s">
        <v>238</v>
      </c>
      <c r="E101" s="150" t="s">
        <v>377</v>
      </c>
      <c r="F101" s="150"/>
      <c r="G101" s="164">
        <f t="shared" ref="G101:H102" si="26">G102</f>
        <v>10</v>
      </c>
      <c r="H101" s="164">
        <f t="shared" si="26"/>
        <v>10</v>
      </c>
    </row>
    <row r="102" spans="2:8" ht="31.5" x14ac:dyDescent="0.25">
      <c r="B102" s="152" t="s">
        <v>332</v>
      </c>
      <c r="C102" s="150" t="s">
        <v>258</v>
      </c>
      <c r="D102" s="150" t="s">
        <v>238</v>
      </c>
      <c r="E102" s="150" t="s">
        <v>377</v>
      </c>
      <c r="F102" s="150" t="s">
        <v>122</v>
      </c>
      <c r="G102" s="164">
        <f t="shared" si="26"/>
        <v>10</v>
      </c>
      <c r="H102" s="164">
        <f t="shared" si="26"/>
        <v>10</v>
      </c>
    </row>
    <row r="103" spans="2:8" ht="15.75" x14ac:dyDescent="0.2">
      <c r="B103" s="154" t="s">
        <v>336</v>
      </c>
      <c r="C103" s="150" t="s">
        <v>258</v>
      </c>
      <c r="D103" s="150" t="s">
        <v>238</v>
      </c>
      <c r="E103" s="150" t="s">
        <v>377</v>
      </c>
      <c r="F103" s="167" t="s">
        <v>130</v>
      </c>
      <c r="G103" s="164">
        <f>'Приложение 27'!I168+'Приложение 27'!I169</f>
        <v>10</v>
      </c>
      <c r="H103" s="164">
        <f>'Приложение 27'!J168+'Приложение 27'!J169</f>
        <v>10</v>
      </c>
    </row>
    <row r="104" spans="2:8" ht="31.5" x14ac:dyDescent="0.2">
      <c r="B104" s="176" t="s">
        <v>378</v>
      </c>
      <c r="C104" s="150" t="s">
        <v>258</v>
      </c>
      <c r="D104" s="150" t="s">
        <v>238</v>
      </c>
      <c r="E104" s="150" t="s">
        <v>379</v>
      </c>
      <c r="F104" s="150"/>
      <c r="G104" s="164">
        <f t="shared" ref="G104:H105" si="27">G105</f>
        <v>15</v>
      </c>
      <c r="H104" s="164">
        <f t="shared" si="27"/>
        <v>15</v>
      </c>
    </row>
    <row r="105" spans="2:8" ht="31.5" x14ac:dyDescent="0.25">
      <c r="B105" s="152" t="s">
        <v>332</v>
      </c>
      <c r="C105" s="150" t="s">
        <v>258</v>
      </c>
      <c r="D105" s="150" t="s">
        <v>238</v>
      </c>
      <c r="E105" s="150" t="s">
        <v>379</v>
      </c>
      <c r="F105" s="150" t="s">
        <v>122</v>
      </c>
      <c r="G105" s="164">
        <f t="shared" si="27"/>
        <v>15</v>
      </c>
      <c r="H105" s="164">
        <f t="shared" si="27"/>
        <v>15</v>
      </c>
    </row>
    <row r="106" spans="2:8" ht="15.75" x14ac:dyDescent="0.2">
      <c r="B106" s="154" t="s">
        <v>336</v>
      </c>
      <c r="C106" s="150" t="s">
        <v>258</v>
      </c>
      <c r="D106" s="150" t="s">
        <v>238</v>
      </c>
      <c r="E106" s="150" t="s">
        <v>379</v>
      </c>
      <c r="F106" s="167" t="s">
        <v>130</v>
      </c>
      <c r="G106" s="164">
        <f>'Приложение 27'!I172+'Приложение 27'!I173</f>
        <v>15</v>
      </c>
      <c r="H106" s="164">
        <f>'Приложение 27'!J172+'Приложение 27'!J173</f>
        <v>15</v>
      </c>
    </row>
    <row r="107" spans="2:8" ht="15.75" x14ac:dyDescent="0.2">
      <c r="B107" s="148" t="s">
        <v>380</v>
      </c>
      <c r="C107" s="149" t="s">
        <v>249</v>
      </c>
      <c r="D107" s="149"/>
      <c r="E107" s="149"/>
      <c r="F107" s="149"/>
      <c r="G107" s="166">
        <f t="shared" ref="G107:H108" si="28">G108</f>
        <v>0</v>
      </c>
      <c r="H107" s="166">
        <f t="shared" si="28"/>
        <v>0</v>
      </c>
    </row>
    <row r="108" spans="2:8" ht="15.75" x14ac:dyDescent="0.2">
      <c r="B108" s="148" t="s">
        <v>267</v>
      </c>
      <c r="C108" s="149" t="s">
        <v>249</v>
      </c>
      <c r="D108" s="149" t="s">
        <v>93</v>
      </c>
      <c r="E108" s="149"/>
      <c r="F108" s="149"/>
      <c r="G108" s="164">
        <f t="shared" si="28"/>
        <v>0</v>
      </c>
      <c r="H108" s="164">
        <f t="shared" si="28"/>
        <v>0</v>
      </c>
    </row>
    <row r="109" spans="2:8" ht="15.75" x14ac:dyDescent="0.2">
      <c r="B109" s="153" t="s">
        <v>381</v>
      </c>
      <c r="C109" s="150" t="s">
        <v>249</v>
      </c>
      <c r="D109" s="150" t="s">
        <v>93</v>
      </c>
      <c r="E109" s="150" t="s">
        <v>382</v>
      </c>
      <c r="F109" s="150" t="s">
        <v>269</v>
      </c>
      <c r="G109" s="164">
        <f>'Приложение 27'!I177</f>
        <v>0</v>
      </c>
      <c r="H109" s="164">
        <f>'Приложение 27'!J177</f>
        <v>0</v>
      </c>
    </row>
    <row r="110" spans="2:8" ht="15.75" x14ac:dyDescent="0.25">
      <c r="B110" s="174" t="s">
        <v>383</v>
      </c>
      <c r="C110" s="149" t="s">
        <v>278</v>
      </c>
      <c r="D110" s="149"/>
      <c r="E110" s="149"/>
      <c r="F110" s="149"/>
      <c r="G110" s="166">
        <f t="shared" ref="G110:H112" si="29">G111</f>
        <v>3.5</v>
      </c>
      <c r="H110" s="166">
        <f t="shared" si="29"/>
        <v>3.7</v>
      </c>
    </row>
    <row r="111" spans="2:8" ht="15.75" x14ac:dyDescent="0.2">
      <c r="B111" s="154" t="s">
        <v>384</v>
      </c>
      <c r="C111" s="150" t="s">
        <v>385</v>
      </c>
      <c r="D111" s="150" t="s">
        <v>238</v>
      </c>
      <c r="E111" s="150" t="s">
        <v>386</v>
      </c>
      <c r="F111" s="150"/>
      <c r="G111" s="164">
        <f t="shared" si="29"/>
        <v>3.5</v>
      </c>
      <c r="H111" s="164">
        <f t="shared" si="29"/>
        <v>3.7</v>
      </c>
    </row>
    <row r="112" spans="2:8" ht="15.75" x14ac:dyDescent="0.2">
      <c r="B112" s="154" t="s">
        <v>384</v>
      </c>
      <c r="C112" s="150" t="s">
        <v>278</v>
      </c>
      <c r="D112" s="150" t="s">
        <v>238</v>
      </c>
      <c r="E112" s="150" t="s">
        <v>386</v>
      </c>
      <c r="F112" s="150" t="s">
        <v>122</v>
      </c>
      <c r="G112" s="164">
        <f t="shared" si="29"/>
        <v>3.5</v>
      </c>
      <c r="H112" s="164">
        <f t="shared" si="29"/>
        <v>3.7</v>
      </c>
    </row>
    <row r="113" spans="2:8" ht="15.75" x14ac:dyDescent="0.2">
      <c r="B113" s="154" t="s">
        <v>384</v>
      </c>
      <c r="C113" s="150" t="s">
        <v>278</v>
      </c>
      <c r="D113" s="150" t="s">
        <v>238</v>
      </c>
      <c r="E113" s="150" t="s">
        <v>386</v>
      </c>
      <c r="F113" s="167" t="s">
        <v>280</v>
      </c>
      <c r="G113" s="164">
        <f>'Приложение 27'!I182</f>
        <v>3.5</v>
      </c>
      <c r="H113" s="164">
        <f>'Приложение 27'!J182</f>
        <v>3.7</v>
      </c>
    </row>
    <row r="114" spans="2:8" ht="15.75" x14ac:dyDescent="0.2">
      <c r="B114" s="148" t="s">
        <v>282</v>
      </c>
      <c r="C114" s="150"/>
      <c r="D114" s="150"/>
      <c r="E114" s="150"/>
      <c r="F114" s="150"/>
      <c r="G114" s="166">
        <f t="shared" ref="G114:H114" si="30">G15+G72+G81+G90+G95+G107+G110</f>
        <v>5730.1047000000008</v>
      </c>
      <c r="H114" s="166">
        <f t="shared" si="30"/>
        <v>5760.6987399999998</v>
      </c>
    </row>
  </sheetData>
  <mergeCells count="13">
    <mergeCell ref="F12:F13"/>
    <mergeCell ref="B9:F9"/>
    <mergeCell ref="G12:H12"/>
    <mergeCell ref="G1:H1"/>
    <mergeCell ref="G2:H2"/>
    <mergeCell ref="G3:H3"/>
    <mergeCell ref="G4:H4"/>
    <mergeCell ref="G5:H5"/>
    <mergeCell ref="B10:D10"/>
    <mergeCell ref="B12:B13"/>
    <mergeCell ref="C12:C13"/>
    <mergeCell ref="D12:D13"/>
    <mergeCell ref="E12:E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opLeftCell="C1" workbookViewId="0">
      <selection activeCell="G10" sqref="G10"/>
    </sheetView>
  </sheetViews>
  <sheetFormatPr defaultColWidth="9.140625" defaultRowHeight="12.75" x14ac:dyDescent="0.2"/>
  <cols>
    <col min="1" max="1" width="9" style="1" customWidth="1"/>
    <col min="2" max="2" width="82.140625" style="1" customWidth="1"/>
    <col min="3" max="3" width="11.7109375" style="1" customWidth="1"/>
    <col min="4" max="4" width="14.7109375" style="1" customWidth="1"/>
    <col min="5" max="5" width="15.140625" style="1" customWidth="1"/>
    <col min="6" max="6" width="18.7109375" style="1" customWidth="1"/>
    <col min="7" max="7" width="22.42578125" style="1" customWidth="1"/>
    <col min="8" max="8" width="15.42578125" style="1" customWidth="1"/>
    <col min="9" max="9" width="21.7109375" style="1" customWidth="1"/>
    <col min="10" max="10" width="11.42578125" style="1" customWidth="1"/>
    <col min="11" max="16384" width="9.140625" style="1"/>
  </cols>
  <sheetData>
    <row r="1" spans="1:10" ht="18.75" x14ac:dyDescent="0.25">
      <c r="D1" s="14"/>
      <c r="E1" s="14"/>
      <c r="F1" s="16"/>
      <c r="H1" s="328" t="s">
        <v>47</v>
      </c>
      <c r="I1" s="328"/>
      <c r="J1" s="328"/>
    </row>
    <row r="2" spans="1:10" s="2" customFormat="1" ht="15.75" x14ac:dyDescent="0.25">
      <c r="A2" s="15"/>
      <c r="B2" s="15"/>
      <c r="C2" s="15"/>
      <c r="D2" s="15"/>
      <c r="E2" s="15"/>
      <c r="H2" s="324" t="s">
        <v>289</v>
      </c>
      <c r="I2" s="324"/>
      <c r="J2" s="324"/>
    </row>
    <row r="3" spans="1:10" s="2" customFormat="1" ht="15.75" x14ac:dyDescent="0.25">
      <c r="A3" s="15"/>
      <c r="B3" s="15"/>
      <c r="C3" s="15"/>
      <c r="D3" s="15"/>
      <c r="E3" s="15"/>
      <c r="H3" s="324" t="s">
        <v>433</v>
      </c>
      <c r="I3" s="324"/>
      <c r="J3" s="324"/>
    </row>
    <row r="4" spans="1:10" s="2" customFormat="1" ht="30.75" customHeight="1" x14ac:dyDescent="0.25">
      <c r="A4" s="15"/>
      <c r="B4" s="15"/>
      <c r="C4" s="15"/>
      <c r="D4" s="15"/>
      <c r="E4" s="15"/>
      <c r="F4" s="17"/>
      <c r="H4" s="325" t="s">
        <v>441</v>
      </c>
      <c r="I4" s="325"/>
      <c r="J4" s="325"/>
    </row>
    <row r="5" spans="1:10" s="2" customFormat="1" ht="15.75" x14ac:dyDescent="0.25">
      <c r="A5" s="15"/>
      <c r="B5" s="15"/>
      <c r="C5" s="15"/>
      <c r="D5" s="15"/>
      <c r="E5" s="15"/>
      <c r="H5" s="324" t="s">
        <v>456</v>
      </c>
      <c r="I5" s="324"/>
      <c r="J5" s="324"/>
    </row>
    <row r="6" spans="1:10" s="2" customFormat="1" ht="15.75" x14ac:dyDescent="0.25">
      <c r="A6" s="15"/>
      <c r="B6" s="15"/>
      <c r="C6" s="15"/>
      <c r="D6" s="15"/>
      <c r="E6" s="15"/>
      <c r="I6" s="127"/>
    </row>
    <row r="7" spans="1:10" s="2" customFormat="1" ht="15.75" x14ac:dyDescent="0.25">
      <c r="A7" s="15"/>
      <c r="B7" s="15"/>
      <c r="C7" s="15"/>
      <c r="D7" s="15"/>
      <c r="E7" s="15"/>
      <c r="I7" s="127"/>
    </row>
    <row r="8" spans="1:10" s="2" customFormat="1" ht="15.75" x14ac:dyDescent="0.25">
      <c r="A8" s="3"/>
      <c r="B8" s="3"/>
      <c r="C8" s="3"/>
      <c r="D8" s="3"/>
      <c r="E8" s="3"/>
      <c r="I8" s="127"/>
    </row>
    <row r="9" spans="1:10" ht="60" customHeight="1" x14ac:dyDescent="0.25">
      <c r="B9" s="333" t="s">
        <v>447</v>
      </c>
      <c r="C9" s="333"/>
      <c r="D9" s="333"/>
      <c r="E9" s="333"/>
      <c r="F9" s="333"/>
      <c r="G9" s="333"/>
      <c r="H9" s="333"/>
      <c r="I9" s="126"/>
    </row>
    <row r="10" spans="1:10" ht="15.75" x14ac:dyDescent="0.25">
      <c r="B10" s="317"/>
      <c r="C10" s="317"/>
      <c r="D10" s="317"/>
      <c r="E10" s="18"/>
    </row>
    <row r="11" spans="1:10" ht="15.75" x14ac:dyDescent="0.25">
      <c r="B11" s="5"/>
      <c r="C11" s="5"/>
      <c r="D11" s="5"/>
      <c r="E11" s="5"/>
      <c r="J11" s="1" t="s">
        <v>35</v>
      </c>
    </row>
    <row r="12" spans="1:10" ht="15.75" customHeight="1" x14ac:dyDescent="0.2">
      <c r="B12" s="338" t="s">
        <v>410</v>
      </c>
      <c r="C12" s="340" t="s">
        <v>48</v>
      </c>
      <c r="D12" s="331" t="s">
        <v>49</v>
      </c>
      <c r="E12" s="331"/>
      <c r="F12" s="331"/>
      <c r="G12" s="331"/>
      <c r="H12" s="243"/>
      <c r="I12" s="337" t="s">
        <v>11</v>
      </c>
      <c r="J12" s="336"/>
    </row>
    <row r="13" spans="1:10" ht="139.5" customHeight="1" x14ac:dyDescent="0.2">
      <c r="B13" s="339"/>
      <c r="C13" s="340"/>
      <c r="D13" s="31" t="s">
        <v>50</v>
      </c>
      <c r="E13" s="31" t="s">
        <v>51</v>
      </c>
      <c r="F13" s="41" t="s">
        <v>52</v>
      </c>
      <c r="G13" s="31" t="s">
        <v>53</v>
      </c>
      <c r="H13" s="31" t="s">
        <v>409</v>
      </c>
      <c r="I13" s="128" t="s">
        <v>11</v>
      </c>
      <c r="J13" s="42" t="s">
        <v>54</v>
      </c>
    </row>
    <row r="14" spans="1:10" ht="15.75" x14ac:dyDescent="0.25">
      <c r="B14" s="35">
        <v>1</v>
      </c>
      <c r="C14" s="36">
        <v>2</v>
      </c>
      <c r="D14" s="36">
        <v>3</v>
      </c>
      <c r="E14" s="36">
        <v>4</v>
      </c>
      <c r="F14" s="36">
        <v>5</v>
      </c>
      <c r="G14" s="36">
        <v>6</v>
      </c>
      <c r="H14" s="36">
        <v>7</v>
      </c>
      <c r="I14" s="36">
        <v>8</v>
      </c>
      <c r="J14" s="36">
        <v>9</v>
      </c>
    </row>
    <row r="15" spans="1:10" ht="24.95" customHeight="1" x14ac:dyDescent="0.2">
      <c r="B15" s="270" t="s">
        <v>91</v>
      </c>
      <c r="C15" s="245">
        <v>802</v>
      </c>
      <c r="D15" s="246"/>
      <c r="E15" s="246"/>
      <c r="F15" s="246"/>
      <c r="G15" s="246"/>
      <c r="H15" s="246"/>
      <c r="I15" s="166"/>
      <c r="J15" s="43"/>
    </row>
    <row r="16" spans="1:10" ht="24.95" customHeight="1" x14ac:dyDescent="0.2">
      <c r="B16" s="277" t="s">
        <v>316</v>
      </c>
      <c r="C16" s="247">
        <v>802</v>
      </c>
      <c r="D16" s="149" t="s">
        <v>93</v>
      </c>
      <c r="E16" s="149"/>
      <c r="F16" s="149"/>
      <c r="G16" s="149"/>
      <c r="H16" s="149" t="s">
        <v>96</v>
      </c>
      <c r="I16" s="248">
        <f>I17+I24+I48+I54+I59</f>
        <v>4185.7999999999993</v>
      </c>
      <c r="J16" s="13"/>
    </row>
    <row r="17" spans="2:10" ht="30" customHeight="1" x14ac:dyDescent="0.2">
      <c r="B17" s="277" t="s">
        <v>317</v>
      </c>
      <c r="C17" s="245">
        <v>802</v>
      </c>
      <c r="D17" s="149" t="s">
        <v>93</v>
      </c>
      <c r="E17" s="149" t="s">
        <v>98</v>
      </c>
      <c r="F17" s="150"/>
      <c r="G17" s="150"/>
      <c r="H17" s="150" t="s">
        <v>96</v>
      </c>
      <c r="I17" s="248">
        <f>I18</f>
        <v>869.5</v>
      </c>
      <c r="J17" s="13"/>
    </row>
    <row r="18" spans="2:10" ht="24.95" customHeight="1" x14ac:dyDescent="0.25">
      <c r="B18" s="278" t="s">
        <v>318</v>
      </c>
      <c r="C18" s="245">
        <v>802</v>
      </c>
      <c r="D18" s="150" t="s">
        <v>93</v>
      </c>
      <c r="E18" s="150" t="s">
        <v>98</v>
      </c>
      <c r="F18" s="150" t="s">
        <v>319</v>
      </c>
      <c r="G18" s="150"/>
      <c r="H18" s="150" t="s">
        <v>96</v>
      </c>
      <c r="I18" s="249">
        <f>I19</f>
        <v>869.5</v>
      </c>
      <c r="J18" s="13"/>
    </row>
    <row r="19" spans="2:10" ht="44.25" customHeight="1" x14ac:dyDescent="0.25">
      <c r="B19" s="279" t="s">
        <v>320</v>
      </c>
      <c r="C19" s="247">
        <v>802</v>
      </c>
      <c r="D19" s="150" t="s">
        <v>93</v>
      </c>
      <c r="E19" s="150" t="s">
        <v>98</v>
      </c>
      <c r="F19" s="150" t="s">
        <v>319</v>
      </c>
      <c r="G19" s="150" t="s">
        <v>321</v>
      </c>
      <c r="H19" s="150" t="s">
        <v>96</v>
      </c>
      <c r="I19" s="249">
        <f>I21+I23</f>
        <v>869.5</v>
      </c>
      <c r="J19" s="13"/>
    </row>
    <row r="20" spans="2:10" ht="24.95" customHeight="1" x14ac:dyDescent="0.2">
      <c r="B20" s="280" t="s">
        <v>322</v>
      </c>
      <c r="C20" s="245">
        <v>802</v>
      </c>
      <c r="D20" s="150" t="s">
        <v>93</v>
      </c>
      <c r="E20" s="150" t="s">
        <v>98</v>
      </c>
      <c r="F20" s="150" t="s">
        <v>319</v>
      </c>
      <c r="G20" s="150" t="s">
        <v>323</v>
      </c>
      <c r="H20" s="150" t="s">
        <v>96</v>
      </c>
      <c r="I20" s="249"/>
      <c r="J20" s="13"/>
    </row>
    <row r="21" spans="2:10" ht="24.95" customHeight="1" x14ac:dyDescent="0.2">
      <c r="B21" s="280" t="s">
        <v>324</v>
      </c>
      <c r="C21" s="247">
        <v>802</v>
      </c>
      <c r="D21" s="150" t="s">
        <v>93</v>
      </c>
      <c r="E21" s="150" t="s">
        <v>98</v>
      </c>
      <c r="F21" s="150" t="s">
        <v>319</v>
      </c>
      <c r="G21" s="150" t="s">
        <v>104</v>
      </c>
      <c r="H21" s="150" t="s">
        <v>105</v>
      </c>
      <c r="I21" s="249">
        <f>'Приложение 27'!H18</f>
        <v>668</v>
      </c>
      <c r="J21" s="13"/>
    </row>
    <row r="22" spans="2:10" ht="24.95" customHeight="1" x14ac:dyDescent="0.2">
      <c r="B22" s="281" t="s">
        <v>325</v>
      </c>
      <c r="C22" s="245">
        <v>802</v>
      </c>
      <c r="D22" s="150" t="s">
        <v>93</v>
      </c>
      <c r="E22" s="150" t="s">
        <v>98</v>
      </c>
      <c r="F22" s="150" t="s">
        <v>319</v>
      </c>
      <c r="G22" s="150" t="s">
        <v>107</v>
      </c>
      <c r="H22" s="150" t="s">
        <v>108</v>
      </c>
      <c r="I22" s="249"/>
      <c r="J22" s="13"/>
    </row>
    <row r="23" spans="2:10" ht="24.95" customHeight="1" x14ac:dyDescent="0.2">
      <c r="B23" s="281" t="s">
        <v>326</v>
      </c>
      <c r="C23" s="247">
        <v>802</v>
      </c>
      <c r="D23" s="150" t="s">
        <v>93</v>
      </c>
      <c r="E23" s="150" t="s">
        <v>98</v>
      </c>
      <c r="F23" s="150" t="s">
        <v>319</v>
      </c>
      <c r="G23" s="150" t="s">
        <v>110</v>
      </c>
      <c r="H23" s="150" t="s">
        <v>111</v>
      </c>
      <c r="I23" s="249">
        <f>'Приложение 27'!H20</f>
        <v>201.5</v>
      </c>
      <c r="J23" s="13"/>
    </row>
    <row r="24" spans="2:10" ht="24.95" customHeight="1" x14ac:dyDescent="0.2">
      <c r="B24" s="282" t="s">
        <v>327</v>
      </c>
      <c r="C24" s="245">
        <v>802</v>
      </c>
      <c r="D24" s="149" t="s">
        <v>93</v>
      </c>
      <c r="E24" s="149" t="s">
        <v>118</v>
      </c>
      <c r="F24" s="149"/>
      <c r="G24" s="149"/>
      <c r="H24" s="149"/>
      <c r="I24" s="248">
        <f>I25</f>
        <v>671.1</v>
      </c>
      <c r="J24" s="13"/>
    </row>
    <row r="25" spans="2:10" ht="24.95" customHeight="1" x14ac:dyDescent="0.2">
      <c r="B25" s="283" t="s">
        <v>328</v>
      </c>
      <c r="C25" s="245">
        <v>802</v>
      </c>
      <c r="D25" s="150" t="s">
        <v>93</v>
      </c>
      <c r="E25" s="150" t="s">
        <v>118</v>
      </c>
      <c r="F25" s="150" t="s">
        <v>330</v>
      </c>
      <c r="G25" s="150"/>
      <c r="H25" s="150" t="s">
        <v>96</v>
      </c>
      <c r="I25" s="249">
        <f>I26+I31+I42+I44</f>
        <v>671.1</v>
      </c>
      <c r="J25" s="13"/>
    </row>
    <row r="26" spans="2:10" ht="24.95" customHeight="1" x14ac:dyDescent="0.2">
      <c r="B26" s="284" t="s">
        <v>320</v>
      </c>
      <c r="C26" s="247">
        <v>802</v>
      </c>
      <c r="D26" s="150" t="s">
        <v>93</v>
      </c>
      <c r="E26" s="150" t="s">
        <v>118</v>
      </c>
      <c r="F26" s="150" t="s">
        <v>330</v>
      </c>
      <c r="G26" s="150" t="s">
        <v>321</v>
      </c>
      <c r="H26" s="150" t="s">
        <v>96</v>
      </c>
      <c r="I26" s="249">
        <f>I27</f>
        <v>516.4</v>
      </c>
      <c r="J26" s="13"/>
    </row>
    <row r="27" spans="2:10" ht="24.95" customHeight="1" x14ac:dyDescent="0.2">
      <c r="B27" s="284" t="s">
        <v>331</v>
      </c>
      <c r="C27" s="245">
        <v>802</v>
      </c>
      <c r="D27" s="150" t="s">
        <v>93</v>
      </c>
      <c r="E27" s="150" t="s">
        <v>118</v>
      </c>
      <c r="F27" s="150" t="s">
        <v>330</v>
      </c>
      <c r="G27" s="150" t="s">
        <v>323</v>
      </c>
      <c r="H27" s="150" t="s">
        <v>96</v>
      </c>
      <c r="I27" s="249">
        <f>I28+I30</f>
        <v>516.4</v>
      </c>
      <c r="J27" s="13"/>
    </row>
    <row r="28" spans="2:10" ht="24.95" customHeight="1" x14ac:dyDescent="0.2">
      <c r="B28" s="280" t="s">
        <v>324</v>
      </c>
      <c r="C28" s="247">
        <v>802</v>
      </c>
      <c r="D28" s="150" t="s">
        <v>93</v>
      </c>
      <c r="E28" s="150" t="s">
        <v>118</v>
      </c>
      <c r="F28" s="150" t="s">
        <v>330</v>
      </c>
      <c r="G28" s="150" t="s">
        <v>104</v>
      </c>
      <c r="H28" s="150" t="s">
        <v>105</v>
      </c>
      <c r="I28" s="249">
        <f>'Приложение 27'!H27</f>
        <v>396.6</v>
      </c>
      <c r="J28" s="13"/>
    </row>
    <row r="29" spans="2:10" ht="24.95" customHeight="1" x14ac:dyDescent="0.2">
      <c r="B29" s="281" t="s">
        <v>325</v>
      </c>
      <c r="C29" s="245">
        <v>802</v>
      </c>
      <c r="D29" s="150" t="s">
        <v>93</v>
      </c>
      <c r="E29" s="150" t="s">
        <v>118</v>
      </c>
      <c r="F29" s="150" t="s">
        <v>330</v>
      </c>
      <c r="G29" s="150" t="s">
        <v>107</v>
      </c>
      <c r="H29" s="150" t="s">
        <v>108</v>
      </c>
      <c r="I29" s="249"/>
      <c r="J29" s="13"/>
    </row>
    <row r="30" spans="2:10" ht="24.95" customHeight="1" x14ac:dyDescent="0.2">
      <c r="B30" s="281" t="s">
        <v>326</v>
      </c>
      <c r="C30" s="247">
        <v>802</v>
      </c>
      <c r="D30" s="150" t="s">
        <v>93</v>
      </c>
      <c r="E30" s="150" t="s">
        <v>118</v>
      </c>
      <c r="F30" s="150" t="s">
        <v>330</v>
      </c>
      <c r="G30" s="150" t="s">
        <v>110</v>
      </c>
      <c r="H30" s="150" t="s">
        <v>111</v>
      </c>
      <c r="I30" s="249">
        <f>'Приложение 27'!H29</f>
        <v>119.8</v>
      </c>
      <c r="J30" s="13"/>
    </row>
    <row r="31" spans="2:10" ht="24.95" customHeight="1" x14ac:dyDescent="0.25">
      <c r="B31" s="279" t="s">
        <v>332</v>
      </c>
      <c r="C31" s="245">
        <v>802</v>
      </c>
      <c r="D31" s="150" t="s">
        <v>93</v>
      </c>
      <c r="E31" s="150" t="s">
        <v>118</v>
      </c>
      <c r="F31" s="150" t="s">
        <v>330</v>
      </c>
      <c r="G31" s="150" t="s">
        <v>122</v>
      </c>
      <c r="H31" s="150" t="s">
        <v>96</v>
      </c>
      <c r="I31" s="249">
        <f>I32</f>
        <v>150.5</v>
      </c>
      <c r="J31" s="13"/>
    </row>
    <row r="32" spans="2:10" ht="24.95" customHeight="1" x14ac:dyDescent="0.2">
      <c r="B32" s="284" t="s">
        <v>333</v>
      </c>
      <c r="C32" s="247">
        <v>802</v>
      </c>
      <c r="D32" s="150" t="s">
        <v>93</v>
      </c>
      <c r="E32" s="150" t="s">
        <v>118</v>
      </c>
      <c r="F32" s="150" t="s">
        <v>330</v>
      </c>
      <c r="G32" s="150" t="s">
        <v>334</v>
      </c>
      <c r="H32" s="150" t="s">
        <v>96</v>
      </c>
      <c r="I32" s="249">
        <f>I33+I34+I36+I37+I38+I39+I40+I41</f>
        <v>150.5</v>
      </c>
      <c r="J32" s="13"/>
    </row>
    <row r="33" spans="2:10" ht="24.95" customHeight="1" x14ac:dyDescent="0.2">
      <c r="B33" s="281" t="s">
        <v>335</v>
      </c>
      <c r="C33" s="245">
        <v>802</v>
      </c>
      <c r="D33" s="150" t="s">
        <v>93</v>
      </c>
      <c r="E33" s="150" t="s">
        <v>118</v>
      </c>
      <c r="F33" s="150" t="s">
        <v>330</v>
      </c>
      <c r="G33" s="150" t="s">
        <v>125</v>
      </c>
      <c r="H33" s="150" t="s">
        <v>126</v>
      </c>
      <c r="I33" s="249">
        <f>'Приложение 27'!H31+'Приложение 27'!H32</f>
        <v>96</v>
      </c>
      <c r="J33" s="13"/>
    </row>
    <row r="34" spans="2:10" ht="24.95" customHeight="1" x14ac:dyDescent="0.25">
      <c r="B34" s="278" t="s">
        <v>412</v>
      </c>
      <c r="C34" s="245">
        <v>802</v>
      </c>
      <c r="D34" s="150" t="s">
        <v>93</v>
      </c>
      <c r="E34" s="150" t="s">
        <v>118</v>
      </c>
      <c r="F34" s="150" t="s">
        <v>330</v>
      </c>
      <c r="G34" s="150" t="s">
        <v>130</v>
      </c>
      <c r="H34" s="150" t="s">
        <v>126</v>
      </c>
      <c r="I34" s="249">
        <f>'Приложение 27'!H33</f>
        <v>0.5</v>
      </c>
      <c r="J34" s="13"/>
    </row>
    <row r="35" spans="2:10" ht="24.95" customHeight="1" x14ac:dyDescent="0.2">
      <c r="B35" s="281" t="s">
        <v>411</v>
      </c>
      <c r="C35" s="245">
        <v>802</v>
      </c>
      <c r="D35" s="150" t="s">
        <v>93</v>
      </c>
      <c r="E35" s="150" t="s">
        <v>118</v>
      </c>
      <c r="F35" s="150" t="s">
        <v>330</v>
      </c>
      <c r="G35" s="150" t="s">
        <v>107</v>
      </c>
      <c r="H35" s="150" t="s">
        <v>113</v>
      </c>
      <c r="I35" s="249"/>
      <c r="J35" s="13"/>
    </row>
    <row r="36" spans="2:10" ht="24.95" customHeight="1" x14ac:dyDescent="0.2">
      <c r="B36" s="281" t="s">
        <v>206</v>
      </c>
      <c r="C36" s="245">
        <v>802</v>
      </c>
      <c r="D36" s="150" t="s">
        <v>93</v>
      </c>
      <c r="E36" s="150" t="s">
        <v>118</v>
      </c>
      <c r="F36" s="150" t="s">
        <v>330</v>
      </c>
      <c r="G36" s="150" t="s">
        <v>130</v>
      </c>
      <c r="H36" s="150" t="s">
        <v>174</v>
      </c>
      <c r="I36" s="249">
        <f>'Приложение 27'!H74</f>
        <v>0</v>
      </c>
      <c r="J36" s="13"/>
    </row>
    <row r="37" spans="2:10" ht="24.95" customHeight="1" x14ac:dyDescent="0.2">
      <c r="B37" s="281" t="s">
        <v>335</v>
      </c>
      <c r="C37" s="247">
        <v>802</v>
      </c>
      <c r="D37" s="150" t="s">
        <v>93</v>
      </c>
      <c r="E37" s="150" t="s">
        <v>118</v>
      </c>
      <c r="F37" s="150" t="s">
        <v>330</v>
      </c>
      <c r="G37" s="150" t="s">
        <v>125</v>
      </c>
      <c r="H37" s="150" t="s">
        <v>134</v>
      </c>
      <c r="I37" s="249">
        <f>'Приложение 27'!H38</f>
        <v>2</v>
      </c>
      <c r="J37" s="13"/>
    </row>
    <row r="38" spans="2:10" ht="24.95" customHeight="1" x14ac:dyDescent="0.25">
      <c r="B38" s="278" t="s">
        <v>412</v>
      </c>
      <c r="C38" s="247">
        <v>802</v>
      </c>
      <c r="D38" s="250" t="s">
        <v>93</v>
      </c>
      <c r="E38" s="250" t="s">
        <v>118</v>
      </c>
      <c r="F38" s="150" t="s">
        <v>330</v>
      </c>
      <c r="G38" s="251">
        <v>242</v>
      </c>
      <c r="H38" s="252">
        <v>226</v>
      </c>
      <c r="I38" s="249">
        <f>'Приложение 27'!H43+'Приложение 27'!H44+'Приложение 27'!H45</f>
        <v>45</v>
      </c>
      <c r="J38" s="13"/>
    </row>
    <row r="39" spans="2:10" ht="24.95" customHeight="1" x14ac:dyDescent="0.25">
      <c r="B39" s="271" t="s">
        <v>167</v>
      </c>
      <c r="C39" s="247">
        <v>802</v>
      </c>
      <c r="D39" s="250" t="s">
        <v>93</v>
      </c>
      <c r="E39" s="250" t="s">
        <v>118</v>
      </c>
      <c r="F39" s="150" t="s">
        <v>330</v>
      </c>
      <c r="G39" s="251">
        <v>242</v>
      </c>
      <c r="H39" s="252">
        <v>310</v>
      </c>
      <c r="I39" s="249">
        <f>'Приложение 27'!H70</f>
        <v>0</v>
      </c>
      <c r="J39" s="13"/>
    </row>
    <row r="40" spans="2:10" ht="24.95" customHeight="1" x14ac:dyDescent="0.25">
      <c r="B40" s="280" t="s">
        <v>336</v>
      </c>
      <c r="C40" s="247">
        <v>802</v>
      </c>
      <c r="D40" s="250" t="s">
        <v>93</v>
      </c>
      <c r="E40" s="250" t="s">
        <v>118</v>
      </c>
      <c r="F40" s="150" t="s">
        <v>330</v>
      </c>
      <c r="G40" s="251">
        <v>244</v>
      </c>
      <c r="H40" s="252">
        <v>225</v>
      </c>
      <c r="I40" s="249">
        <f>'Приложение 27'!H39+'Приложение 27'!H40</f>
        <v>0</v>
      </c>
      <c r="J40" s="13"/>
    </row>
    <row r="41" spans="2:10" ht="24.95" customHeight="1" x14ac:dyDescent="0.25">
      <c r="B41" s="278" t="s">
        <v>412</v>
      </c>
      <c r="C41" s="245">
        <v>802</v>
      </c>
      <c r="D41" s="250" t="s">
        <v>93</v>
      </c>
      <c r="E41" s="250" t="s">
        <v>118</v>
      </c>
      <c r="F41" s="150" t="s">
        <v>330</v>
      </c>
      <c r="G41" s="251">
        <v>244</v>
      </c>
      <c r="H41" s="252">
        <v>226</v>
      </c>
      <c r="I41" s="253">
        <f>'Приложение 27'!H53+'Приложение 27'!H55</f>
        <v>7</v>
      </c>
      <c r="J41" s="13"/>
    </row>
    <row r="42" spans="2:10" ht="24.95" customHeight="1" x14ac:dyDescent="0.25">
      <c r="B42" s="285" t="s">
        <v>413</v>
      </c>
      <c r="C42" s="245">
        <v>803</v>
      </c>
      <c r="D42" s="254" t="s">
        <v>93</v>
      </c>
      <c r="E42" s="254" t="s">
        <v>118</v>
      </c>
      <c r="F42" s="150" t="s">
        <v>330</v>
      </c>
      <c r="G42" s="252">
        <v>244</v>
      </c>
      <c r="H42" s="252">
        <v>300</v>
      </c>
      <c r="I42" s="255">
        <f>I43</f>
        <v>0</v>
      </c>
      <c r="J42" s="13"/>
    </row>
    <row r="43" spans="2:10" ht="24.95" customHeight="1" x14ac:dyDescent="0.25">
      <c r="B43" s="286" t="s">
        <v>171</v>
      </c>
      <c r="C43" s="252">
        <v>802</v>
      </c>
      <c r="D43" s="254" t="s">
        <v>93</v>
      </c>
      <c r="E43" s="254" t="s">
        <v>118</v>
      </c>
      <c r="F43" s="150" t="s">
        <v>330</v>
      </c>
      <c r="G43" s="252">
        <v>244</v>
      </c>
      <c r="H43" s="252">
        <v>340</v>
      </c>
      <c r="I43" s="256">
        <f>'Приложение 27'!H75+'Приложение 27'!H77+'Приложение 27'!H79</f>
        <v>0</v>
      </c>
      <c r="J43" s="13"/>
    </row>
    <row r="44" spans="2:10" ht="24.95" customHeight="1" x14ac:dyDescent="0.2">
      <c r="B44" s="287" t="s">
        <v>158</v>
      </c>
      <c r="C44" s="245">
        <v>802</v>
      </c>
      <c r="D44" s="150" t="s">
        <v>93</v>
      </c>
      <c r="E44" s="150" t="s">
        <v>118</v>
      </c>
      <c r="F44" s="150" t="s">
        <v>330</v>
      </c>
      <c r="G44" s="150" t="s">
        <v>337</v>
      </c>
      <c r="H44" s="150" t="s">
        <v>96</v>
      </c>
      <c r="I44" s="257">
        <f>I45+I46+I47</f>
        <v>4.2</v>
      </c>
      <c r="J44" s="13"/>
    </row>
    <row r="45" spans="2:10" ht="24.95" customHeight="1" x14ac:dyDescent="0.2">
      <c r="B45" s="281" t="s">
        <v>373</v>
      </c>
      <c r="C45" s="247">
        <v>802</v>
      </c>
      <c r="D45" s="150" t="s">
        <v>93</v>
      </c>
      <c r="E45" s="150" t="s">
        <v>118</v>
      </c>
      <c r="F45" s="150" t="s">
        <v>330</v>
      </c>
      <c r="G45" s="150" t="s">
        <v>161</v>
      </c>
      <c r="H45" s="150" t="s">
        <v>116</v>
      </c>
      <c r="I45" s="249">
        <f>'Приложение 27'!H63</f>
        <v>0</v>
      </c>
      <c r="J45" s="13"/>
    </row>
    <row r="46" spans="2:10" ht="24.95" customHeight="1" x14ac:dyDescent="0.2">
      <c r="B46" s="281" t="s">
        <v>338</v>
      </c>
      <c r="C46" s="247">
        <v>802</v>
      </c>
      <c r="D46" s="150" t="s">
        <v>93</v>
      </c>
      <c r="E46" s="150" t="s">
        <v>118</v>
      </c>
      <c r="F46" s="150" t="s">
        <v>330</v>
      </c>
      <c r="G46" s="150" t="s">
        <v>115</v>
      </c>
      <c r="H46" s="150" t="s">
        <v>116</v>
      </c>
      <c r="I46" s="249">
        <f>'Приложение 27'!H64</f>
        <v>1.2</v>
      </c>
      <c r="J46" s="13"/>
    </row>
    <row r="47" spans="2:10" ht="24.95" customHeight="1" x14ac:dyDescent="0.2">
      <c r="B47" s="281" t="s">
        <v>338</v>
      </c>
      <c r="C47" s="247">
        <v>802</v>
      </c>
      <c r="D47" s="150" t="s">
        <v>93</v>
      </c>
      <c r="E47" s="150" t="s">
        <v>118</v>
      </c>
      <c r="F47" s="150" t="s">
        <v>330</v>
      </c>
      <c r="G47" s="150" t="s">
        <v>166</v>
      </c>
      <c r="H47" s="150" t="s">
        <v>116</v>
      </c>
      <c r="I47" s="249">
        <f>'Приложение 27'!H68</f>
        <v>3</v>
      </c>
      <c r="J47" s="13"/>
    </row>
    <row r="48" spans="2:10" ht="24.95" customHeight="1" x14ac:dyDescent="0.2">
      <c r="B48" s="277" t="s">
        <v>339</v>
      </c>
      <c r="C48" s="245">
        <v>802</v>
      </c>
      <c r="D48" s="149" t="s">
        <v>93</v>
      </c>
      <c r="E48" s="149" t="s">
        <v>185</v>
      </c>
      <c r="F48" s="149"/>
      <c r="G48" s="149"/>
      <c r="H48" s="149"/>
      <c r="I48" s="166">
        <f>I49</f>
        <v>0</v>
      </c>
      <c r="J48" s="13"/>
    </row>
    <row r="49" spans="2:10" ht="24.95" customHeight="1" x14ac:dyDescent="0.2">
      <c r="B49" s="288" t="s">
        <v>340</v>
      </c>
      <c r="C49" s="247">
        <v>802</v>
      </c>
      <c r="D49" s="150" t="s">
        <v>93</v>
      </c>
      <c r="E49" s="150" t="s">
        <v>185</v>
      </c>
      <c r="F49" s="150" t="s">
        <v>341</v>
      </c>
      <c r="G49" s="150"/>
      <c r="H49" s="150"/>
      <c r="I49" s="164">
        <f>I50</f>
        <v>0</v>
      </c>
      <c r="J49" s="13"/>
    </row>
    <row r="50" spans="2:10" ht="24.95" customHeight="1" x14ac:dyDescent="0.2">
      <c r="B50" s="280" t="s">
        <v>186</v>
      </c>
      <c r="C50" s="245">
        <v>802</v>
      </c>
      <c r="D50" s="150" t="s">
        <v>93</v>
      </c>
      <c r="E50" s="150" t="s">
        <v>185</v>
      </c>
      <c r="F50" s="150" t="s">
        <v>342</v>
      </c>
      <c r="G50" s="150"/>
      <c r="H50" s="150"/>
      <c r="I50" s="164">
        <f>I51</f>
        <v>0</v>
      </c>
      <c r="J50" s="13"/>
    </row>
    <row r="51" spans="2:10" ht="24.95" customHeight="1" x14ac:dyDescent="0.25">
      <c r="B51" s="289" t="s">
        <v>332</v>
      </c>
      <c r="C51" s="247">
        <v>802</v>
      </c>
      <c r="D51" s="150" t="s">
        <v>93</v>
      </c>
      <c r="E51" s="150" t="s">
        <v>185</v>
      </c>
      <c r="F51" s="150" t="s">
        <v>342</v>
      </c>
      <c r="G51" s="150" t="s">
        <v>337</v>
      </c>
      <c r="H51" s="150" t="s">
        <v>96</v>
      </c>
      <c r="I51" s="249">
        <f>I52</f>
        <v>0</v>
      </c>
      <c r="J51" s="13"/>
    </row>
    <row r="52" spans="2:10" ht="24.95" customHeight="1" x14ac:dyDescent="0.2">
      <c r="B52" s="280" t="s">
        <v>343</v>
      </c>
      <c r="C52" s="245">
        <v>802</v>
      </c>
      <c r="D52" s="150" t="s">
        <v>93</v>
      </c>
      <c r="E52" s="150" t="s">
        <v>185</v>
      </c>
      <c r="F52" s="150" t="s">
        <v>342</v>
      </c>
      <c r="G52" s="150" t="s">
        <v>388</v>
      </c>
      <c r="H52" s="150" t="s">
        <v>116</v>
      </c>
      <c r="I52" s="249">
        <f>'Приложение 27'!H83</f>
        <v>0</v>
      </c>
      <c r="J52" s="13"/>
    </row>
    <row r="53" spans="2:10" ht="24.95" customHeight="1" x14ac:dyDescent="0.2">
      <c r="B53" s="280"/>
      <c r="C53" s="247"/>
      <c r="D53" s="150"/>
      <c r="E53" s="150"/>
      <c r="F53" s="150"/>
      <c r="G53" s="150"/>
      <c r="H53" s="150"/>
      <c r="I53" s="164"/>
      <c r="J53" s="13"/>
    </row>
    <row r="54" spans="2:10" ht="24.95" customHeight="1" x14ac:dyDescent="0.2">
      <c r="B54" s="277" t="s">
        <v>192</v>
      </c>
      <c r="C54" s="245">
        <v>802</v>
      </c>
      <c r="D54" s="149" t="s">
        <v>93</v>
      </c>
      <c r="E54" s="149" t="s">
        <v>193</v>
      </c>
      <c r="F54" s="149"/>
      <c r="G54" s="149"/>
      <c r="H54" s="149" t="s">
        <v>96</v>
      </c>
      <c r="I54" s="248">
        <f>I55</f>
        <v>0</v>
      </c>
      <c r="J54" s="13"/>
    </row>
    <row r="55" spans="2:10" ht="24.95" customHeight="1" x14ac:dyDescent="0.2">
      <c r="B55" s="280" t="s">
        <v>344</v>
      </c>
      <c r="C55" s="245">
        <v>802</v>
      </c>
      <c r="D55" s="150" t="s">
        <v>93</v>
      </c>
      <c r="E55" s="150" t="s">
        <v>193</v>
      </c>
      <c r="F55" s="150" t="s">
        <v>345</v>
      </c>
      <c r="G55" s="150"/>
      <c r="H55" s="150" t="s">
        <v>96</v>
      </c>
      <c r="I55" s="249">
        <f>I56</f>
        <v>0</v>
      </c>
      <c r="J55" s="13"/>
    </row>
    <row r="56" spans="2:10" ht="24.95" customHeight="1" x14ac:dyDescent="0.25">
      <c r="B56" s="279" t="s">
        <v>332</v>
      </c>
      <c r="C56" s="247">
        <v>802</v>
      </c>
      <c r="D56" s="150" t="s">
        <v>93</v>
      </c>
      <c r="E56" s="150" t="s">
        <v>193</v>
      </c>
      <c r="F56" s="150" t="s">
        <v>345</v>
      </c>
      <c r="G56" s="150" t="s">
        <v>122</v>
      </c>
      <c r="H56" s="150" t="s">
        <v>96</v>
      </c>
      <c r="I56" s="249">
        <f>I57</f>
        <v>0</v>
      </c>
      <c r="J56" s="13"/>
    </row>
    <row r="57" spans="2:10" ht="24.95" customHeight="1" x14ac:dyDescent="0.2">
      <c r="B57" s="280" t="s">
        <v>343</v>
      </c>
      <c r="C57" s="245">
        <v>802</v>
      </c>
      <c r="D57" s="150" t="s">
        <v>93</v>
      </c>
      <c r="E57" s="150" t="s">
        <v>193</v>
      </c>
      <c r="F57" s="150" t="s">
        <v>345</v>
      </c>
      <c r="G57" s="150" t="s">
        <v>334</v>
      </c>
      <c r="H57" s="150" t="s">
        <v>96</v>
      </c>
      <c r="I57" s="249">
        <f>I58</f>
        <v>0</v>
      </c>
      <c r="J57" s="13"/>
    </row>
    <row r="58" spans="2:10" ht="24.95" customHeight="1" x14ac:dyDescent="0.2">
      <c r="B58" s="280" t="s">
        <v>336</v>
      </c>
      <c r="C58" s="247">
        <v>802</v>
      </c>
      <c r="D58" s="150" t="s">
        <v>93</v>
      </c>
      <c r="E58" s="150" t="s">
        <v>193</v>
      </c>
      <c r="F58" s="150" t="s">
        <v>345</v>
      </c>
      <c r="G58" s="150" t="s">
        <v>130</v>
      </c>
      <c r="H58" s="150" t="s">
        <v>197</v>
      </c>
      <c r="I58" s="249">
        <f>'Приложение 27'!H94</f>
        <v>0</v>
      </c>
      <c r="J58" s="13"/>
    </row>
    <row r="59" spans="2:10" ht="24.95" customHeight="1" x14ac:dyDescent="0.2">
      <c r="B59" s="277" t="s">
        <v>198</v>
      </c>
      <c r="C59" s="245">
        <v>802</v>
      </c>
      <c r="D59" s="149" t="s">
        <v>93</v>
      </c>
      <c r="E59" s="149" t="s">
        <v>199</v>
      </c>
      <c r="F59" s="149"/>
      <c r="G59" s="149"/>
      <c r="H59" s="149" t="s">
        <v>96</v>
      </c>
      <c r="I59" s="248">
        <f>I60+I65+I71+I74+I78+I81+I86</f>
        <v>2645.2</v>
      </c>
      <c r="J59" s="13"/>
    </row>
    <row r="60" spans="2:10" ht="24.95" customHeight="1" x14ac:dyDescent="0.25">
      <c r="B60" s="290" t="s">
        <v>320</v>
      </c>
      <c r="C60" s="247">
        <v>802</v>
      </c>
      <c r="D60" s="150" t="s">
        <v>93</v>
      </c>
      <c r="E60" s="150" t="s">
        <v>199</v>
      </c>
      <c r="F60" s="150" t="s">
        <v>346</v>
      </c>
      <c r="G60" s="150" t="s">
        <v>321</v>
      </c>
      <c r="H60" s="150" t="s">
        <v>96</v>
      </c>
      <c r="I60" s="249">
        <f>I61</f>
        <v>2514.8000000000002</v>
      </c>
      <c r="J60" s="13"/>
    </row>
    <row r="61" spans="2:10" ht="24.95" customHeight="1" x14ac:dyDescent="0.25">
      <c r="B61" s="290" t="s">
        <v>347</v>
      </c>
      <c r="C61" s="245">
        <v>802</v>
      </c>
      <c r="D61" s="150" t="s">
        <v>93</v>
      </c>
      <c r="E61" s="150" t="s">
        <v>199</v>
      </c>
      <c r="F61" s="150" t="s">
        <v>346</v>
      </c>
      <c r="G61" s="150" t="s">
        <v>348</v>
      </c>
      <c r="H61" s="150" t="s">
        <v>96</v>
      </c>
      <c r="I61" s="258">
        <f>I62+I64</f>
        <v>2514.8000000000002</v>
      </c>
      <c r="J61" s="13"/>
    </row>
    <row r="62" spans="2:10" ht="24.95" customHeight="1" x14ac:dyDescent="0.25">
      <c r="B62" s="290" t="s">
        <v>349</v>
      </c>
      <c r="C62" s="247">
        <v>802</v>
      </c>
      <c r="D62" s="150" t="s">
        <v>93</v>
      </c>
      <c r="E62" s="150" t="s">
        <v>199</v>
      </c>
      <c r="F62" s="150" t="s">
        <v>346</v>
      </c>
      <c r="G62" s="150" t="s">
        <v>203</v>
      </c>
      <c r="H62" s="150" t="s">
        <v>105</v>
      </c>
      <c r="I62" s="258">
        <f>'Приложение 27'!H97</f>
        <v>1931.5</v>
      </c>
      <c r="J62" s="13"/>
    </row>
    <row r="63" spans="2:10" ht="24.95" customHeight="1" x14ac:dyDescent="0.25">
      <c r="B63" s="290" t="s">
        <v>350</v>
      </c>
      <c r="C63" s="245">
        <v>802</v>
      </c>
      <c r="D63" s="150" t="s">
        <v>93</v>
      </c>
      <c r="E63" s="150" t="s">
        <v>199</v>
      </c>
      <c r="F63" s="150" t="s">
        <v>346</v>
      </c>
      <c r="G63" s="150" t="s">
        <v>205</v>
      </c>
      <c r="H63" s="150" t="s">
        <v>108</v>
      </c>
      <c r="I63" s="258"/>
      <c r="J63" s="13"/>
    </row>
    <row r="64" spans="2:10" ht="24.95" customHeight="1" x14ac:dyDescent="0.25">
      <c r="B64" s="290" t="s">
        <v>326</v>
      </c>
      <c r="C64" s="247">
        <v>802</v>
      </c>
      <c r="D64" s="150" t="s">
        <v>93</v>
      </c>
      <c r="E64" s="150" t="s">
        <v>199</v>
      </c>
      <c r="F64" s="150" t="s">
        <v>346</v>
      </c>
      <c r="G64" s="150" t="s">
        <v>204</v>
      </c>
      <c r="H64" s="150" t="s">
        <v>111</v>
      </c>
      <c r="I64" s="258">
        <f>'Приложение 27'!H98</f>
        <v>583.29999999999995</v>
      </c>
      <c r="J64" s="13"/>
    </row>
    <row r="65" spans="2:10" ht="24.95" customHeight="1" x14ac:dyDescent="0.25">
      <c r="B65" s="279" t="s">
        <v>332</v>
      </c>
      <c r="C65" s="245">
        <v>802</v>
      </c>
      <c r="D65" s="150" t="s">
        <v>93</v>
      </c>
      <c r="E65" s="150" t="s">
        <v>199</v>
      </c>
      <c r="F65" s="150" t="s">
        <v>346</v>
      </c>
      <c r="G65" s="150" t="s">
        <v>122</v>
      </c>
      <c r="H65" s="150" t="s">
        <v>96</v>
      </c>
      <c r="I65" s="258">
        <f>I66</f>
        <v>104.5</v>
      </c>
      <c r="J65" s="13"/>
    </row>
    <row r="66" spans="2:10" ht="24.95" customHeight="1" x14ac:dyDescent="0.25">
      <c r="B66" s="280" t="s">
        <v>343</v>
      </c>
      <c r="C66" s="247">
        <v>802</v>
      </c>
      <c r="D66" s="150" t="s">
        <v>93</v>
      </c>
      <c r="E66" s="150" t="s">
        <v>199</v>
      </c>
      <c r="F66" s="150" t="s">
        <v>346</v>
      </c>
      <c r="G66" s="150" t="s">
        <v>334</v>
      </c>
      <c r="H66" s="150" t="s">
        <v>96</v>
      </c>
      <c r="I66" s="258">
        <f>I67+I68+I69+I70</f>
        <v>104.5</v>
      </c>
      <c r="J66" s="13"/>
    </row>
    <row r="67" spans="2:10" ht="24.95" customHeight="1" x14ac:dyDescent="0.25">
      <c r="B67" s="280" t="s">
        <v>206</v>
      </c>
      <c r="C67" s="247">
        <v>802</v>
      </c>
      <c r="D67" s="150" t="s">
        <v>93</v>
      </c>
      <c r="E67" s="150" t="s">
        <v>199</v>
      </c>
      <c r="F67" s="150" t="s">
        <v>346</v>
      </c>
      <c r="G67" s="150" t="s">
        <v>130</v>
      </c>
      <c r="H67" s="150" t="s">
        <v>174</v>
      </c>
      <c r="I67" s="258">
        <f>'Приложение 27'!H102+'Приложение 27'!H103</f>
        <v>75</v>
      </c>
      <c r="J67" s="13"/>
    </row>
    <row r="68" spans="2:10" ht="24.95" customHeight="1" x14ac:dyDescent="0.25">
      <c r="B68" s="280" t="s">
        <v>206</v>
      </c>
      <c r="C68" s="247">
        <v>802</v>
      </c>
      <c r="D68" s="150" t="s">
        <v>93</v>
      </c>
      <c r="E68" s="150" t="s">
        <v>199</v>
      </c>
      <c r="F68" s="150" t="s">
        <v>346</v>
      </c>
      <c r="G68" s="150" t="s">
        <v>208</v>
      </c>
      <c r="H68" s="150" t="s">
        <v>174</v>
      </c>
      <c r="I68" s="258">
        <f>'Приложение 27'!H101</f>
        <v>28</v>
      </c>
      <c r="J68" s="13"/>
    </row>
    <row r="69" spans="2:10" ht="24.95" customHeight="1" x14ac:dyDescent="0.25">
      <c r="B69" s="278" t="s">
        <v>412</v>
      </c>
      <c r="C69" s="247">
        <v>802</v>
      </c>
      <c r="D69" s="150" t="s">
        <v>93</v>
      </c>
      <c r="E69" s="150" t="s">
        <v>199</v>
      </c>
      <c r="F69" s="150" t="s">
        <v>346</v>
      </c>
      <c r="G69" s="150" t="s">
        <v>130</v>
      </c>
      <c r="H69" s="150" t="s">
        <v>138</v>
      </c>
      <c r="I69" s="258">
        <f>'Приложение 27'!H107+'Приложение 27'!H110</f>
        <v>0</v>
      </c>
      <c r="J69" s="13"/>
    </row>
    <row r="70" spans="2:10" ht="24.95" customHeight="1" x14ac:dyDescent="0.25">
      <c r="B70" s="286" t="s">
        <v>171</v>
      </c>
      <c r="C70" s="247">
        <v>802</v>
      </c>
      <c r="D70" s="150" t="s">
        <v>93</v>
      </c>
      <c r="E70" s="150" t="s">
        <v>199</v>
      </c>
      <c r="F70" s="150" t="s">
        <v>346</v>
      </c>
      <c r="G70" s="150" t="s">
        <v>130</v>
      </c>
      <c r="H70" s="150" t="s">
        <v>197</v>
      </c>
      <c r="I70" s="258">
        <f>'Приложение 27'!H112</f>
        <v>1.5</v>
      </c>
      <c r="J70" s="13"/>
    </row>
    <row r="71" spans="2:10" ht="24.95" customHeight="1" x14ac:dyDescent="0.25">
      <c r="B71" s="280" t="s">
        <v>343</v>
      </c>
      <c r="C71" s="247">
        <v>802</v>
      </c>
      <c r="D71" s="150" t="s">
        <v>93</v>
      </c>
      <c r="E71" s="150" t="s">
        <v>199</v>
      </c>
      <c r="F71" s="150" t="s">
        <v>346</v>
      </c>
      <c r="G71" s="150" t="s">
        <v>337</v>
      </c>
      <c r="H71" s="150" t="s">
        <v>96</v>
      </c>
      <c r="I71" s="258">
        <f>I72</f>
        <v>0</v>
      </c>
      <c r="J71" s="13"/>
    </row>
    <row r="72" spans="2:10" ht="24.95" customHeight="1" x14ac:dyDescent="0.25">
      <c r="B72" s="286" t="s">
        <v>414</v>
      </c>
      <c r="C72" s="247">
        <v>802</v>
      </c>
      <c r="D72" s="150" t="s">
        <v>93</v>
      </c>
      <c r="E72" s="150" t="s">
        <v>199</v>
      </c>
      <c r="F72" s="150" t="s">
        <v>346</v>
      </c>
      <c r="G72" s="150" t="s">
        <v>166</v>
      </c>
      <c r="H72" s="150" t="s">
        <v>217</v>
      </c>
      <c r="I72" s="258">
        <f>'Приложение 27'!H115</f>
        <v>0</v>
      </c>
      <c r="J72" s="13"/>
    </row>
    <row r="73" spans="2:10" ht="24.95" customHeight="1" x14ac:dyDescent="0.25">
      <c r="B73" s="291"/>
      <c r="C73" s="247"/>
      <c r="D73" s="150"/>
      <c r="E73" s="150"/>
      <c r="F73" s="150"/>
      <c r="G73" s="150"/>
      <c r="H73" s="150"/>
      <c r="I73" s="258"/>
      <c r="J73" s="13"/>
    </row>
    <row r="74" spans="2:10" ht="24.95" customHeight="1" x14ac:dyDescent="0.2">
      <c r="B74" s="275" t="s">
        <v>351</v>
      </c>
      <c r="C74" s="247">
        <v>802</v>
      </c>
      <c r="D74" s="149" t="s">
        <v>93</v>
      </c>
      <c r="E74" s="149" t="s">
        <v>199</v>
      </c>
      <c r="F74" s="149" t="s">
        <v>352</v>
      </c>
      <c r="G74" s="149"/>
      <c r="H74" s="149"/>
      <c r="I74" s="248">
        <f>I75</f>
        <v>1</v>
      </c>
      <c r="J74" s="13"/>
    </row>
    <row r="75" spans="2:10" ht="24.95" customHeight="1" x14ac:dyDescent="0.25">
      <c r="B75" s="279" t="s">
        <v>332</v>
      </c>
      <c r="C75" s="245">
        <v>802</v>
      </c>
      <c r="D75" s="150" t="s">
        <v>93</v>
      </c>
      <c r="E75" s="150" t="s">
        <v>199</v>
      </c>
      <c r="F75" s="150" t="s">
        <v>352</v>
      </c>
      <c r="G75" s="150" t="s">
        <v>122</v>
      </c>
      <c r="H75" s="150"/>
      <c r="I75" s="258">
        <f>I76</f>
        <v>1</v>
      </c>
      <c r="J75" s="13"/>
    </row>
    <row r="76" spans="2:10" ht="24.95" customHeight="1" x14ac:dyDescent="0.25">
      <c r="B76" s="281" t="s">
        <v>336</v>
      </c>
      <c r="C76" s="247">
        <v>802</v>
      </c>
      <c r="D76" s="150" t="s">
        <v>93</v>
      </c>
      <c r="E76" s="150" t="s">
        <v>199</v>
      </c>
      <c r="F76" s="150" t="s">
        <v>352</v>
      </c>
      <c r="G76" s="259" t="s">
        <v>130</v>
      </c>
      <c r="H76" s="259" t="s">
        <v>176</v>
      </c>
      <c r="I76" s="258">
        <f>'Приложение 27'!H117</f>
        <v>1</v>
      </c>
      <c r="J76" s="13"/>
    </row>
    <row r="77" spans="2:10" ht="24.95" customHeight="1" x14ac:dyDescent="0.25">
      <c r="B77" s="286"/>
      <c r="C77" s="247"/>
      <c r="D77" s="150"/>
      <c r="E77" s="150"/>
      <c r="F77" s="150"/>
      <c r="G77" s="150"/>
      <c r="H77" s="150"/>
      <c r="I77" s="258"/>
      <c r="J77" s="13"/>
    </row>
    <row r="78" spans="2:10" ht="24.95" customHeight="1" x14ac:dyDescent="0.2">
      <c r="B78" s="292" t="s">
        <v>353</v>
      </c>
      <c r="C78" s="245">
        <v>802</v>
      </c>
      <c r="D78" s="149" t="s">
        <v>93</v>
      </c>
      <c r="E78" s="149" t="s">
        <v>199</v>
      </c>
      <c r="F78" s="149" t="s">
        <v>354</v>
      </c>
      <c r="G78" s="149"/>
      <c r="H78" s="149" t="s">
        <v>96</v>
      </c>
      <c r="I78" s="248">
        <f>I79</f>
        <v>4.7</v>
      </c>
      <c r="J78" s="13"/>
    </row>
    <row r="79" spans="2:10" ht="24.95" customHeight="1" x14ac:dyDescent="0.25">
      <c r="B79" s="279" t="s">
        <v>332</v>
      </c>
      <c r="C79" s="247">
        <v>802</v>
      </c>
      <c r="D79" s="150" t="s">
        <v>93</v>
      </c>
      <c r="E79" s="150" t="s">
        <v>199</v>
      </c>
      <c r="F79" s="150" t="s">
        <v>354</v>
      </c>
      <c r="G79" s="150" t="s">
        <v>122</v>
      </c>
      <c r="H79" s="150" t="s">
        <v>96</v>
      </c>
      <c r="I79" s="258">
        <f>I80</f>
        <v>4.7</v>
      </c>
      <c r="J79" s="13"/>
    </row>
    <row r="80" spans="2:10" ht="24.95" customHeight="1" x14ac:dyDescent="0.25">
      <c r="B80" s="281" t="s">
        <v>336</v>
      </c>
      <c r="C80" s="245">
        <v>802</v>
      </c>
      <c r="D80" s="150" t="s">
        <v>93</v>
      </c>
      <c r="E80" s="150" t="s">
        <v>199</v>
      </c>
      <c r="F80" s="150" t="s">
        <v>354</v>
      </c>
      <c r="G80" s="259" t="s">
        <v>130</v>
      </c>
      <c r="H80" s="259" t="s">
        <v>176</v>
      </c>
      <c r="I80" s="258">
        <f>'Приложение 27'!H119</f>
        <v>4.7</v>
      </c>
      <c r="J80" s="13"/>
    </row>
    <row r="81" spans="2:10" ht="24.95" customHeight="1" x14ac:dyDescent="0.2">
      <c r="B81" s="293" t="s">
        <v>355</v>
      </c>
      <c r="C81" s="247">
        <v>802</v>
      </c>
      <c r="D81" s="149" t="s">
        <v>93</v>
      </c>
      <c r="E81" s="149" t="s">
        <v>199</v>
      </c>
      <c r="F81" s="149" t="s">
        <v>356</v>
      </c>
      <c r="G81" s="149"/>
      <c r="H81" s="149" t="s">
        <v>96</v>
      </c>
      <c r="I81" s="248">
        <f>I82</f>
        <v>18.2</v>
      </c>
      <c r="J81" s="13"/>
    </row>
    <row r="82" spans="2:10" ht="24.95" customHeight="1" x14ac:dyDescent="0.25">
      <c r="B82" s="279" t="s">
        <v>332</v>
      </c>
      <c r="C82" s="245">
        <v>802</v>
      </c>
      <c r="D82" s="150" t="s">
        <v>93</v>
      </c>
      <c r="E82" s="150" t="s">
        <v>199</v>
      </c>
      <c r="F82" s="150" t="s">
        <v>356</v>
      </c>
      <c r="G82" s="150" t="s">
        <v>122</v>
      </c>
      <c r="H82" s="150" t="s">
        <v>96</v>
      </c>
      <c r="I82" s="258">
        <f>I83+I84</f>
        <v>18.2</v>
      </c>
      <c r="J82" s="13"/>
    </row>
    <row r="83" spans="2:10" ht="24.95" customHeight="1" x14ac:dyDescent="0.25">
      <c r="B83" s="294" t="s">
        <v>415</v>
      </c>
      <c r="C83" s="245">
        <v>802</v>
      </c>
      <c r="D83" s="150" t="s">
        <v>93</v>
      </c>
      <c r="E83" s="150" t="s">
        <v>199</v>
      </c>
      <c r="F83" s="150" t="s">
        <v>356</v>
      </c>
      <c r="G83" s="150" t="s">
        <v>130</v>
      </c>
      <c r="H83" s="150" t="s">
        <v>134</v>
      </c>
      <c r="I83" s="258">
        <f>'Приложение 27'!H123</f>
        <v>4.5</v>
      </c>
      <c r="J83" s="13"/>
    </row>
    <row r="84" spans="2:10" ht="24.95" customHeight="1" x14ac:dyDescent="0.25">
      <c r="B84" s="281" t="s">
        <v>336</v>
      </c>
      <c r="C84" s="247">
        <v>802</v>
      </c>
      <c r="D84" s="150" t="s">
        <v>93</v>
      </c>
      <c r="E84" s="150" t="s">
        <v>199</v>
      </c>
      <c r="F84" s="150" t="s">
        <v>356</v>
      </c>
      <c r="G84" s="259" t="s">
        <v>130</v>
      </c>
      <c r="H84" s="259" t="s">
        <v>138</v>
      </c>
      <c r="I84" s="258">
        <f>'Приложение 27'!H124</f>
        <v>13.7</v>
      </c>
      <c r="J84" s="13"/>
    </row>
    <row r="85" spans="2:10" ht="24.95" customHeight="1" x14ac:dyDescent="0.25">
      <c r="B85" s="281"/>
      <c r="C85" s="247"/>
      <c r="D85" s="150"/>
      <c r="E85" s="150"/>
      <c r="F85" s="150"/>
      <c r="G85" s="259"/>
      <c r="H85" s="259"/>
      <c r="I85" s="258"/>
      <c r="J85" s="13"/>
    </row>
    <row r="86" spans="2:10" ht="24.95" customHeight="1" x14ac:dyDescent="0.2">
      <c r="B86" s="293" t="s">
        <v>416</v>
      </c>
      <c r="C86" s="245">
        <v>802</v>
      </c>
      <c r="D86" s="149" t="s">
        <v>93</v>
      </c>
      <c r="E86" s="149" t="s">
        <v>199</v>
      </c>
      <c r="F86" s="149" t="s">
        <v>358</v>
      </c>
      <c r="G86" s="149"/>
      <c r="H86" s="149" t="s">
        <v>96</v>
      </c>
      <c r="I86" s="248">
        <f>I87</f>
        <v>2</v>
      </c>
      <c r="J86" s="13"/>
    </row>
    <row r="87" spans="2:10" ht="24.95" customHeight="1" x14ac:dyDescent="0.25">
      <c r="B87" s="279" t="s">
        <v>332</v>
      </c>
      <c r="C87" s="247">
        <v>802</v>
      </c>
      <c r="D87" s="150" t="s">
        <v>93</v>
      </c>
      <c r="E87" s="150" t="s">
        <v>199</v>
      </c>
      <c r="F87" s="150" t="s">
        <v>358</v>
      </c>
      <c r="G87" s="150" t="s">
        <v>122</v>
      </c>
      <c r="H87" s="150" t="s">
        <v>96</v>
      </c>
      <c r="I87" s="258">
        <f>I88</f>
        <v>2</v>
      </c>
      <c r="J87" s="13"/>
    </row>
    <row r="88" spans="2:10" ht="24.95" customHeight="1" x14ac:dyDescent="0.25">
      <c r="B88" s="281" t="s">
        <v>336</v>
      </c>
      <c r="C88" s="245">
        <v>802</v>
      </c>
      <c r="D88" s="150" t="s">
        <v>93</v>
      </c>
      <c r="E88" s="150" t="s">
        <v>199</v>
      </c>
      <c r="F88" s="150" t="s">
        <v>358</v>
      </c>
      <c r="G88" s="259" t="s">
        <v>130</v>
      </c>
      <c r="H88" s="259" t="s">
        <v>176</v>
      </c>
      <c r="I88" s="258">
        <f>'Приложение 27'!H127</f>
        <v>2</v>
      </c>
      <c r="J88" s="13"/>
    </row>
    <row r="89" spans="2:10" ht="24.95" customHeight="1" x14ac:dyDescent="0.25">
      <c r="B89" s="286"/>
      <c r="C89" s="247"/>
      <c r="D89" s="150"/>
      <c r="E89" s="150"/>
      <c r="F89" s="150"/>
      <c r="G89" s="150"/>
      <c r="H89" s="150"/>
      <c r="I89" s="258"/>
      <c r="J89" s="13"/>
    </row>
    <row r="90" spans="2:10" ht="24.95" customHeight="1" x14ac:dyDescent="0.2">
      <c r="B90" s="282" t="s">
        <v>417</v>
      </c>
      <c r="C90" s="247">
        <v>802</v>
      </c>
      <c r="D90" s="260" t="s">
        <v>98</v>
      </c>
      <c r="E90" s="260"/>
      <c r="F90" s="260"/>
      <c r="G90" s="260"/>
      <c r="H90" s="260" t="s">
        <v>96</v>
      </c>
      <c r="I90" s="248">
        <f>I91</f>
        <v>155.5</v>
      </c>
      <c r="J90" s="13"/>
    </row>
    <row r="91" spans="2:10" ht="24.95" customHeight="1" x14ac:dyDescent="0.2">
      <c r="B91" s="284" t="s">
        <v>359</v>
      </c>
      <c r="C91" s="245">
        <v>802</v>
      </c>
      <c r="D91" s="261" t="s">
        <v>98</v>
      </c>
      <c r="E91" s="261" t="s">
        <v>238</v>
      </c>
      <c r="F91" s="261"/>
      <c r="G91" s="260"/>
      <c r="H91" s="260"/>
      <c r="I91" s="249">
        <f>I92</f>
        <v>155.5</v>
      </c>
      <c r="J91" s="13"/>
    </row>
    <row r="92" spans="2:10" ht="24.95" customHeight="1" x14ac:dyDescent="0.2">
      <c r="B92" s="284" t="s">
        <v>360</v>
      </c>
      <c r="C92" s="245">
        <v>802</v>
      </c>
      <c r="D92" s="262" t="s">
        <v>98</v>
      </c>
      <c r="E92" s="262" t="s">
        <v>238</v>
      </c>
      <c r="F92" s="263" t="s">
        <v>361</v>
      </c>
      <c r="G92" s="264"/>
      <c r="H92" s="264"/>
      <c r="I92" s="249">
        <f>I93+I98+I100</f>
        <v>155.5</v>
      </c>
      <c r="J92" s="13"/>
    </row>
    <row r="93" spans="2:10" ht="24.95" customHeight="1" x14ac:dyDescent="0.2">
      <c r="B93" s="284" t="s">
        <v>320</v>
      </c>
      <c r="C93" s="247">
        <v>802</v>
      </c>
      <c r="D93" s="262" t="s">
        <v>98</v>
      </c>
      <c r="E93" s="262" t="s">
        <v>238</v>
      </c>
      <c r="F93" s="263" t="s">
        <v>361</v>
      </c>
      <c r="G93" s="150" t="s">
        <v>321</v>
      </c>
      <c r="H93" s="150" t="s">
        <v>96</v>
      </c>
      <c r="I93" s="249">
        <f>I94</f>
        <v>106.8</v>
      </c>
      <c r="J93" s="13"/>
    </row>
    <row r="94" spans="2:10" ht="24.95" customHeight="1" x14ac:dyDescent="0.2">
      <c r="B94" s="284" t="s">
        <v>331</v>
      </c>
      <c r="C94" s="245">
        <v>802</v>
      </c>
      <c r="D94" s="262" t="s">
        <v>98</v>
      </c>
      <c r="E94" s="262" t="s">
        <v>238</v>
      </c>
      <c r="F94" s="263" t="s">
        <v>361</v>
      </c>
      <c r="G94" s="150" t="s">
        <v>323</v>
      </c>
      <c r="H94" s="150" t="s">
        <v>96</v>
      </c>
      <c r="I94" s="249">
        <f>I95+I96</f>
        <v>106.8</v>
      </c>
      <c r="J94" s="13"/>
    </row>
    <row r="95" spans="2:10" ht="24.95" customHeight="1" x14ac:dyDescent="0.2">
      <c r="B95" s="280" t="s">
        <v>324</v>
      </c>
      <c r="C95" s="247">
        <v>802</v>
      </c>
      <c r="D95" s="262" t="s">
        <v>98</v>
      </c>
      <c r="E95" s="262" t="s">
        <v>238</v>
      </c>
      <c r="F95" s="263" t="s">
        <v>361</v>
      </c>
      <c r="G95" s="150" t="s">
        <v>104</v>
      </c>
      <c r="H95" s="150" t="s">
        <v>105</v>
      </c>
      <c r="I95" s="249">
        <f>'Приложение 27'!H132</f>
        <v>82</v>
      </c>
      <c r="J95" s="13"/>
    </row>
    <row r="96" spans="2:10" ht="24.95" customHeight="1" x14ac:dyDescent="0.2">
      <c r="B96" s="281" t="s">
        <v>326</v>
      </c>
      <c r="C96" s="247">
        <v>802</v>
      </c>
      <c r="D96" s="262" t="s">
        <v>98</v>
      </c>
      <c r="E96" s="262" t="s">
        <v>238</v>
      </c>
      <c r="F96" s="263" t="s">
        <v>361</v>
      </c>
      <c r="G96" s="150" t="s">
        <v>110</v>
      </c>
      <c r="H96" s="150" t="s">
        <v>111</v>
      </c>
      <c r="I96" s="249">
        <f>'Приложение 27'!H134</f>
        <v>24.8</v>
      </c>
      <c r="J96" s="13"/>
    </row>
    <row r="97" spans="2:10" ht="24.95" customHeight="1" x14ac:dyDescent="0.25">
      <c r="B97" s="279" t="s">
        <v>332</v>
      </c>
      <c r="C97" s="245">
        <v>802</v>
      </c>
      <c r="D97" s="262" t="s">
        <v>98</v>
      </c>
      <c r="E97" s="262" t="s">
        <v>238</v>
      </c>
      <c r="F97" s="263" t="s">
        <v>361</v>
      </c>
      <c r="G97" s="150" t="s">
        <v>122</v>
      </c>
      <c r="H97" s="150" t="s">
        <v>96</v>
      </c>
      <c r="I97" s="249"/>
      <c r="J97" s="13"/>
    </row>
    <row r="98" spans="2:10" ht="24.95" customHeight="1" x14ac:dyDescent="0.2">
      <c r="B98" s="284" t="s">
        <v>335</v>
      </c>
      <c r="C98" s="247">
        <v>802</v>
      </c>
      <c r="D98" s="262" t="s">
        <v>98</v>
      </c>
      <c r="E98" s="262" t="s">
        <v>238</v>
      </c>
      <c r="F98" s="263" t="s">
        <v>361</v>
      </c>
      <c r="G98" s="150" t="s">
        <v>125</v>
      </c>
      <c r="H98" s="150" t="s">
        <v>134</v>
      </c>
      <c r="I98" s="249">
        <f>+'Приложение 27'!H136</f>
        <v>0.7</v>
      </c>
      <c r="J98" s="13"/>
    </row>
    <row r="99" spans="2:10" ht="24.95" customHeight="1" x14ac:dyDescent="0.2">
      <c r="B99" s="280" t="s">
        <v>411</v>
      </c>
      <c r="C99" s="245">
        <v>802</v>
      </c>
      <c r="D99" s="262" t="s">
        <v>98</v>
      </c>
      <c r="E99" s="262" t="s">
        <v>238</v>
      </c>
      <c r="F99" s="263" t="s">
        <v>406</v>
      </c>
      <c r="G99" s="150" t="s">
        <v>130</v>
      </c>
      <c r="H99" s="150" t="s">
        <v>113</v>
      </c>
      <c r="I99" s="249"/>
      <c r="J99" s="13"/>
    </row>
    <row r="100" spans="2:10" ht="24.95" customHeight="1" x14ac:dyDescent="0.25">
      <c r="B100" s="286" t="s">
        <v>171</v>
      </c>
      <c r="C100" s="245">
        <v>802</v>
      </c>
      <c r="D100" s="262" t="s">
        <v>98</v>
      </c>
      <c r="E100" s="262" t="s">
        <v>238</v>
      </c>
      <c r="F100" s="263" t="s">
        <v>406</v>
      </c>
      <c r="G100" s="150" t="s">
        <v>130</v>
      </c>
      <c r="H100" s="150" t="s">
        <v>176</v>
      </c>
      <c r="I100" s="249">
        <f>+'Приложение 27'!H140</f>
        <v>48</v>
      </c>
      <c r="J100" s="13"/>
    </row>
    <row r="101" spans="2:10" ht="24.95" customHeight="1" x14ac:dyDescent="0.25">
      <c r="B101" s="286"/>
      <c r="C101" s="245"/>
      <c r="D101" s="262"/>
      <c r="E101" s="262"/>
      <c r="F101" s="263"/>
      <c r="G101" s="150"/>
      <c r="H101" s="150"/>
      <c r="I101" s="249"/>
      <c r="J101" s="13"/>
    </row>
    <row r="102" spans="2:10" ht="24.95" customHeight="1" x14ac:dyDescent="0.2">
      <c r="B102" s="277" t="s">
        <v>418</v>
      </c>
      <c r="C102" s="245">
        <v>802</v>
      </c>
      <c r="D102" s="149" t="s">
        <v>238</v>
      </c>
      <c r="E102" s="149"/>
      <c r="F102" s="149"/>
      <c r="G102" s="149"/>
      <c r="H102" s="149"/>
      <c r="I102" s="248">
        <f>I103+I107</f>
        <v>90</v>
      </c>
      <c r="J102" s="13"/>
    </row>
    <row r="103" spans="2:10" ht="24.95" customHeight="1" x14ac:dyDescent="0.2">
      <c r="B103" s="292" t="s">
        <v>363</v>
      </c>
      <c r="C103" s="245">
        <v>802</v>
      </c>
      <c r="D103" s="149" t="s">
        <v>238</v>
      </c>
      <c r="E103" s="149" t="s">
        <v>245</v>
      </c>
      <c r="F103" s="149" t="s">
        <v>364</v>
      </c>
      <c r="G103" s="149"/>
      <c r="H103" s="149"/>
      <c r="I103" s="248">
        <f>I104</f>
        <v>10</v>
      </c>
      <c r="J103" s="13"/>
    </row>
    <row r="104" spans="2:10" ht="24.95" customHeight="1" x14ac:dyDescent="0.25">
      <c r="B104" s="279" t="s">
        <v>332</v>
      </c>
      <c r="C104" s="247">
        <v>802</v>
      </c>
      <c r="D104" s="150" t="s">
        <v>238</v>
      </c>
      <c r="E104" s="150" t="s">
        <v>245</v>
      </c>
      <c r="F104" s="150" t="s">
        <v>364</v>
      </c>
      <c r="G104" s="150" t="s">
        <v>122</v>
      </c>
      <c r="H104" s="150"/>
      <c r="I104" s="249">
        <f>I105</f>
        <v>10</v>
      </c>
      <c r="J104" s="13"/>
    </row>
    <row r="105" spans="2:10" ht="24.95" customHeight="1" x14ac:dyDescent="0.2">
      <c r="B105" s="281" t="s">
        <v>336</v>
      </c>
      <c r="C105" s="245">
        <v>802</v>
      </c>
      <c r="D105" s="150" t="s">
        <v>238</v>
      </c>
      <c r="E105" s="150" t="s">
        <v>245</v>
      </c>
      <c r="F105" s="150" t="s">
        <v>364</v>
      </c>
      <c r="G105" s="259" t="s">
        <v>130</v>
      </c>
      <c r="H105" s="259" t="s">
        <v>179</v>
      </c>
      <c r="I105" s="249">
        <f>'Приложение 27'!H144</f>
        <v>10</v>
      </c>
      <c r="J105" s="13"/>
    </row>
    <row r="106" spans="2:10" ht="24.95" customHeight="1" x14ac:dyDescent="0.2">
      <c r="B106" s="277"/>
      <c r="C106" s="245"/>
      <c r="D106" s="149"/>
      <c r="E106" s="149"/>
      <c r="F106" s="149"/>
      <c r="G106" s="149"/>
      <c r="H106" s="149"/>
      <c r="I106" s="248"/>
      <c r="J106" s="13"/>
    </row>
    <row r="107" spans="2:10" ht="24.95" customHeight="1" x14ac:dyDescent="0.2">
      <c r="B107" s="277" t="s">
        <v>365</v>
      </c>
      <c r="C107" s="245">
        <v>802</v>
      </c>
      <c r="D107" s="149" t="s">
        <v>238</v>
      </c>
      <c r="E107" s="149" t="s">
        <v>249</v>
      </c>
      <c r="F107" s="149" t="s">
        <v>366</v>
      </c>
      <c r="G107" s="149" t="s">
        <v>96</v>
      </c>
      <c r="H107" s="149" t="s">
        <v>96</v>
      </c>
      <c r="I107" s="248">
        <f>I108</f>
        <v>80</v>
      </c>
      <c r="J107" s="13"/>
    </row>
    <row r="108" spans="2:10" ht="24.95" customHeight="1" x14ac:dyDescent="0.2">
      <c r="B108" s="280" t="s">
        <v>365</v>
      </c>
      <c r="C108" s="247">
        <v>802</v>
      </c>
      <c r="D108" s="150" t="s">
        <v>238</v>
      </c>
      <c r="E108" s="150" t="s">
        <v>249</v>
      </c>
      <c r="F108" s="150" t="s">
        <v>366</v>
      </c>
      <c r="G108" s="150"/>
      <c r="H108" s="150"/>
      <c r="I108" s="249">
        <f>I109</f>
        <v>80</v>
      </c>
      <c r="J108" s="13"/>
    </row>
    <row r="109" spans="2:10" ht="24.95" customHeight="1" x14ac:dyDescent="0.25">
      <c r="B109" s="279" t="s">
        <v>332</v>
      </c>
      <c r="C109" s="247">
        <v>802</v>
      </c>
      <c r="D109" s="150" t="s">
        <v>238</v>
      </c>
      <c r="E109" s="150" t="s">
        <v>249</v>
      </c>
      <c r="F109" s="150" t="s">
        <v>366</v>
      </c>
      <c r="G109" s="150" t="s">
        <v>122</v>
      </c>
      <c r="H109" s="150" t="s">
        <v>96</v>
      </c>
      <c r="I109" s="249">
        <f>I110</f>
        <v>80</v>
      </c>
      <c r="J109" s="13"/>
    </row>
    <row r="110" spans="2:10" ht="24.95" customHeight="1" x14ac:dyDescent="0.2">
      <c r="B110" s="280" t="s">
        <v>343</v>
      </c>
      <c r="C110" s="245">
        <v>802</v>
      </c>
      <c r="D110" s="150" t="s">
        <v>238</v>
      </c>
      <c r="E110" s="150" t="s">
        <v>249</v>
      </c>
      <c r="F110" s="150" t="s">
        <v>366</v>
      </c>
      <c r="G110" s="150" t="s">
        <v>334</v>
      </c>
      <c r="H110" s="150" t="s">
        <v>96</v>
      </c>
      <c r="I110" s="249">
        <f>I111+I112</f>
        <v>80</v>
      </c>
      <c r="J110" s="13"/>
    </row>
    <row r="111" spans="2:10" ht="24.95" customHeight="1" x14ac:dyDescent="0.2">
      <c r="B111" s="280" t="s">
        <v>336</v>
      </c>
      <c r="C111" s="247">
        <v>802</v>
      </c>
      <c r="D111" s="150" t="s">
        <v>238</v>
      </c>
      <c r="E111" s="150" t="s">
        <v>249</v>
      </c>
      <c r="F111" s="150" t="s">
        <v>366</v>
      </c>
      <c r="G111" s="150" t="s">
        <v>130</v>
      </c>
      <c r="H111" s="150" t="s">
        <v>138</v>
      </c>
      <c r="I111" s="249">
        <f>'Приложение 27'!H148+'Приложение 27'!H149+'Приложение 27'!H150</f>
        <v>80</v>
      </c>
      <c r="J111" s="13"/>
    </row>
    <row r="112" spans="2:10" ht="24.95" customHeight="1" x14ac:dyDescent="0.2">
      <c r="B112" s="280" t="s">
        <v>336</v>
      </c>
      <c r="C112" s="247">
        <v>802</v>
      </c>
      <c r="D112" s="150" t="s">
        <v>238</v>
      </c>
      <c r="E112" s="150" t="s">
        <v>249</v>
      </c>
      <c r="F112" s="150" t="s">
        <v>366</v>
      </c>
      <c r="G112" s="150" t="s">
        <v>130</v>
      </c>
      <c r="H112" s="150" t="s">
        <v>421</v>
      </c>
      <c r="I112" s="249">
        <f>I113+I114</f>
        <v>0</v>
      </c>
      <c r="J112" s="13"/>
    </row>
    <row r="113" spans="2:10" ht="24.95" customHeight="1" x14ac:dyDescent="0.2">
      <c r="B113" s="280" t="s">
        <v>336</v>
      </c>
      <c r="C113" s="247">
        <v>802</v>
      </c>
      <c r="D113" s="150" t="s">
        <v>238</v>
      </c>
      <c r="E113" s="150" t="s">
        <v>249</v>
      </c>
      <c r="F113" s="150" t="s">
        <v>366</v>
      </c>
      <c r="G113" s="150" t="s">
        <v>130</v>
      </c>
      <c r="H113" s="150" t="s">
        <v>168</v>
      </c>
      <c r="I113" s="249"/>
      <c r="J113" s="13"/>
    </row>
    <row r="114" spans="2:10" ht="24.95" customHeight="1" x14ac:dyDescent="0.2">
      <c r="B114" s="280" t="s">
        <v>336</v>
      </c>
      <c r="C114" s="247">
        <v>802</v>
      </c>
      <c r="D114" s="150" t="s">
        <v>238</v>
      </c>
      <c r="E114" s="150" t="s">
        <v>249</v>
      </c>
      <c r="F114" s="150" t="s">
        <v>366</v>
      </c>
      <c r="G114" s="150" t="s">
        <v>130</v>
      </c>
      <c r="H114" s="150" t="s">
        <v>179</v>
      </c>
      <c r="I114" s="249">
        <f>'Приложение 27'!H151</f>
        <v>0</v>
      </c>
      <c r="J114" s="13"/>
    </row>
    <row r="115" spans="2:10" ht="24.95" customHeight="1" x14ac:dyDescent="0.2">
      <c r="B115" s="280"/>
      <c r="C115" s="247"/>
      <c r="D115" s="150"/>
      <c r="E115" s="150"/>
      <c r="F115" s="150"/>
      <c r="G115" s="150"/>
      <c r="H115" s="150"/>
      <c r="I115" s="249"/>
      <c r="J115" s="13"/>
    </row>
    <row r="116" spans="2:10" ht="24.95" customHeight="1" x14ac:dyDescent="0.2">
      <c r="B116" s="280"/>
      <c r="C116" s="247"/>
      <c r="D116" s="150"/>
      <c r="E116" s="150"/>
      <c r="F116" s="150"/>
      <c r="G116" s="150"/>
      <c r="H116" s="150"/>
      <c r="I116" s="249"/>
      <c r="J116" s="13"/>
    </row>
    <row r="117" spans="2:10" ht="24.95" customHeight="1" x14ac:dyDescent="0.2">
      <c r="B117" s="277" t="s">
        <v>367</v>
      </c>
      <c r="C117" s="247">
        <v>802</v>
      </c>
      <c r="D117" s="149" t="s">
        <v>118</v>
      </c>
      <c r="E117" s="149"/>
      <c r="F117" s="149"/>
      <c r="G117" s="149"/>
      <c r="H117" s="149"/>
      <c r="I117" s="248">
        <f>I118</f>
        <v>522.79999999999995</v>
      </c>
      <c r="J117" s="13"/>
    </row>
    <row r="118" spans="2:10" ht="63.75" customHeight="1" x14ac:dyDescent="0.25">
      <c r="B118" s="295" t="s">
        <v>419</v>
      </c>
      <c r="C118" s="245">
        <v>802</v>
      </c>
      <c r="D118" s="150" t="s">
        <v>407</v>
      </c>
      <c r="E118" s="150" t="s">
        <v>245</v>
      </c>
      <c r="F118" s="150" t="s">
        <v>369</v>
      </c>
      <c r="G118" s="150" t="s">
        <v>130</v>
      </c>
      <c r="H118" s="150" t="s">
        <v>134</v>
      </c>
      <c r="I118" s="249">
        <f>'Приложение 27'!H154</f>
        <v>522.79999999999995</v>
      </c>
      <c r="J118" s="13"/>
    </row>
    <row r="119" spans="2:10" ht="24.95" customHeight="1" x14ac:dyDescent="0.2">
      <c r="B119" s="282" t="s">
        <v>371</v>
      </c>
      <c r="C119" s="245">
        <v>802</v>
      </c>
      <c r="D119" s="149" t="s">
        <v>258</v>
      </c>
      <c r="E119" s="149"/>
      <c r="F119" s="149"/>
      <c r="G119" s="149"/>
      <c r="H119" s="149"/>
      <c r="I119" s="248">
        <f>I120+I122</f>
        <v>539</v>
      </c>
      <c r="J119" s="13"/>
    </row>
    <row r="120" spans="2:10" ht="24.95" customHeight="1" x14ac:dyDescent="0.2">
      <c r="B120" s="296" t="s">
        <v>372</v>
      </c>
      <c r="C120" s="247">
        <v>802</v>
      </c>
      <c r="D120" s="149" t="s">
        <v>258</v>
      </c>
      <c r="E120" s="149" t="s">
        <v>98</v>
      </c>
      <c r="F120" s="149"/>
      <c r="G120" s="149"/>
      <c r="H120" s="149"/>
      <c r="I120" s="248"/>
      <c r="J120" s="13"/>
    </row>
    <row r="121" spans="2:10" ht="24.95" customHeight="1" x14ac:dyDescent="0.2">
      <c r="B121" s="281" t="s">
        <v>373</v>
      </c>
      <c r="C121" s="245">
        <v>802</v>
      </c>
      <c r="D121" s="150" t="s">
        <v>258</v>
      </c>
      <c r="E121" s="150" t="s">
        <v>98</v>
      </c>
      <c r="F121" s="150" t="s">
        <v>374</v>
      </c>
      <c r="G121" s="150" t="s">
        <v>115</v>
      </c>
      <c r="H121" s="150" t="s">
        <v>116</v>
      </c>
      <c r="I121" s="249"/>
      <c r="J121" s="13"/>
    </row>
    <row r="122" spans="2:10" ht="24.95" customHeight="1" x14ac:dyDescent="0.2">
      <c r="B122" s="297" t="s">
        <v>262</v>
      </c>
      <c r="C122" s="245">
        <v>802</v>
      </c>
      <c r="D122" s="149" t="s">
        <v>258</v>
      </c>
      <c r="E122" s="149" t="s">
        <v>238</v>
      </c>
      <c r="F122" s="150"/>
      <c r="G122" s="150"/>
      <c r="H122" s="150"/>
      <c r="I122" s="248">
        <f>I123+I128+I132</f>
        <v>539</v>
      </c>
      <c r="J122" s="13"/>
    </row>
    <row r="123" spans="2:10" ht="24.95" customHeight="1" x14ac:dyDescent="0.25">
      <c r="B123" s="279" t="s">
        <v>332</v>
      </c>
      <c r="C123" s="245">
        <v>802</v>
      </c>
      <c r="D123" s="149" t="s">
        <v>258</v>
      </c>
      <c r="E123" s="149" t="s">
        <v>238</v>
      </c>
      <c r="F123" s="150" t="s">
        <v>422</v>
      </c>
      <c r="G123" s="150" t="s">
        <v>122</v>
      </c>
      <c r="H123" s="150" t="s">
        <v>96</v>
      </c>
      <c r="I123" s="248">
        <f>I124+I125+I126</f>
        <v>514</v>
      </c>
      <c r="J123" s="13"/>
    </row>
    <row r="124" spans="2:10" ht="24.95" customHeight="1" x14ac:dyDescent="0.25">
      <c r="B124" s="279" t="s">
        <v>332</v>
      </c>
      <c r="C124" s="245">
        <v>802</v>
      </c>
      <c r="D124" s="150" t="s">
        <v>258</v>
      </c>
      <c r="E124" s="150" t="s">
        <v>238</v>
      </c>
      <c r="F124" s="150" t="s">
        <v>375</v>
      </c>
      <c r="G124" s="150" t="s">
        <v>208</v>
      </c>
      <c r="H124" s="150" t="s">
        <v>174</v>
      </c>
      <c r="I124" s="249">
        <f>'Приложение 27'!H160</f>
        <v>3</v>
      </c>
      <c r="J124" s="13"/>
    </row>
    <row r="125" spans="2:10" ht="24.95" customHeight="1" x14ac:dyDescent="0.25">
      <c r="B125" s="279" t="s">
        <v>332</v>
      </c>
      <c r="C125" s="245">
        <v>802</v>
      </c>
      <c r="D125" s="150" t="s">
        <v>258</v>
      </c>
      <c r="E125" s="150" t="s">
        <v>238</v>
      </c>
      <c r="F125" s="150" t="s">
        <v>405</v>
      </c>
      <c r="G125" s="150" t="s">
        <v>130</v>
      </c>
      <c r="H125" s="150" t="s">
        <v>134</v>
      </c>
      <c r="I125" s="249">
        <f>'Приложение 27'!H161+'Приложение 27'!H162</f>
        <v>511</v>
      </c>
      <c r="J125" s="13"/>
    </row>
    <row r="126" spans="2:10" ht="24.95" customHeight="1" x14ac:dyDescent="0.25">
      <c r="B126" s="279" t="s">
        <v>332</v>
      </c>
      <c r="C126" s="245">
        <v>802</v>
      </c>
      <c r="D126" s="150" t="s">
        <v>258</v>
      </c>
      <c r="E126" s="150" t="s">
        <v>238</v>
      </c>
      <c r="F126" s="150" t="s">
        <v>405</v>
      </c>
      <c r="G126" s="150" t="s">
        <v>130</v>
      </c>
      <c r="H126" s="150" t="s">
        <v>138</v>
      </c>
      <c r="I126" s="249">
        <f>'Приложение 27'!H165</f>
        <v>0</v>
      </c>
      <c r="J126" s="13"/>
    </row>
    <row r="127" spans="2:10" ht="24.95" customHeight="1" x14ac:dyDescent="0.25">
      <c r="B127" s="279"/>
      <c r="C127" s="245"/>
      <c r="D127" s="150"/>
      <c r="E127" s="150"/>
      <c r="F127" s="150"/>
      <c r="G127" s="150"/>
      <c r="H127" s="150"/>
      <c r="I127" s="249"/>
      <c r="J127" s="13"/>
    </row>
    <row r="128" spans="2:10" ht="24.95" customHeight="1" x14ac:dyDescent="0.2">
      <c r="B128" s="276" t="s">
        <v>398</v>
      </c>
      <c r="C128" s="265" t="s">
        <v>114</v>
      </c>
      <c r="D128" s="266" t="s">
        <v>258</v>
      </c>
      <c r="E128" s="266" t="s">
        <v>238</v>
      </c>
      <c r="F128" s="266" t="s">
        <v>399</v>
      </c>
      <c r="G128" s="266" t="s">
        <v>96</v>
      </c>
      <c r="H128" s="266" t="s">
        <v>96</v>
      </c>
      <c r="I128" s="248">
        <f>I129+I130</f>
        <v>10</v>
      </c>
      <c r="J128" s="13"/>
    </row>
    <row r="129" spans="2:10" ht="24.95" customHeight="1" x14ac:dyDescent="0.25">
      <c r="B129" s="272" t="s">
        <v>400</v>
      </c>
      <c r="C129" s="267" t="s">
        <v>114</v>
      </c>
      <c r="D129" s="268" t="s">
        <v>258</v>
      </c>
      <c r="E129" s="268" t="s">
        <v>238</v>
      </c>
      <c r="F129" s="268" t="s">
        <v>399</v>
      </c>
      <c r="G129" s="269" t="s">
        <v>130</v>
      </c>
      <c r="H129" s="269" t="s">
        <v>134</v>
      </c>
      <c r="I129" s="249">
        <f>'Приложение 27'!H168</f>
        <v>10</v>
      </c>
      <c r="J129" s="13"/>
    </row>
    <row r="130" spans="2:10" ht="24.95" customHeight="1" x14ac:dyDescent="0.25">
      <c r="B130" s="273" t="s">
        <v>178</v>
      </c>
      <c r="C130" s="267" t="s">
        <v>114</v>
      </c>
      <c r="D130" s="268" t="s">
        <v>258</v>
      </c>
      <c r="E130" s="268" t="s">
        <v>238</v>
      </c>
      <c r="F130" s="268" t="s">
        <v>399</v>
      </c>
      <c r="G130" s="269" t="s">
        <v>130</v>
      </c>
      <c r="H130" s="269" t="s">
        <v>179</v>
      </c>
      <c r="I130" s="249"/>
      <c r="J130" s="13"/>
    </row>
    <row r="131" spans="2:10" ht="24.95" customHeight="1" x14ac:dyDescent="0.25">
      <c r="B131" s="274"/>
      <c r="C131" s="245"/>
      <c r="D131" s="150"/>
      <c r="E131" s="150"/>
      <c r="F131" s="150"/>
      <c r="G131" s="150"/>
      <c r="H131" s="150"/>
      <c r="I131" s="249"/>
      <c r="J131" s="13"/>
    </row>
    <row r="132" spans="2:10" ht="24.95" customHeight="1" x14ac:dyDescent="0.2">
      <c r="B132" s="298" t="s">
        <v>378</v>
      </c>
      <c r="C132" s="247">
        <v>802</v>
      </c>
      <c r="D132" s="149" t="s">
        <v>258</v>
      </c>
      <c r="E132" s="149" t="s">
        <v>238</v>
      </c>
      <c r="F132" s="149" t="s">
        <v>379</v>
      </c>
      <c r="G132" s="149"/>
      <c r="H132" s="149" t="s">
        <v>96</v>
      </c>
      <c r="I132" s="248">
        <f>I133</f>
        <v>15</v>
      </c>
      <c r="J132" s="13"/>
    </row>
    <row r="133" spans="2:10" ht="24.95" customHeight="1" x14ac:dyDescent="0.25">
      <c r="B133" s="279" t="s">
        <v>332</v>
      </c>
      <c r="C133" s="245">
        <v>802</v>
      </c>
      <c r="D133" s="150" t="s">
        <v>258</v>
      </c>
      <c r="E133" s="150" t="s">
        <v>238</v>
      </c>
      <c r="F133" s="150" t="s">
        <v>379</v>
      </c>
      <c r="G133" s="150" t="s">
        <v>122</v>
      </c>
      <c r="H133" s="150" t="s">
        <v>96</v>
      </c>
      <c r="I133" s="249">
        <f>I134</f>
        <v>15</v>
      </c>
      <c r="J133" s="13"/>
    </row>
    <row r="134" spans="2:10" ht="24.95" customHeight="1" x14ac:dyDescent="0.2">
      <c r="B134" s="281" t="s">
        <v>336</v>
      </c>
      <c r="C134" s="247">
        <v>802</v>
      </c>
      <c r="D134" s="150" t="s">
        <v>258</v>
      </c>
      <c r="E134" s="150" t="s">
        <v>238</v>
      </c>
      <c r="F134" s="150" t="s">
        <v>379</v>
      </c>
      <c r="G134" s="259" t="s">
        <v>130</v>
      </c>
      <c r="H134" s="259" t="s">
        <v>134</v>
      </c>
      <c r="I134" s="249">
        <f>'Приложение 27'!H172+'Приложение 27'!H173</f>
        <v>15</v>
      </c>
      <c r="J134" s="13"/>
    </row>
    <row r="135" spans="2:10" ht="24.95" customHeight="1" x14ac:dyDescent="0.25">
      <c r="B135" s="274"/>
      <c r="C135" s="245"/>
      <c r="D135" s="150"/>
      <c r="E135" s="150"/>
      <c r="F135" s="150"/>
      <c r="G135" s="150"/>
      <c r="H135" s="150"/>
      <c r="I135" s="249"/>
      <c r="J135" s="13"/>
    </row>
    <row r="136" spans="2:10" ht="24.95" customHeight="1" x14ac:dyDescent="0.2">
      <c r="B136" s="277" t="s">
        <v>380</v>
      </c>
      <c r="C136" s="245">
        <v>802</v>
      </c>
      <c r="D136" s="149" t="s">
        <v>249</v>
      </c>
      <c r="E136" s="149"/>
      <c r="F136" s="149"/>
      <c r="G136" s="149"/>
      <c r="H136" s="149"/>
      <c r="I136" s="248">
        <f>I137</f>
        <v>166.9</v>
      </c>
      <c r="J136" s="13"/>
    </row>
    <row r="137" spans="2:10" ht="24.95" customHeight="1" x14ac:dyDescent="0.2">
      <c r="B137" s="277" t="s">
        <v>267</v>
      </c>
      <c r="C137" s="247">
        <v>802</v>
      </c>
      <c r="D137" s="149" t="s">
        <v>249</v>
      </c>
      <c r="E137" s="149" t="s">
        <v>93</v>
      </c>
      <c r="F137" s="149"/>
      <c r="G137" s="149"/>
      <c r="H137" s="149" t="s">
        <v>96</v>
      </c>
      <c r="I137" s="249">
        <f>I138</f>
        <v>166.9</v>
      </c>
      <c r="J137" s="13"/>
    </row>
    <row r="138" spans="2:10" ht="24.95" customHeight="1" x14ac:dyDescent="0.2">
      <c r="B138" s="280" t="s">
        <v>381</v>
      </c>
      <c r="C138" s="247">
        <v>802</v>
      </c>
      <c r="D138" s="150" t="s">
        <v>249</v>
      </c>
      <c r="E138" s="150" t="s">
        <v>93</v>
      </c>
      <c r="F138" s="150" t="s">
        <v>382</v>
      </c>
      <c r="G138" s="150" t="s">
        <v>269</v>
      </c>
      <c r="H138" s="150" t="s">
        <v>423</v>
      </c>
      <c r="I138" s="249">
        <f>'Приложение 27'!H177</f>
        <v>166.9</v>
      </c>
      <c r="J138" s="13"/>
    </row>
    <row r="139" spans="2:10" ht="24.95" customHeight="1" x14ac:dyDescent="0.2">
      <c r="B139" s="296" t="s">
        <v>383</v>
      </c>
      <c r="C139" s="245">
        <v>802</v>
      </c>
      <c r="D139" s="149"/>
      <c r="E139" s="149"/>
      <c r="F139" s="149"/>
      <c r="G139" s="149"/>
      <c r="H139" s="149" t="s">
        <v>96</v>
      </c>
      <c r="I139" s="248">
        <f>I140</f>
        <v>1.4</v>
      </c>
      <c r="J139" s="13"/>
    </row>
    <row r="140" spans="2:10" ht="24.95" customHeight="1" x14ac:dyDescent="0.2">
      <c r="B140" s="299" t="s">
        <v>420</v>
      </c>
      <c r="C140" s="247">
        <v>802</v>
      </c>
      <c r="D140" s="150" t="s">
        <v>278</v>
      </c>
      <c r="E140" s="150" t="s">
        <v>238</v>
      </c>
      <c r="F140" s="150" t="s">
        <v>408</v>
      </c>
      <c r="G140" s="150" t="s">
        <v>279</v>
      </c>
      <c r="H140" s="150" t="s">
        <v>280</v>
      </c>
      <c r="I140" s="248">
        <f>'Приложение 27'!H182</f>
        <v>1.4</v>
      </c>
      <c r="J140" s="13"/>
    </row>
    <row r="141" spans="2:10" ht="24.95" customHeight="1" x14ac:dyDescent="0.2">
      <c r="B141" s="277" t="s">
        <v>282</v>
      </c>
      <c r="C141" s="245">
        <v>802</v>
      </c>
      <c r="D141" s="150"/>
      <c r="E141" s="150"/>
      <c r="F141" s="150"/>
      <c r="G141" s="150"/>
      <c r="H141" s="150"/>
      <c r="I141" s="248">
        <f>I16+I90+I102+I117+I119+I136+I139</f>
        <v>5661.3999999999987</v>
      </c>
      <c r="J141" s="13"/>
    </row>
  </sheetData>
  <mergeCells count="11">
    <mergeCell ref="I12:J12"/>
    <mergeCell ref="H1:J1"/>
    <mergeCell ref="H2:J2"/>
    <mergeCell ref="H3:J3"/>
    <mergeCell ref="H4:J4"/>
    <mergeCell ref="H5:J5"/>
    <mergeCell ref="B9:H9"/>
    <mergeCell ref="B10:D10"/>
    <mergeCell ref="B12:B13"/>
    <mergeCell ref="C12:C13"/>
    <mergeCell ref="D12:G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topLeftCell="D1" workbookViewId="0">
      <selection activeCell="I8" sqref="I8"/>
    </sheetView>
  </sheetViews>
  <sheetFormatPr defaultColWidth="9.140625" defaultRowHeight="12.75" x14ac:dyDescent="0.2"/>
  <cols>
    <col min="1" max="1" width="9" style="1" customWidth="1"/>
    <col min="2" max="2" width="77.5703125" style="1" customWidth="1"/>
    <col min="3" max="3" width="11.7109375" style="1" customWidth="1"/>
    <col min="4" max="4" width="14.28515625" style="1" customWidth="1"/>
    <col min="5" max="5" width="10.5703125" style="1" customWidth="1"/>
    <col min="6" max="6" width="18.7109375" style="1" customWidth="1"/>
    <col min="7" max="8" width="10.140625" style="1" customWidth="1"/>
    <col min="9" max="9" width="19.5703125" style="1" customWidth="1"/>
    <col min="10" max="10" width="7.5703125" style="1" customWidth="1"/>
    <col min="11" max="11" width="20.28515625" style="1" customWidth="1"/>
    <col min="12" max="12" width="7.42578125" style="1" customWidth="1"/>
    <col min="13" max="13" width="9.140625" style="1" hidden="1" customWidth="1"/>
    <col min="14" max="16384" width="9.140625" style="1"/>
  </cols>
  <sheetData>
    <row r="1" spans="1:13" ht="18.75" x14ac:dyDescent="0.25">
      <c r="D1" s="14"/>
      <c r="E1" s="14"/>
      <c r="F1" s="16"/>
      <c r="K1" s="341" t="s">
        <v>55</v>
      </c>
      <c r="L1" s="341"/>
    </row>
    <row r="2" spans="1:13" s="2" customFormat="1" ht="15.75" x14ac:dyDescent="0.25">
      <c r="A2" s="15"/>
      <c r="B2" s="15"/>
      <c r="C2" s="15"/>
      <c r="D2" s="15"/>
      <c r="E2" s="15"/>
      <c r="H2" s="239"/>
      <c r="J2" s="239"/>
      <c r="K2" s="324" t="s">
        <v>289</v>
      </c>
      <c r="L2" s="324"/>
      <c r="M2" s="324"/>
    </row>
    <row r="3" spans="1:13" s="2" customFormat="1" ht="15.75" x14ac:dyDescent="0.25">
      <c r="A3" s="15"/>
      <c r="B3" s="15"/>
      <c r="C3" s="15"/>
      <c r="D3" s="15"/>
      <c r="E3" s="15"/>
      <c r="H3" s="239"/>
      <c r="J3" s="239"/>
      <c r="K3" s="324" t="s">
        <v>433</v>
      </c>
      <c r="L3" s="324"/>
      <c r="M3" s="324"/>
    </row>
    <row r="4" spans="1:13" s="2" customFormat="1" ht="54.75" customHeight="1" x14ac:dyDescent="0.25">
      <c r="A4" s="15"/>
      <c r="B4" s="15"/>
      <c r="C4" s="15"/>
      <c r="D4" s="15"/>
      <c r="E4" s="15"/>
      <c r="F4" s="17"/>
      <c r="H4" s="239"/>
      <c r="J4" s="239"/>
      <c r="K4" s="325" t="s">
        <v>441</v>
      </c>
      <c r="L4" s="325"/>
      <c r="M4" s="325"/>
    </row>
    <row r="5" spans="1:13" s="2" customFormat="1" ht="15.75" x14ac:dyDescent="0.25">
      <c r="A5" s="15"/>
      <c r="B5" s="15"/>
      <c r="C5" s="15"/>
      <c r="D5" s="15"/>
      <c r="E5" s="15"/>
      <c r="H5" s="239"/>
      <c r="J5" s="239"/>
      <c r="K5" s="324" t="s">
        <v>456</v>
      </c>
      <c r="L5" s="324"/>
      <c r="M5" s="324"/>
    </row>
    <row r="6" spans="1:13" s="2" customFormat="1" ht="15.75" x14ac:dyDescent="0.25">
      <c r="A6" s="15"/>
      <c r="B6" s="15"/>
      <c r="C6" s="15"/>
      <c r="D6" s="15"/>
      <c r="E6" s="15"/>
      <c r="H6" s="239"/>
      <c r="J6" s="239"/>
      <c r="K6" s="241"/>
      <c r="L6" s="241"/>
    </row>
    <row r="7" spans="1:13" s="2" customFormat="1" ht="15.75" x14ac:dyDescent="0.25">
      <c r="A7" s="15"/>
      <c r="B7" s="15"/>
      <c r="C7" s="15"/>
      <c r="D7" s="15"/>
      <c r="E7" s="15"/>
      <c r="H7" s="239"/>
      <c r="J7" s="239"/>
    </row>
    <row r="8" spans="1:13" s="2" customFormat="1" ht="15.75" x14ac:dyDescent="0.25">
      <c r="A8" s="3"/>
      <c r="B8" s="3"/>
      <c r="C8" s="3"/>
      <c r="D8" s="3"/>
      <c r="E8" s="3"/>
      <c r="H8" s="239"/>
      <c r="J8" s="239"/>
    </row>
    <row r="9" spans="1:13" ht="57" customHeight="1" x14ac:dyDescent="0.2">
      <c r="B9" s="333" t="s">
        <v>448</v>
      </c>
      <c r="C9" s="333"/>
      <c r="D9" s="333"/>
      <c r="E9" s="333"/>
      <c r="F9" s="333"/>
      <c r="G9" s="333"/>
      <c r="H9" s="333"/>
      <c r="I9" s="333"/>
      <c r="J9" s="333"/>
      <c r="K9" s="333"/>
      <c r="L9" s="333"/>
    </row>
    <row r="10" spans="1:13" ht="15.75" x14ac:dyDescent="0.25">
      <c r="B10" s="317"/>
      <c r="C10" s="317"/>
      <c r="D10" s="317"/>
      <c r="E10" s="18"/>
    </row>
    <row r="11" spans="1:13" ht="15.75" x14ac:dyDescent="0.25">
      <c r="B11" s="5"/>
      <c r="C11" s="5"/>
      <c r="D11" s="5"/>
      <c r="E11" s="5"/>
      <c r="K11" s="1" t="s">
        <v>35</v>
      </c>
    </row>
    <row r="12" spans="1:13" ht="15" customHeight="1" x14ac:dyDescent="0.2">
      <c r="B12" s="338" t="s">
        <v>410</v>
      </c>
      <c r="C12" s="338" t="s">
        <v>56</v>
      </c>
      <c r="D12" s="331" t="s">
        <v>57</v>
      </c>
      <c r="E12" s="331"/>
      <c r="F12" s="331"/>
      <c r="G12" s="331"/>
      <c r="H12" s="240"/>
      <c r="I12" s="337" t="s">
        <v>61</v>
      </c>
      <c r="J12" s="335"/>
      <c r="K12" s="331" t="s">
        <v>81</v>
      </c>
      <c r="L12" s="331"/>
    </row>
    <row r="13" spans="1:13" ht="228.75" customHeight="1" x14ac:dyDescent="0.2">
      <c r="B13" s="339"/>
      <c r="C13" s="339"/>
      <c r="D13" s="31" t="s">
        <v>50</v>
      </c>
      <c r="E13" s="31" t="s">
        <v>51</v>
      </c>
      <c r="F13" s="41" t="s">
        <v>58</v>
      </c>
      <c r="G13" s="31" t="s">
        <v>59</v>
      </c>
      <c r="H13" s="240" t="s">
        <v>409</v>
      </c>
      <c r="I13" s="31" t="s">
        <v>25</v>
      </c>
      <c r="J13" s="240" t="s">
        <v>60</v>
      </c>
      <c r="K13" s="240" t="s">
        <v>25</v>
      </c>
      <c r="L13" s="240" t="s">
        <v>60</v>
      </c>
    </row>
    <row r="14" spans="1:13" ht="15" customHeight="1" x14ac:dyDescent="0.25">
      <c r="B14" s="35">
        <v>1</v>
      </c>
      <c r="C14" s="36">
        <v>2</v>
      </c>
      <c r="D14" s="36">
        <v>3</v>
      </c>
      <c r="E14" s="36">
        <v>4</v>
      </c>
      <c r="F14" s="36">
        <v>5</v>
      </c>
      <c r="G14" s="36">
        <v>6</v>
      </c>
      <c r="H14" s="36">
        <v>7</v>
      </c>
      <c r="I14" s="36">
        <v>10</v>
      </c>
      <c r="J14" s="36"/>
      <c r="K14" s="36">
        <v>10</v>
      </c>
      <c r="L14" s="13"/>
    </row>
    <row r="15" spans="1:13" ht="15" customHeight="1" x14ac:dyDescent="0.2">
      <c r="B15" s="270" t="s">
        <v>91</v>
      </c>
      <c r="C15" s="245">
        <v>802</v>
      </c>
      <c r="D15" s="246"/>
      <c r="E15" s="246"/>
      <c r="F15" s="246"/>
      <c r="G15" s="246"/>
      <c r="H15" s="246"/>
      <c r="I15" s="32"/>
      <c r="J15" s="242"/>
      <c r="K15" s="32"/>
      <c r="L15" s="13"/>
    </row>
    <row r="16" spans="1:13" ht="24.95" customHeight="1" x14ac:dyDescent="0.2">
      <c r="B16" s="277" t="s">
        <v>316</v>
      </c>
      <c r="C16" s="247">
        <v>802</v>
      </c>
      <c r="D16" s="149" t="s">
        <v>93</v>
      </c>
      <c r="E16" s="149"/>
      <c r="F16" s="149"/>
      <c r="G16" s="149"/>
      <c r="H16" s="149" t="s">
        <v>96</v>
      </c>
      <c r="I16" s="312">
        <f>I17+I24+I48+I54+I59</f>
        <v>4443.6043</v>
      </c>
      <c r="J16" s="312"/>
      <c r="K16" s="312">
        <f>K17+K24+K48+K54+K59</f>
        <v>4448.3942999999999</v>
      </c>
      <c r="L16" s="13"/>
    </row>
    <row r="17" spans="2:12" ht="33" customHeight="1" x14ac:dyDescent="0.2">
      <c r="B17" s="277" t="s">
        <v>317</v>
      </c>
      <c r="C17" s="245">
        <v>802</v>
      </c>
      <c r="D17" s="149" t="s">
        <v>93</v>
      </c>
      <c r="E17" s="149" t="s">
        <v>98</v>
      </c>
      <c r="F17" s="150"/>
      <c r="G17" s="150"/>
      <c r="H17" s="150" t="s">
        <v>96</v>
      </c>
      <c r="I17" s="312">
        <f>I18</f>
        <v>956.8</v>
      </c>
      <c r="J17" s="312"/>
      <c r="K17" s="312">
        <f>K18</f>
        <v>1052.3999999999999</v>
      </c>
      <c r="L17" s="13"/>
    </row>
    <row r="18" spans="2:12" ht="24.95" customHeight="1" x14ac:dyDescent="0.25">
      <c r="B18" s="278" t="s">
        <v>318</v>
      </c>
      <c r="C18" s="245">
        <v>802</v>
      </c>
      <c r="D18" s="150" t="s">
        <v>93</v>
      </c>
      <c r="E18" s="150" t="s">
        <v>98</v>
      </c>
      <c r="F18" s="150" t="s">
        <v>319</v>
      </c>
      <c r="G18" s="150"/>
      <c r="H18" s="150" t="s">
        <v>96</v>
      </c>
      <c r="I18" s="313">
        <f>I19</f>
        <v>956.8</v>
      </c>
      <c r="J18" s="313"/>
      <c r="K18" s="313">
        <f>K19</f>
        <v>1052.3999999999999</v>
      </c>
      <c r="L18" s="13"/>
    </row>
    <row r="19" spans="2:12" ht="24.95" customHeight="1" x14ac:dyDescent="0.25">
      <c r="B19" s="279" t="s">
        <v>320</v>
      </c>
      <c r="C19" s="247">
        <v>802</v>
      </c>
      <c r="D19" s="150" t="s">
        <v>93</v>
      </c>
      <c r="E19" s="150" t="s">
        <v>98</v>
      </c>
      <c r="F19" s="150" t="s">
        <v>319</v>
      </c>
      <c r="G19" s="150" t="s">
        <v>321</v>
      </c>
      <c r="H19" s="150" t="s">
        <v>96</v>
      </c>
      <c r="I19" s="313">
        <f>I21+I23</f>
        <v>956.8</v>
      </c>
      <c r="J19" s="313"/>
      <c r="K19" s="313">
        <f>K21+K23</f>
        <v>1052.3999999999999</v>
      </c>
      <c r="L19" s="13"/>
    </row>
    <row r="20" spans="2:12" ht="24.95" customHeight="1" x14ac:dyDescent="0.2">
      <c r="B20" s="280" t="s">
        <v>322</v>
      </c>
      <c r="C20" s="245">
        <v>802</v>
      </c>
      <c r="D20" s="150" t="s">
        <v>93</v>
      </c>
      <c r="E20" s="150" t="s">
        <v>98</v>
      </c>
      <c r="F20" s="150" t="s">
        <v>319</v>
      </c>
      <c r="G20" s="150" t="s">
        <v>323</v>
      </c>
      <c r="H20" s="150" t="s">
        <v>96</v>
      </c>
      <c r="I20" s="313"/>
      <c r="J20" s="313"/>
      <c r="K20" s="313"/>
      <c r="L20" s="13"/>
    </row>
    <row r="21" spans="2:12" ht="24.95" customHeight="1" x14ac:dyDescent="0.2">
      <c r="B21" s="280" t="s">
        <v>324</v>
      </c>
      <c r="C21" s="247">
        <v>802</v>
      </c>
      <c r="D21" s="150" t="s">
        <v>93</v>
      </c>
      <c r="E21" s="150" t="s">
        <v>98</v>
      </c>
      <c r="F21" s="150" t="s">
        <v>319</v>
      </c>
      <c r="G21" s="150" t="s">
        <v>104</v>
      </c>
      <c r="H21" s="150" t="s">
        <v>105</v>
      </c>
      <c r="I21" s="313">
        <f>'Приложение 27'!I18</f>
        <v>734.8</v>
      </c>
      <c r="J21" s="313"/>
      <c r="K21" s="313">
        <f>'Приложение 27'!J18</f>
        <v>808.3</v>
      </c>
      <c r="L21" s="13"/>
    </row>
    <row r="22" spans="2:12" ht="24.95" customHeight="1" x14ac:dyDescent="0.2">
      <c r="B22" s="281" t="s">
        <v>325</v>
      </c>
      <c r="C22" s="245">
        <v>802</v>
      </c>
      <c r="D22" s="150" t="s">
        <v>93</v>
      </c>
      <c r="E22" s="150" t="s">
        <v>98</v>
      </c>
      <c r="F22" s="150" t="s">
        <v>319</v>
      </c>
      <c r="G22" s="150" t="s">
        <v>107</v>
      </c>
      <c r="H22" s="150" t="s">
        <v>108</v>
      </c>
      <c r="I22" s="313"/>
      <c r="J22" s="313"/>
      <c r="K22" s="313"/>
      <c r="L22" s="13"/>
    </row>
    <row r="23" spans="2:12" ht="24.95" customHeight="1" x14ac:dyDescent="0.2">
      <c r="B23" s="281" t="s">
        <v>326</v>
      </c>
      <c r="C23" s="247">
        <v>802</v>
      </c>
      <c r="D23" s="150" t="s">
        <v>93</v>
      </c>
      <c r="E23" s="150" t="s">
        <v>98</v>
      </c>
      <c r="F23" s="150" t="s">
        <v>319</v>
      </c>
      <c r="G23" s="150" t="s">
        <v>110</v>
      </c>
      <c r="H23" s="150" t="s">
        <v>111</v>
      </c>
      <c r="I23" s="313">
        <f>'Приложение 27'!I20</f>
        <v>222</v>
      </c>
      <c r="J23" s="313"/>
      <c r="K23" s="313">
        <f>'Приложение 27'!J20</f>
        <v>244.1</v>
      </c>
      <c r="L23" s="13"/>
    </row>
    <row r="24" spans="2:12" ht="24.95" customHeight="1" x14ac:dyDescent="0.2">
      <c r="B24" s="282" t="s">
        <v>327</v>
      </c>
      <c r="C24" s="245">
        <v>802</v>
      </c>
      <c r="D24" s="149" t="s">
        <v>93</v>
      </c>
      <c r="E24" s="149" t="s">
        <v>118</v>
      </c>
      <c r="F24" s="149"/>
      <c r="G24" s="149"/>
      <c r="H24" s="149"/>
      <c r="I24" s="312">
        <f>I25</f>
        <v>687.51</v>
      </c>
      <c r="J24" s="312"/>
      <c r="K24" s="312">
        <f>K25</f>
        <v>596.70000000000005</v>
      </c>
      <c r="L24" s="13"/>
    </row>
    <row r="25" spans="2:12" ht="24.95" customHeight="1" x14ac:dyDescent="0.2">
      <c r="B25" s="283" t="s">
        <v>328</v>
      </c>
      <c r="C25" s="245">
        <v>802</v>
      </c>
      <c r="D25" s="150" t="s">
        <v>93</v>
      </c>
      <c r="E25" s="150" t="s">
        <v>118</v>
      </c>
      <c r="F25" s="150" t="s">
        <v>330</v>
      </c>
      <c r="G25" s="150"/>
      <c r="H25" s="150" t="s">
        <v>96</v>
      </c>
      <c r="I25" s="313">
        <f>I26+I31+I42+I44</f>
        <v>687.51</v>
      </c>
      <c r="J25" s="313"/>
      <c r="K25" s="313">
        <f>K26+K31+K42+K44</f>
        <v>596.70000000000005</v>
      </c>
      <c r="L25" s="13"/>
    </row>
    <row r="26" spans="2:12" ht="24.95" customHeight="1" x14ac:dyDescent="0.2">
      <c r="B26" s="284" t="s">
        <v>320</v>
      </c>
      <c r="C26" s="247">
        <v>802</v>
      </c>
      <c r="D26" s="150" t="s">
        <v>93</v>
      </c>
      <c r="E26" s="150" t="s">
        <v>118</v>
      </c>
      <c r="F26" s="150" t="s">
        <v>330</v>
      </c>
      <c r="G26" s="150" t="s">
        <v>321</v>
      </c>
      <c r="H26" s="150" t="s">
        <v>96</v>
      </c>
      <c r="I26" s="313">
        <f>I27</f>
        <v>568.1</v>
      </c>
      <c r="J26" s="313"/>
      <c r="K26" s="313">
        <f>K27</f>
        <v>596.70000000000005</v>
      </c>
      <c r="L26" s="13"/>
    </row>
    <row r="27" spans="2:12" ht="24.95" customHeight="1" x14ac:dyDescent="0.2">
      <c r="B27" s="284" t="s">
        <v>331</v>
      </c>
      <c r="C27" s="245">
        <v>802</v>
      </c>
      <c r="D27" s="150" t="s">
        <v>93</v>
      </c>
      <c r="E27" s="150" t="s">
        <v>118</v>
      </c>
      <c r="F27" s="150" t="s">
        <v>330</v>
      </c>
      <c r="G27" s="150" t="s">
        <v>323</v>
      </c>
      <c r="H27" s="150" t="s">
        <v>96</v>
      </c>
      <c r="I27" s="313">
        <f>I28+I30</f>
        <v>568.1</v>
      </c>
      <c r="J27" s="313"/>
      <c r="K27" s="313">
        <f>K28+K30</f>
        <v>596.70000000000005</v>
      </c>
      <c r="L27" s="13"/>
    </row>
    <row r="28" spans="2:12" ht="24.95" customHeight="1" x14ac:dyDescent="0.2">
      <c r="B28" s="280" t="s">
        <v>324</v>
      </c>
      <c r="C28" s="247">
        <v>802</v>
      </c>
      <c r="D28" s="150" t="s">
        <v>93</v>
      </c>
      <c r="E28" s="150" t="s">
        <v>118</v>
      </c>
      <c r="F28" s="150" t="s">
        <v>330</v>
      </c>
      <c r="G28" s="150" t="s">
        <v>104</v>
      </c>
      <c r="H28" s="150" t="s">
        <v>105</v>
      </c>
      <c r="I28" s="313">
        <f>'Приложение 27'!I27</f>
        <v>436.3</v>
      </c>
      <c r="J28" s="313"/>
      <c r="K28" s="313">
        <f>'Приложение 27'!J27</f>
        <v>460</v>
      </c>
      <c r="L28" s="13"/>
    </row>
    <row r="29" spans="2:12" ht="24.95" customHeight="1" x14ac:dyDescent="0.2">
      <c r="B29" s="281" t="s">
        <v>325</v>
      </c>
      <c r="C29" s="245">
        <v>802</v>
      </c>
      <c r="D29" s="150" t="s">
        <v>93</v>
      </c>
      <c r="E29" s="150" t="s">
        <v>118</v>
      </c>
      <c r="F29" s="150" t="s">
        <v>330</v>
      </c>
      <c r="G29" s="150" t="s">
        <v>107</v>
      </c>
      <c r="H29" s="150" t="s">
        <v>108</v>
      </c>
      <c r="I29" s="313"/>
      <c r="J29" s="313"/>
      <c r="K29" s="313"/>
      <c r="L29" s="13"/>
    </row>
    <row r="30" spans="2:12" ht="24.95" customHeight="1" x14ac:dyDescent="0.2">
      <c r="B30" s="281" t="s">
        <v>326</v>
      </c>
      <c r="C30" s="247">
        <v>802</v>
      </c>
      <c r="D30" s="150" t="s">
        <v>93</v>
      </c>
      <c r="E30" s="150" t="s">
        <v>118</v>
      </c>
      <c r="F30" s="150" t="s">
        <v>330</v>
      </c>
      <c r="G30" s="150" t="s">
        <v>110</v>
      </c>
      <c r="H30" s="150" t="s">
        <v>111</v>
      </c>
      <c r="I30" s="313">
        <f>'Приложение 27'!I29</f>
        <v>131.80000000000001</v>
      </c>
      <c r="J30" s="313"/>
      <c r="K30" s="313">
        <f>'Приложение 27'!J29</f>
        <v>136.69999999999999</v>
      </c>
      <c r="L30" s="13"/>
    </row>
    <row r="31" spans="2:12" ht="24.95" customHeight="1" x14ac:dyDescent="0.25">
      <c r="B31" s="279" t="s">
        <v>332</v>
      </c>
      <c r="C31" s="245">
        <v>802</v>
      </c>
      <c r="D31" s="150" t="s">
        <v>93</v>
      </c>
      <c r="E31" s="150" t="s">
        <v>118</v>
      </c>
      <c r="F31" s="150" t="s">
        <v>330</v>
      </c>
      <c r="G31" s="150" t="s">
        <v>122</v>
      </c>
      <c r="H31" s="150" t="s">
        <v>96</v>
      </c>
      <c r="I31" s="313">
        <f t="shared" ref="I31:K31" si="0">I32</f>
        <v>119.41</v>
      </c>
      <c r="J31" s="313"/>
      <c r="K31" s="313">
        <f t="shared" si="0"/>
        <v>0</v>
      </c>
      <c r="L31" s="13"/>
    </row>
    <row r="32" spans="2:12" ht="24.95" customHeight="1" x14ac:dyDescent="0.2">
      <c r="B32" s="284" t="s">
        <v>333</v>
      </c>
      <c r="C32" s="247">
        <v>802</v>
      </c>
      <c r="D32" s="150" t="s">
        <v>93</v>
      </c>
      <c r="E32" s="150" t="s">
        <v>118</v>
      </c>
      <c r="F32" s="150" t="s">
        <v>330</v>
      </c>
      <c r="G32" s="150" t="s">
        <v>334</v>
      </c>
      <c r="H32" s="150" t="s">
        <v>96</v>
      </c>
      <c r="I32" s="313">
        <f t="shared" ref="I32:K32" si="1">I33+I34+I36+I37+I38+I39+I40+I41</f>
        <v>119.41</v>
      </c>
      <c r="J32" s="313"/>
      <c r="K32" s="313">
        <f t="shared" si="1"/>
        <v>0</v>
      </c>
      <c r="L32" s="13"/>
    </row>
    <row r="33" spans="2:12" ht="24.95" customHeight="1" x14ac:dyDescent="0.2">
      <c r="B33" s="281" t="s">
        <v>335</v>
      </c>
      <c r="C33" s="245">
        <v>802</v>
      </c>
      <c r="D33" s="150" t="s">
        <v>93</v>
      </c>
      <c r="E33" s="150" t="s">
        <v>118</v>
      </c>
      <c r="F33" s="150" t="s">
        <v>330</v>
      </c>
      <c r="G33" s="150" t="s">
        <v>125</v>
      </c>
      <c r="H33" s="150" t="s">
        <v>126</v>
      </c>
      <c r="I33" s="313">
        <f>'Приложение 27'!I31+'Приложение 27'!I32</f>
        <v>73.41</v>
      </c>
      <c r="J33" s="313"/>
      <c r="K33" s="313">
        <f>'Приложение 27'!J31+'Приложение 27'!J32</f>
        <v>0</v>
      </c>
      <c r="L33" s="13"/>
    </row>
    <row r="34" spans="2:12" ht="24.95" customHeight="1" x14ac:dyDescent="0.25">
      <c r="B34" s="278" t="s">
        <v>412</v>
      </c>
      <c r="C34" s="245">
        <v>802</v>
      </c>
      <c r="D34" s="150" t="s">
        <v>93</v>
      </c>
      <c r="E34" s="150" t="s">
        <v>118</v>
      </c>
      <c r="F34" s="150" t="s">
        <v>330</v>
      </c>
      <c r="G34" s="150" t="s">
        <v>130</v>
      </c>
      <c r="H34" s="150" t="s">
        <v>126</v>
      </c>
      <c r="I34" s="313">
        <f>'Приложение 27'!I33</f>
        <v>0</v>
      </c>
      <c r="J34" s="313"/>
      <c r="K34" s="313">
        <f>'Приложение 27'!J33</f>
        <v>0</v>
      </c>
      <c r="L34" s="13"/>
    </row>
    <row r="35" spans="2:12" ht="24.95" customHeight="1" x14ac:dyDescent="0.2">
      <c r="B35" s="281" t="s">
        <v>411</v>
      </c>
      <c r="C35" s="245">
        <v>802</v>
      </c>
      <c r="D35" s="150" t="s">
        <v>93</v>
      </c>
      <c r="E35" s="150" t="s">
        <v>118</v>
      </c>
      <c r="F35" s="150" t="s">
        <v>330</v>
      </c>
      <c r="G35" s="150" t="s">
        <v>107</v>
      </c>
      <c r="H35" s="150" t="s">
        <v>113</v>
      </c>
      <c r="I35" s="313"/>
      <c r="J35" s="313"/>
      <c r="K35" s="313"/>
      <c r="L35" s="13"/>
    </row>
    <row r="36" spans="2:12" ht="24.95" customHeight="1" x14ac:dyDescent="0.2">
      <c r="B36" s="281" t="s">
        <v>206</v>
      </c>
      <c r="C36" s="245">
        <v>802</v>
      </c>
      <c r="D36" s="150" t="s">
        <v>93</v>
      </c>
      <c r="E36" s="150" t="s">
        <v>118</v>
      </c>
      <c r="F36" s="150" t="s">
        <v>330</v>
      </c>
      <c r="G36" s="150" t="s">
        <v>130</v>
      </c>
      <c r="H36" s="150" t="s">
        <v>174</v>
      </c>
      <c r="I36" s="313">
        <f>'Приложение 27'!I74</f>
        <v>0</v>
      </c>
      <c r="J36" s="313"/>
      <c r="K36" s="313">
        <f>'Приложение 27'!J74</f>
        <v>0</v>
      </c>
      <c r="L36" s="13"/>
    </row>
    <row r="37" spans="2:12" ht="24.95" customHeight="1" x14ac:dyDescent="0.2">
      <c r="B37" s="281" t="s">
        <v>335</v>
      </c>
      <c r="C37" s="247">
        <v>802</v>
      </c>
      <c r="D37" s="150" t="s">
        <v>93</v>
      </c>
      <c r="E37" s="150" t="s">
        <v>118</v>
      </c>
      <c r="F37" s="150" t="s">
        <v>330</v>
      </c>
      <c r="G37" s="150" t="s">
        <v>125</v>
      </c>
      <c r="H37" s="150" t="s">
        <v>134</v>
      </c>
      <c r="I37" s="313">
        <f>'Приложение 27'!I38</f>
        <v>0</v>
      </c>
      <c r="J37" s="313"/>
      <c r="K37" s="313">
        <f>'Приложение 27'!J38</f>
        <v>0</v>
      </c>
      <c r="L37" s="13"/>
    </row>
    <row r="38" spans="2:12" ht="24.95" customHeight="1" x14ac:dyDescent="0.25">
      <c r="B38" s="278" t="s">
        <v>412</v>
      </c>
      <c r="C38" s="247">
        <v>802</v>
      </c>
      <c r="D38" s="250" t="s">
        <v>93</v>
      </c>
      <c r="E38" s="250" t="s">
        <v>118</v>
      </c>
      <c r="F38" s="150" t="s">
        <v>330</v>
      </c>
      <c r="G38" s="251">
        <v>242</v>
      </c>
      <c r="H38" s="252">
        <v>226</v>
      </c>
      <c r="I38" s="313">
        <f>'Приложение 27'!I43+'Приложение 27'!I44+'Приложение 27'!I45</f>
        <v>46</v>
      </c>
      <c r="J38" s="313"/>
      <c r="K38" s="313">
        <f>'Приложение 27'!J43+'Приложение 27'!J44+'Приложение 27'!J45</f>
        <v>0</v>
      </c>
      <c r="L38" s="13"/>
    </row>
    <row r="39" spans="2:12" ht="24.95" customHeight="1" x14ac:dyDescent="0.25">
      <c r="B39" s="271" t="s">
        <v>167</v>
      </c>
      <c r="C39" s="247">
        <v>802</v>
      </c>
      <c r="D39" s="250" t="s">
        <v>93</v>
      </c>
      <c r="E39" s="250" t="s">
        <v>118</v>
      </c>
      <c r="F39" s="150" t="s">
        <v>330</v>
      </c>
      <c r="G39" s="251">
        <v>242</v>
      </c>
      <c r="H39" s="252">
        <v>310</v>
      </c>
      <c r="I39" s="313">
        <f>'Приложение 27'!I70</f>
        <v>0</v>
      </c>
      <c r="J39" s="313"/>
      <c r="K39" s="313">
        <f>'Приложение 27'!J70</f>
        <v>0</v>
      </c>
      <c r="L39" s="13"/>
    </row>
    <row r="40" spans="2:12" ht="24.95" customHeight="1" x14ac:dyDescent="0.25">
      <c r="B40" s="280" t="s">
        <v>336</v>
      </c>
      <c r="C40" s="247">
        <v>802</v>
      </c>
      <c r="D40" s="250" t="s">
        <v>93</v>
      </c>
      <c r="E40" s="250" t="s">
        <v>118</v>
      </c>
      <c r="F40" s="150" t="s">
        <v>330</v>
      </c>
      <c r="G40" s="251">
        <v>244</v>
      </c>
      <c r="H40" s="252">
        <v>225</v>
      </c>
      <c r="I40" s="313">
        <f>'Приложение 27'!I39+'Приложение 27'!I40</f>
        <v>0</v>
      </c>
      <c r="J40" s="313"/>
      <c r="K40" s="313">
        <f>'Приложение 27'!J39+'Приложение 27'!J40</f>
        <v>0</v>
      </c>
      <c r="L40" s="13"/>
    </row>
    <row r="41" spans="2:12" ht="24.95" customHeight="1" x14ac:dyDescent="0.25">
      <c r="B41" s="278" t="s">
        <v>412</v>
      </c>
      <c r="C41" s="245">
        <v>802</v>
      </c>
      <c r="D41" s="250" t="s">
        <v>93</v>
      </c>
      <c r="E41" s="250" t="s">
        <v>118</v>
      </c>
      <c r="F41" s="150" t="s">
        <v>330</v>
      </c>
      <c r="G41" s="251">
        <v>244</v>
      </c>
      <c r="H41" s="252">
        <v>226</v>
      </c>
      <c r="I41" s="253">
        <f>'Приложение 27'!I53+'Приложение 27'!I55</f>
        <v>0</v>
      </c>
      <c r="J41" s="253"/>
      <c r="K41" s="253">
        <f>'Приложение 27'!J53+'Приложение 27'!J55</f>
        <v>0</v>
      </c>
      <c r="L41" s="13"/>
    </row>
    <row r="42" spans="2:12" ht="24.95" customHeight="1" x14ac:dyDescent="0.25">
      <c r="B42" s="285" t="s">
        <v>413</v>
      </c>
      <c r="C42" s="245">
        <v>803</v>
      </c>
      <c r="D42" s="254" t="s">
        <v>93</v>
      </c>
      <c r="E42" s="254" t="s">
        <v>118</v>
      </c>
      <c r="F42" s="150" t="s">
        <v>330</v>
      </c>
      <c r="G42" s="252">
        <v>244</v>
      </c>
      <c r="H42" s="252">
        <v>300</v>
      </c>
      <c r="I42" s="253">
        <f t="shared" ref="I42:K42" si="2">I43</f>
        <v>0</v>
      </c>
      <c r="J42" s="253"/>
      <c r="K42" s="253">
        <f t="shared" si="2"/>
        <v>0</v>
      </c>
      <c r="L42" s="13"/>
    </row>
    <row r="43" spans="2:12" ht="24.95" customHeight="1" x14ac:dyDescent="0.25">
      <c r="B43" s="286" t="s">
        <v>171</v>
      </c>
      <c r="C43" s="252">
        <v>802</v>
      </c>
      <c r="D43" s="254" t="s">
        <v>93</v>
      </c>
      <c r="E43" s="254" t="s">
        <v>118</v>
      </c>
      <c r="F43" s="150" t="s">
        <v>330</v>
      </c>
      <c r="G43" s="252">
        <v>244</v>
      </c>
      <c r="H43" s="252">
        <v>340</v>
      </c>
      <c r="I43" s="314">
        <f>'Приложение 27'!I75+'Приложение 27'!I77+'Приложение 27'!I79</f>
        <v>0</v>
      </c>
      <c r="J43" s="314"/>
      <c r="K43" s="314">
        <f>'Приложение 27'!J75+'Приложение 27'!J77+'Приложение 27'!J79</f>
        <v>0</v>
      </c>
      <c r="L43" s="13"/>
    </row>
    <row r="44" spans="2:12" ht="24.95" customHeight="1" x14ac:dyDescent="0.2">
      <c r="B44" s="287" t="s">
        <v>158</v>
      </c>
      <c r="C44" s="245">
        <v>802</v>
      </c>
      <c r="D44" s="150" t="s">
        <v>93</v>
      </c>
      <c r="E44" s="150" t="s">
        <v>118</v>
      </c>
      <c r="F44" s="150" t="s">
        <v>330</v>
      </c>
      <c r="G44" s="150" t="s">
        <v>337</v>
      </c>
      <c r="H44" s="150" t="s">
        <v>96</v>
      </c>
      <c r="I44" s="313">
        <f t="shared" ref="I44:K44" si="3">I45+I46+I47</f>
        <v>0</v>
      </c>
      <c r="J44" s="313"/>
      <c r="K44" s="313">
        <f t="shared" si="3"/>
        <v>0</v>
      </c>
      <c r="L44" s="13"/>
    </row>
    <row r="45" spans="2:12" ht="24.95" customHeight="1" x14ac:dyDescent="0.2">
      <c r="B45" s="281" t="s">
        <v>373</v>
      </c>
      <c r="C45" s="247">
        <v>802</v>
      </c>
      <c r="D45" s="150" t="s">
        <v>93</v>
      </c>
      <c r="E45" s="150" t="s">
        <v>118</v>
      </c>
      <c r="F45" s="150" t="s">
        <v>330</v>
      </c>
      <c r="G45" s="150" t="s">
        <v>161</v>
      </c>
      <c r="H45" s="150" t="s">
        <v>116</v>
      </c>
      <c r="I45" s="313">
        <f>'Приложение 27'!I63</f>
        <v>0</v>
      </c>
      <c r="J45" s="313"/>
      <c r="K45" s="313">
        <f>'Приложение 27'!J63</f>
        <v>0</v>
      </c>
      <c r="L45" s="13"/>
    </row>
    <row r="46" spans="2:12" ht="24.95" customHeight="1" x14ac:dyDescent="0.2">
      <c r="B46" s="281" t="s">
        <v>338</v>
      </c>
      <c r="C46" s="247">
        <v>802</v>
      </c>
      <c r="D46" s="150" t="s">
        <v>93</v>
      </c>
      <c r="E46" s="150" t="s">
        <v>118</v>
      </c>
      <c r="F46" s="150" t="s">
        <v>330</v>
      </c>
      <c r="G46" s="150" t="s">
        <v>115</v>
      </c>
      <c r="H46" s="150" t="s">
        <v>116</v>
      </c>
      <c r="I46" s="313">
        <f>'Приложение 27'!I64</f>
        <v>0</v>
      </c>
      <c r="J46" s="313"/>
      <c r="K46" s="313">
        <f>'Приложение 27'!J64</f>
        <v>0</v>
      </c>
      <c r="L46" s="13"/>
    </row>
    <row r="47" spans="2:12" ht="24.95" customHeight="1" x14ac:dyDescent="0.2">
      <c r="B47" s="281" t="s">
        <v>338</v>
      </c>
      <c r="C47" s="247">
        <v>802</v>
      </c>
      <c r="D47" s="150" t="s">
        <v>93</v>
      </c>
      <c r="E47" s="150" t="s">
        <v>118</v>
      </c>
      <c r="F47" s="150" t="s">
        <v>330</v>
      </c>
      <c r="G47" s="150" t="s">
        <v>166</v>
      </c>
      <c r="H47" s="150" t="s">
        <v>116</v>
      </c>
      <c r="I47" s="313">
        <f>'Приложение 27'!I68</f>
        <v>0</v>
      </c>
      <c r="J47" s="313"/>
      <c r="K47" s="313">
        <f>'Приложение 27'!J68</f>
        <v>0</v>
      </c>
      <c r="L47" s="13"/>
    </row>
    <row r="48" spans="2:12" ht="24.95" customHeight="1" x14ac:dyDescent="0.2">
      <c r="B48" s="277" t="s">
        <v>339</v>
      </c>
      <c r="C48" s="245">
        <v>802</v>
      </c>
      <c r="D48" s="149" t="s">
        <v>93</v>
      </c>
      <c r="E48" s="149" t="s">
        <v>185</v>
      </c>
      <c r="F48" s="149"/>
      <c r="G48" s="149"/>
      <c r="H48" s="149"/>
      <c r="I48" s="312">
        <f t="shared" ref="I48:K51" si="4">I49</f>
        <v>0</v>
      </c>
      <c r="J48" s="312"/>
      <c r="K48" s="312">
        <f t="shared" si="4"/>
        <v>0</v>
      </c>
      <c r="L48" s="13"/>
    </row>
    <row r="49" spans="2:12" ht="24.95" customHeight="1" x14ac:dyDescent="0.2">
      <c r="B49" s="288" t="s">
        <v>340</v>
      </c>
      <c r="C49" s="247">
        <v>802</v>
      </c>
      <c r="D49" s="150" t="s">
        <v>93</v>
      </c>
      <c r="E49" s="150" t="s">
        <v>185</v>
      </c>
      <c r="F49" s="150" t="s">
        <v>341</v>
      </c>
      <c r="G49" s="150"/>
      <c r="H49" s="150"/>
      <c r="I49" s="313">
        <f t="shared" si="4"/>
        <v>0</v>
      </c>
      <c r="J49" s="313"/>
      <c r="K49" s="313">
        <f t="shared" si="4"/>
        <v>0</v>
      </c>
      <c r="L49" s="13"/>
    </row>
    <row r="50" spans="2:12" ht="24.95" customHeight="1" x14ac:dyDescent="0.2">
      <c r="B50" s="280" t="s">
        <v>186</v>
      </c>
      <c r="C50" s="245">
        <v>802</v>
      </c>
      <c r="D50" s="150" t="s">
        <v>93</v>
      </c>
      <c r="E50" s="150" t="s">
        <v>185</v>
      </c>
      <c r="F50" s="150" t="s">
        <v>342</v>
      </c>
      <c r="G50" s="150"/>
      <c r="H50" s="150"/>
      <c r="I50" s="313">
        <f t="shared" si="4"/>
        <v>0</v>
      </c>
      <c r="J50" s="313"/>
      <c r="K50" s="313">
        <f t="shared" si="4"/>
        <v>0</v>
      </c>
      <c r="L50" s="13"/>
    </row>
    <row r="51" spans="2:12" ht="24.95" customHeight="1" x14ac:dyDescent="0.25">
      <c r="B51" s="289" t="s">
        <v>332</v>
      </c>
      <c r="C51" s="247">
        <v>802</v>
      </c>
      <c r="D51" s="150" t="s">
        <v>93</v>
      </c>
      <c r="E51" s="150" t="s">
        <v>185</v>
      </c>
      <c r="F51" s="150" t="s">
        <v>342</v>
      </c>
      <c r="G51" s="150" t="s">
        <v>337</v>
      </c>
      <c r="H51" s="150" t="s">
        <v>96</v>
      </c>
      <c r="I51" s="313">
        <f t="shared" si="4"/>
        <v>0</v>
      </c>
      <c r="J51" s="313"/>
      <c r="K51" s="313">
        <f t="shared" si="4"/>
        <v>0</v>
      </c>
      <c r="L51" s="13"/>
    </row>
    <row r="52" spans="2:12" ht="24.95" customHeight="1" x14ac:dyDescent="0.2">
      <c r="B52" s="280" t="s">
        <v>343</v>
      </c>
      <c r="C52" s="245">
        <v>802</v>
      </c>
      <c r="D52" s="150" t="s">
        <v>93</v>
      </c>
      <c r="E52" s="150" t="s">
        <v>185</v>
      </c>
      <c r="F52" s="150" t="s">
        <v>342</v>
      </c>
      <c r="G52" s="150" t="s">
        <v>388</v>
      </c>
      <c r="H52" s="150" t="s">
        <v>116</v>
      </c>
      <c r="I52" s="313">
        <f>'Приложение 27'!I83</f>
        <v>0</v>
      </c>
      <c r="J52" s="313"/>
      <c r="K52" s="313">
        <f>'Приложение 27'!J83</f>
        <v>0</v>
      </c>
      <c r="L52" s="13"/>
    </row>
    <row r="53" spans="2:12" ht="24.95" customHeight="1" x14ac:dyDescent="0.2">
      <c r="B53" s="280"/>
      <c r="C53" s="247"/>
      <c r="D53" s="150"/>
      <c r="E53" s="150"/>
      <c r="F53" s="150"/>
      <c r="G53" s="150"/>
      <c r="H53" s="150"/>
      <c r="I53" s="313"/>
      <c r="J53" s="313"/>
      <c r="K53" s="313"/>
      <c r="L53" s="13"/>
    </row>
    <row r="54" spans="2:12" ht="24.95" customHeight="1" x14ac:dyDescent="0.2">
      <c r="B54" s="277" t="s">
        <v>192</v>
      </c>
      <c r="C54" s="245">
        <v>802</v>
      </c>
      <c r="D54" s="149" t="s">
        <v>93</v>
      </c>
      <c r="E54" s="149" t="s">
        <v>193</v>
      </c>
      <c r="F54" s="149"/>
      <c r="G54" s="149"/>
      <c r="H54" s="149" t="s">
        <v>96</v>
      </c>
      <c r="I54" s="312">
        <f t="shared" ref="I54:K57" si="5">I55</f>
        <v>0</v>
      </c>
      <c r="J54" s="312"/>
      <c r="K54" s="312">
        <f t="shared" si="5"/>
        <v>0</v>
      </c>
      <c r="L54" s="13"/>
    </row>
    <row r="55" spans="2:12" ht="24.95" customHeight="1" x14ac:dyDescent="0.2">
      <c r="B55" s="280" t="s">
        <v>344</v>
      </c>
      <c r="C55" s="245">
        <v>802</v>
      </c>
      <c r="D55" s="150" t="s">
        <v>93</v>
      </c>
      <c r="E55" s="150" t="s">
        <v>193</v>
      </c>
      <c r="F55" s="150" t="s">
        <v>345</v>
      </c>
      <c r="G55" s="150"/>
      <c r="H55" s="150" t="s">
        <v>96</v>
      </c>
      <c r="I55" s="313">
        <f t="shared" si="5"/>
        <v>0</v>
      </c>
      <c r="J55" s="313"/>
      <c r="K55" s="313">
        <f t="shared" si="5"/>
        <v>0</v>
      </c>
      <c r="L55" s="13"/>
    </row>
    <row r="56" spans="2:12" ht="24.95" customHeight="1" x14ac:dyDescent="0.25">
      <c r="B56" s="279" t="s">
        <v>332</v>
      </c>
      <c r="C56" s="247">
        <v>802</v>
      </c>
      <c r="D56" s="150" t="s">
        <v>93</v>
      </c>
      <c r="E56" s="150" t="s">
        <v>193</v>
      </c>
      <c r="F56" s="150" t="s">
        <v>345</v>
      </c>
      <c r="G56" s="150" t="s">
        <v>122</v>
      </c>
      <c r="H56" s="150" t="s">
        <v>96</v>
      </c>
      <c r="I56" s="313">
        <f t="shared" si="5"/>
        <v>0</v>
      </c>
      <c r="J56" s="313"/>
      <c r="K56" s="313">
        <f t="shared" si="5"/>
        <v>0</v>
      </c>
      <c r="L56" s="13"/>
    </row>
    <row r="57" spans="2:12" ht="24.95" customHeight="1" x14ac:dyDescent="0.2">
      <c r="B57" s="280" t="s">
        <v>343</v>
      </c>
      <c r="C57" s="245">
        <v>802</v>
      </c>
      <c r="D57" s="150" t="s">
        <v>93</v>
      </c>
      <c r="E57" s="150" t="s">
        <v>193</v>
      </c>
      <c r="F57" s="150" t="s">
        <v>345</v>
      </c>
      <c r="G57" s="150" t="s">
        <v>334</v>
      </c>
      <c r="H57" s="150" t="s">
        <v>96</v>
      </c>
      <c r="I57" s="313">
        <f t="shared" si="5"/>
        <v>0</v>
      </c>
      <c r="J57" s="313"/>
      <c r="K57" s="313">
        <f t="shared" si="5"/>
        <v>0</v>
      </c>
      <c r="L57" s="13"/>
    </row>
    <row r="58" spans="2:12" ht="24.95" customHeight="1" x14ac:dyDescent="0.2">
      <c r="B58" s="280" t="s">
        <v>336</v>
      </c>
      <c r="C58" s="247">
        <v>802</v>
      </c>
      <c r="D58" s="150" t="s">
        <v>93</v>
      </c>
      <c r="E58" s="150" t="s">
        <v>193</v>
      </c>
      <c r="F58" s="150" t="s">
        <v>345</v>
      </c>
      <c r="G58" s="150" t="s">
        <v>130</v>
      </c>
      <c r="H58" s="150" t="s">
        <v>197</v>
      </c>
      <c r="I58" s="313">
        <f>'Приложение 27'!I94</f>
        <v>0</v>
      </c>
      <c r="J58" s="313"/>
      <c r="K58" s="313">
        <f>'Приложение 27'!J94</f>
        <v>0</v>
      </c>
      <c r="L58" s="13"/>
    </row>
    <row r="59" spans="2:12" ht="24.95" customHeight="1" x14ac:dyDescent="0.2">
      <c r="B59" s="277" t="s">
        <v>198</v>
      </c>
      <c r="C59" s="245">
        <v>802</v>
      </c>
      <c r="D59" s="149" t="s">
        <v>93</v>
      </c>
      <c r="E59" s="149" t="s">
        <v>199</v>
      </c>
      <c r="F59" s="149"/>
      <c r="G59" s="149"/>
      <c r="H59" s="149" t="s">
        <v>96</v>
      </c>
      <c r="I59" s="312">
        <f t="shared" ref="I59:K59" si="6">I60+I65+I71+I74+I78+I81+I86</f>
        <v>2799.2943</v>
      </c>
      <c r="J59" s="312"/>
      <c r="K59" s="312">
        <f t="shared" si="6"/>
        <v>2799.2943</v>
      </c>
      <c r="L59" s="13"/>
    </row>
    <row r="60" spans="2:12" ht="24.95" customHeight="1" x14ac:dyDescent="0.25">
      <c r="B60" s="290" t="s">
        <v>320</v>
      </c>
      <c r="C60" s="247">
        <v>802</v>
      </c>
      <c r="D60" s="150" t="s">
        <v>93</v>
      </c>
      <c r="E60" s="150" t="s">
        <v>199</v>
      </c>
      <c r="F60" s="150" t="s">
        <v>346</v>
      </c>
      <c r="G60" s="150" t="s">
        <v>321</v>
      </c>
      <c r="H60" s="150" t="s">
        <v>96</v>
      </c>
      <c r="I60" s="313">
        <f t="shared" ref="I60:K60" si="7">I61</f>
        <v>2766.2943</v>
      </c>
      <c r="J60" s="313"/>
      <c r="K60" s="313">
        <f t="shared" si="7"/>
        <v>2766.2943</v>
      </c>
      <c r="L60" s="13"/>
    </row>
    <row r="61" spans="2:12" ht="24.95" customHeight="1" x14ac:dyDescent="0.25">
      <c r="B61" s="290" t="s">
        <v>347</v>
      </c>
      <c r="C61" s="245">
        <v>802</v>
      </c>
      <c r="D61" s="150" t="s">
        <v>93</v>
      </c>
      <c r="E61" s="150" t="s">
        <v>199</v>
      </c>
      <c r="F61" s="150" t="s">
        <v>346</v>
      </c>
      <c r="G61" s="150" t="s">
        <v>348</v>
      </c>
      <c r="H61" s="150" t="s">
        <v>96</v>
      </c>
      <c r="I61" s="315">
        <f t="shared" ref="I61:K61" si="8">I62+I64</f>
        <v>2766.2943</v>
      </c>
      <c r="J61" s="315"/>
      <c r="K61" s="315">
        <f t="shared" si="8"/>
        <v>2766.2943</v>
      </c>
      <c r="L61" s="13"/>
    </row>
    <row r="62" spans="2:12" ht="24.95" customHeight="1" x14ac:dyDescent="0.25">
      <c r="B62" s="290" t="s">
        <v>349</v>
      </c>
      <c r="C62" s="247">
        <v>802</v>
      </c>
      <c r="D62" s="150" t="s">
        <v>93</v>
      </c>
      <c r="E62" s="150" t="s">
        <v>199</v>
      </c>
      <c r="F62" s="150" t="s">
        <v>346</v>
      </c>
      <c r="G62" s="150" t="s">
        <v>203</v>
      </c>
      <c r="H62" s="150" t="s">
        <v>105</v>
      </c>
      <c r="I62" s="315">
        <f>'Приложение 27'!I97</f>
        <v>2124.65</v>
      </c>
      <c r="J62" s="315"/>
      <c r="K62" s="315">
        <f>'Приложение 27'!J97</f>
        <v>2124.65</v>
      </c>
      <c r="L62" s="13"/>
    </row>
    <row r="63" spans="2:12" ht="24.95" customHeight="1" x14ac:dyDescent="0.25">
      <c r="B63" s="290" t="s">
        <v>350</v>
      </c>
      <c r="C63" s="245">
        <v>802</v>
      </c>
      <c r="D63" s="150" t="s">
        <v>93</v>
      </c>
      <c r="E63" s="150" t="s">
        <v>199</v>
      </c>
      <c r="F63" s="150" t="s">
        <v>346</v>
      </c>
      <c r="G63" s="150" t="s">
        <v>205</v>
      </c>
      <c r="H63" s="150" t="s">
        <v>108</v>
      </c>
      <c r="I63" s="315"/>
      <c r="J63" s="315"/>
      <c r="K63" s="315"/>
      <c r="L63" s="13"/>
    </row>
    <row r="64" spans="2:12" ht="24.95" customHeight="1" x14ac:dyDescent="0.25">
      <c r="B64" s="290" t="s">
        <v>326</v>
      </c>
      <c r="C64" s="247">
        <v>802</v>
      </c>
      <c r="D64" s="150" t="s">
        <v>93</v>
      </c>
      <c r="E64" s="150" t="s">
        <v>199</v>
      </c>
      <c r="F64" s="150" t="s">
        <v>346</v>
      </c>
      <c r="G64" s="150" t="s">
        <v>204</v>
      </c>
      <c r="H64" s="150" t="s">
        <v>111</v>
      </c>
      <c r="I64" s="315">
        <f>'Приложение 27'!I98</f>
        <v>641.64430000000004</v>
      </c>
      <c r="J64" s="315"/>
      <c r="K64" s="315">
        <f>'Приложение 27'!J98</f>
        <v>641.64430000000004</v>
      </c>
      <c r="L64" s="13"/>
    </row>
    <row r="65" spans="2:12" ht="24.95" customHeight="1" x14ac:dyDescent="0.25">
      <c r="B65" s="279" t="s">
        <v>332</v>
      </c>
      <c r="C65" s="245">
        <v>802</v>
      </c>
      <c r="D65" s="150" t="s">
        <v>93</v>
      </c>
      <c r="E65" s="150" t="s">
        <v>199</v>
      </c>
      <c r="F65" s="150" t="s">
        <v>346</v>
      </c>
      <c r="G65" s="150" t="s">
        <v>122</v>
      </c>
      <c r="H65" s="150" t="s">
        <v>96</v>
      </c>
      <c r="I65" s="315">
        <f t="shared" ref="I65:K65" si="9">I66</f>
        <v>0</v>
      </c>
      <c r="J65" s="315"/>
      <c r="K65" s="315">
        <f t="shared" si="9"/>
        <v>0</v>
      </c>
      <c r="L65" s="13"/>
    </row>
    <row r="66" spans="2:12" ht="24.95" customHeight="1" x14ac:dyDescent="0.25">
      <c r="B66" s="280" t="s">
        <v>343</v>
      </c>
      <c r="C66" s="247">
        <v>802</v>
      </c>
      <c r="D66" s="150" t="s">
        <v>93</v>
      </c>
      <c r="E66" s="150" t="s">
        <v>199</v>
      </c>
      <c r="F66" s="150" t="s">
        <v>346</v>
      </c>
      <c r="G66" s="150" t="s">
        <v>334</v>
      </c>
      <c r="H66" s="150" t="s">
        <v>96</v>
      </c>
      <c r="I66" s="315">
        <f t="shared" ref="I66:K66" si="10">I67+I68+I69+I70</f>
        <v>0</v>
      </c>
      <c r="J66" s="315"/>
      <c r="K66" s="315">
        <f t="shared" si="10"/>
        <v>0</v>
      </c>
      <c r="L66" s="13"/>
    </row>
    <row r="67" spans="2:12" ht="24.95" customHeight="1" x14ac:dyDescent="0.25">
      <c r="B67" s="280" t="s">
        <v>206</v>
      </c>
      <c r="C67" s="247">
        <v>802</v>
      </c>
      <c r="D67" s="150" t="s">
        <v>93</v>
      </c>
      <c r="E67" s="150" t="s">
        <v>199</v>
      </c>
      <c r="F67" s="150" t="s">
        <v>346</v>
      </c>
      <c r="G67" s="150" t="s">
        <v>130</v>
      </c>
      <c r="H67" s="150" t="s">
        <v>174</v>
      </c>
      <c r="I67" s="315">
        <f>'Приложение 27'!I102+'Приложение 27'!I103</f>
        <v>0</v>
      </c>
      <c r="J67" s="315"/>
      <c r="K67" s="315">
        <f>'Приложение 27'!J102+'Приложение 27'!J103</f>
        <v>0</v>
      </c>
      <c r="L67" s="13"/>
    </row>
    <row r="68" spans="2:12" ht="24.95" customHeight="1" x14ac:dyDescent="0.25">
      <c r="B68" s="280" t="s">
        <v>206</v>
      </c>
      <c r="C68" s="247">
        <v>802</v>
      </c>
      <c r="D68" s="150" t="s">
        <v>93</v>
      </c>
      <c r="E68" s="150" t="s">
        <v>199</v>
      </c>
      <c r="F68" s="150" t="s">
        <v>346</v>
      </c>
      <c r="G68" s="150" t="s">
        <v>208</v>
      </c>
      <c r="H68" s="150" t="s">
        <v>174</v>
      </c>
      <c r="I68" s="315">
        <f>'Приложение 27'!I101</f>
        <v>0</v>
      </c>
      <c r="J68" s="315"/>
      <c r="K68" s="315">
        <f>'Приложение 27'!J101</f>
        <v>0</v>
      </c>
      <c r="L68" s="13"/>
    </row>
    <row r="69" spans="2:12" ht="24.95" customHeight="1" x14ac:dyDescent="0.25">
      <c r="B69" s="278" t="s">
        <v>412</v>
      </c>
      <c r="C69" s="247">
        <v>802</v>
      </c>
      <c r="D69" s="150" t="s">
        <v>93</v>
      </c>
      <c r="E69" s="150" t="s">
        <v>199</v>
      </c>
      <c r="F69" s="150" t="s">
        <v>346</v>
      </c>
      <c r="G69" s="150" t="s">
        <v>130</v>
      </c>
      <c r="H69" s="150" t="s">
        <v>138</v>
      </c>
      <c r="I69" s="315">
        <f>'Приложение 27'!I107+'Приложение 27'!I110</f>
        <v>0</v>
      </c>
      <c r="J69" s="315"/>
      <c r="K69" s="315">
        <f>'Приложение 27'!J107+'Приложение 27'!J110</f>
        <v>0</v>
      </c>
      <c r="L69" s="13"/>
    </row>
    <row r="70" spans="2:12" ht="24.95" customHeight="1" x14ac:dyDescent="0.25">
      <c r="B70" s="286" t="s">
        <v>171</v>
      </c>
      <c r="C70" s="247">
        <v>802</v>
      </c>
      <c r="D70" s="150" t="s">
        <v>93</v>
      </c>
      <c r="E70" s="150" t="s">
        <v>199</v>
      </c>
      <c r="F70" s="150" t="s">
        <v>346</v>
      </c>
      <c r="G70" s="150" t="s">
        <v>130</v>
      </c>
      <c r="H70" s="150" t="s">
        <v>197</v>
      </c>
      <c r="I70" s="315">
        <f>'Приложение 27'!I112</f>
        <v>0</v>
      </c>
      <c r="J70" s="315"/>
      <c r="K70" s="315">
        <f>'Приложение 27'!J112</f>
        <v>0</v>
      </c>
      <c r="L70" s="13"/>
    </row>
    <row r="71" spans="2:12" ht="24.95" customHeight="1" x14ac:dyDescent="0.25">
      <c r="B71" s="280" t="s">
        <v>343</v>
      </c>
      <c r="C71" s="247">
        <v>802</v>
      </c>
      <c r="D71" s="150" t="s">
        <v>93</v>
      </c>
      <c r="E71" s="150" t="s">
        <v>199</v>
      </c>
      <c r="F71" s="150" t="s">
        <v>346</v>
      </c>
      <c r="G71" s="150" t="s">
        <v>337</v>
      </c>
      <c r="H71" s="150" t="s">
        <v>96</v>
      </c>
      <c r="I71" s="315">
        <f t="shared" ref="I71:K71" si="11">I72</f>
        <v>0</v>
      </c>
      <c r="J71" s="315"/>
      <c r="K71" s="315">
        <f t="shared" si="11"/>
        <v>0</v>
      </c>
      <c r="L71" s="13"/>
    </row>
    <row r="72" spans="2:12" ht="24.95" customHeight="1" x14ac:dyDescent="0.25">
      <c r="B72" s="286" t="s">
        <v>414</v>
      </c>
      <c r="C72" s="247">
        <v>802</v>
      </c>
      <c r="D72" s="150" t="s">
        <v>93</v>
      </c>
      <c r="E72" s="150" t="s">
        <v>199</v>
      </c>
      <c r="F72" s="150" t="s">
        <v>346</v>
      </c>
      <c r="G72" s="150" t="s">
        <v>166</v>
      </c>
      <c r="H72" s="150" t="s">
        <v>217</v>
      </c>
      <c r="I72" s="315">
        <f>'Приложение 27'!I115</f>
        <v>0</v>
      </c>
      <c r="J72" s="315"/>
      <c r="K72" s="315">
        <f>'Приложение 27'!J115</f>
        <v>0</v>
      </c>
      <c r="L72" s="13"/>
    </row>
    <row r="73" spans="2:12" ht="24.95" customHeight="1" x14ac:dyDescent="0.25">
      <c r="B73" s="291"/>
      <c r="C73" s="247"/>
      <c r="D73" s="150"/>
      <c r="E73" s="150"/>
      <c r="F73" s="150"/>
      <c r="G73" s="150"/>
      <c r="H73" s="150"/>
      <c r="I73" s="315"/>
      <c r="J73" s="315"/>
      <c r="K73" s="315"/>
      <c r="L73" s="13"/>
    </row>
    <row r="74" spans="2:12" ht="24.95" customHeight="1" x14ac:dyDescent="0.2">
      <c r="B74" s="275" t="s">
        <v>351</v>
      </c>
      <c r="C74" s="247">
        <v>802</v>
      </c>
      <c r="D74" s="149" t="s">
        <v>93</v>
      </c>
      <c r="E74" s="149" t="s">
        <v>199</v>
      </c>
      <c r="F74" s="149" t="s">
        <v>352</v>
      </c>
      <c r="G74" s="149"/>
      <c r="H74" s="149"/>
      <c r="I74" s="312">
        <f t="shared" ref="I74:K75" si="12">I75</f>
        <v>1</v>
      </c>
      <c r="J74" s="312"/>
      <c r="K74" s="312">
        <f t="shared" si="12"/>
        <v>1</v>
      </c>
      <c r="L74" s="13"/>
    </row>
    <row r="75" spans="2:12" ht="24.95" customHeight="1" x14ac:dyDescent="0.25">
      <c r="B75" s="279" t="s">
        <v>332</v>
      </c>
      <c r="C75" s="245">
        <v>802</v>
      </c>
      <c r="D75" s="150" t="s">
        <v>93</v>
      </c>
      <c r="E75" s="150" t="s">
        <v>199</v>
      </c>
      <c r="F75" s="150" t="s">
        <v>352</v>
      </c>
      <c r="G75" s="150" t="s">
        <v>122</v>
      </c>
      <c r="H75" s="150"/>
      <c r="I75" s="315">
        <f t="shared" si="12"/>
        <v>1</v>
      </c>
      <c r="J75" s="315"/>
      <c r="K75" s="315">
        <f t="shared" si="12"/>
        <v>1</v>
      </c>
      <c r="L75" s="13"/>
    </row>
    <row r="76" spans="2:12" ht="24.95" customHeight="1" x14ac:dyDescent="0.25">
      <c r="B76" s="281" t="s">
        <v>336</v>
      </c>
      <c r="C76" s="247">
        <v>802</v>
      </c>
      <c r="D76" s="150" t="s">
        <v>93</v>
      </c>
      <c r="E76" s="150" t="s">
        <v>199</v>
      </c>
      <c r="F76" s="150" t="s">
        <v>352</v>
      </c>
      <c r="G76" s="259" t="s">
        <v>130</v>
      </c>
      <c r="H76" s="259" t="s">
        <v>176</v>
      </c>
      <c r="I76" s="315">
        <f>'Приложение 27'!I117</f>
        <v>1</v>
      </c>
      <c r="J76" s="315"/>
      <c r="K76" s="315">
        <f>'Приложение 27'!J117</f>
        <v>1</v>
      </c>
      <c r="L76" s="13"/>
    </row>
    <row r="77" spans="2:12" ht="24.95" customHeight="1" x14ac:dyDescent="0.25">
      <c r="B77" s="286"/>
      <c r="C77" s="247"/>
      <c r="D77" s="150"/>
      <c r="E77" s="150"/>
      <c r="F77" s="150"/>
      <c r="G77" s="150"/>
      <c r="H77" s="150"/>
      <c r="I77" s="315"/>
      <c r="J77" s="315"/>
      <c r="K77" s="315"/>
      <c r="L77" s="13"/>
    </row>
    <row r="78" spans="2:12" ht="24.95" customHeight="1" x14ac:dyDescent="0.2">
      <c r="B78" s="292" t="s">
        <v>353</v>
      </c>
      <c r="C78" s="245">
        <v>802</v>
      </c>
      <c r="D78" s="149" t="s">
        <v>93</v>
      </c>
      <c r="E78" s="149" t="s">
        <v>199</v>
      </c>
      <c r="F78" s="149" t="s">
        <v>354</v>
      </c>
      <c r="G78" s="149"/>
      <c r="H78" s="149" t="s">
        <v>96</v>
      </c>
      <c r="I78" s="312">
        <f t="shared" ref="I78:K79" si="13">I79</f>
        <v>10</v>
      </c>
      <c r="J78" s="312"/>
      <c r="K78" s="312">
        <f t="shared" si="13"/>
        <v>10</v>
      </c>
      <c r="L78" s="13"/>
    </row>
    <row r="79" spans="2:12" ht="24.95" customHeight="1" x14ac:dyDescent="0.25">
      <c r="B79" s="279" t="s">
        <v>332</v>
      </c>
      <c r="C79" s="247">
        <v>802</v>
      </c>
      <c r="D79" s="150" t="s">
        <v>93</v>
      </c>
      <c r="E79" s="150" t="s">
        <v>199</v>
      </c>
      <c r="F79" s="150" t="s">
        <v>354</v>
      </c>
      <c r="G79" s="150" t="s">
        <v>122</v>
      </c>
      <c r="H79" s="150" t="s">
        <v>96</v>
      </c>
      <c r="I79" s="315">
        <f t="shared" si="13"/>
        <v>10</v>
      </c>
      <c r="J79" s="315"/>
      <c r="K79" s="315">
        <f t="shared" si="13"/>
        <v>10</v>
      </c>
      <c r="L79" s="13"/>
    </row>
    <row r="80" spans="2:12" ht="24.95" customHeight="1" x14ac:dyDescent="0.25">
      <c r="B80" s="281" t="s">
        <v>336</v>
      </c>
      <c r="C80" s="245">
        <v>802</v>
      </c>
      <c r="D80" s="150" t="s">
        <v>93</v>
      </c>
      <c r="E80" s="150" t="s">
        <v>199</v>
      </c>
      <c r="F80" s="150" t="s">
        <v>354</v>
      </c>
      <c r="G80" s="259" t="s">
        <v>130</v>
      </c>
      <c r="H80" s="259" t="s">
        <v>176</v>
      </c>
      <c r="I80" s="315">
        <f>'Приложение 27'!I119</f>
        <v>10</v>
      </c>
      <c r="J80" s="315"/>
      <c r="K80" s="315">
        <f>'Приложение 27'!J119</f>
        <v>10</v>
      </c>
      <c r="L80" s="13"/>
    </row>
    <row r="81" spans="2:12" ht="24.95" customHeight="1" x14ac:dyDescent="0.2">
      <c r="B81" s="293" t="s">
        <v>355</v>
      </c>
      <c r="C81" s="247">
        <v>802</v>
      </c>
      <c r="D81" s="149" t="s">
        <v>93</v>
      </c>
      <c r="E81" s="149" t="s">
        <v>199</v>
      </c>
      <c r="F81" s="149" t="s">
        <v>356</v>
      </c>
      <c r="G81" s="149"/>
      <c r="H81" s="149" t="s">
        <v>96</v>
      </c>
      <c r="I81" s="312">
        <f t="shared" ref="I81:K81" si="14">I82</f>
        <v>20</v>
      </c>
      <c r="J81" s="312"/>
      <c r="K81" s="312">
        <f t="shared" si="14"/>
        <v>20</v>
      </c>
      <c r="L81" s="13"/>
    </row>
    <row r="82" spans="2:12" ht="24.95" customHeight="1" x14ac:dyDescent="0.25">
      <c r="B82" s="279" t="s">
        <v>332</v>
      </c>
      <c r="C82" s="245">
        <v>802</v>
      </c>
      <c r="D82" s="150" t="s">
        <v>93</v>
      </c>
      <c r="E82" s="150" t="s">
        <v>199</v>
      </c>
      <c r="F82" s="150" t="s">
        <v>356</v>
      </c>
      <c r="G82" s="150" t="s">
        <v>122</v>
      </c>
      <c r="H82" s="150" t="s">
        <v>96</v>
      </c>
      <c r="I82" s="315">
        <f t="shared" ref="I82:K82" si="15">I83+I84</f>
        <v>20</v>
      </c>
      <c r="J82" s="315"/>
      <c r="K82" s="315">
        <f t="shared" si="15"/>
        <v>20</v>
      </c>
      <c r="L82" s="13"/>
    </row>
    <row r="83" spans="2:12" ht="24.95" customHeight="1" x14ac:dyDescent="0.25">
      <c r="B83" s="294" t="s">
        <v>415</v>
      </c>
      <c r="C83" s="245">
        <v>802</v>
      </c>
      <c r="D83" s="150" t="s">
        <v>93</v>
      </c>
      <c r="E83" s="150" t="s">
        <v>199</v>
      </c>
      <c r="F83" s="150" t="s">
        <v>356</v>
      </c>
      <c r="G83" s="150" t="s">
        <v>130</v>
      </c>
      <c r="H83" s="150" t="s">
        <v>134</v>
      </c>
      <c r="I83" s="315">
        <f>'Приложение 27'!I123</f>
        <v>5</v>
      </c>
      <c r="J83" s="315"/>
      <c r="K83" s="315">
        <f>'Приложение 27'!J123</f>
        <v>5</v>
      </c>
      <c r="L83" s="13"/>
    </row>
    <row r="84" spans="2:12" ht="24.95" customHeight="1" x14ac:dyDescent="0.25">
      <c r="B84" s="281" t="s">
        <v>336</v>
      </c>
      <c r="C84" s="247">
        <v>802</v>
      </c>
      <c r="D84" s="150" t="s">
        <v>93</v>
      </c>
      <c r="E84" s="150" t="s">
        <v>199</v>
      </c>
      <c r="F84" s="150" t="s">
        <v>356</v>
      </c>
      <c r="G84" s="259" t="s">
        <v>130</v>
      </c>
      <c r="H84" s="259" t="s">
        <v>138</v>
      </c>
      <c r="I84" s="315">
        <f>'Приложение 27'!I124</f>
        <v>15</v>
      </c>
      <c r="J84" s="315"/>
      <c r="K84" s="315">
        <f>'Приложение 27'!J124</f>
        <v>15</v>
      </c>
      <c r="L84" s="13"/>
    </row>
    <row r="85" spans="2:12" ht="24.95" customHeight="1" x14ac:dyDescent="0.25">
      <c r="B85" s="281"/>
      <c r="C85" s="247"/>
      <c r="D85" s="150"/>
      <c r="E85" s="150"/>
      <c r="F85" s="150"/>
      <c r="G85" s="259"/>
      <c r="H85" s="259"/>
      <c r="I85" s="315"/>
      <c r="J85" s="315"/>
      <c r="K85" s="315"/>
      <c r="L85" s="13"/>
    </row>
    <row r="86" spans="2:12" ht="24.95" customHeight="1" x14ac:dyDescent="0.2">
      <c r="B86" s="293" t="s">
        <v>416</v>
      </c>
      <c r="C86" s="245">
        <v>802</v>
      </c>
      <c r="D86" s="149" t="s">
        <v>93</v>
      </c>
      <c r="E86" s="149" t="s">
        <v>199</v>
      </c>
      <c r="F86" s="149" t="s">
        <v>358</v>
      </c>
      <c r="G86" s="149"/>
      <c r="H86" s="149" t="s">
        <v>96</v>
      </c>
      <c r="I86" s="312">
        <f t="shared" ref="I86:K87" si="16">I87</f>
        <v>2</v>
      </c>
      <c r="J86" s="312"/>
      <c r="K86" s="312">
        <f t="shared" si="16"/>
        <v>2</v>
      </c>
      <c r="L86" s="13"/>
    </row>
    <row r="87" spans="2:12" ht="24.95" customHeight="1" x14ac:dyDescent="0.25">
      <c r="B87" s="279" t="s">
        <v>332</v>
      </c>
      <c r="C87" s="247">
        <v>802</v>
      </c>
      <c r="D87" s="150" t="s">
        <v>93</v>
      </c>
      <c r="E87" s="150" t="s">
        <v>199</v>
      </c>
      <c r="F87" s="150" t="s">
        <v>358</v>
      </c>
      <c r="G87" s="150" t="s">
        <v>122</v>
      </c>
      <c r="H87" s="150" t="s">
        <v>96</v>
      </c>
      <c r="I87" s="315">
        <f t="shared" si="16"/>
        <v>2</v>
      </c>
      <c r="J87" s="315"/>
      <c r="K87" s="315">
        <f t="shared" si="16"/>
        <v>2</v>
      </c>
      <c r="L87" s="13"/>
    </row>
    <row r="88" spans="2:12" ht="24.95" customHeight="1" x14ac:dyDescent="0.25">
      <c r="B88" s="281" t="s">
        <v>336</v>
      </c>
      <c r="C88" s="245">
        <v>802</v>
      </c>
      <c r="D88" s="150" t="s">
        <v>93</v>
      </c>
      <c r="E88" s="150" t="s">
        <v>199</v>
      </c>
      <c r="F88" s="150" t="s">
        <v>358</v>
      </c>
      <c r="G88" s="259" t="s">
        <v>130</v>
      </c>
      <c r="H88" s="259" t="s">
        <v>176</v>
      </c>
      <c r="I88" s="315">
        <f>'Приложение 27'!I127</f>
        <v>2</v>
      </c>
      <c r="J88" s="315"/>
      <c r="K88" s="315">
        <f>'Приложение 27'!J127</f>
        <v>2</v>
      </c>
      <c r="L88" s="13"/>
    </row>
    <row r="89" spans="2:12" ht="24.95" customHeight="1" x14ac:dyDescent="0.25">
      <c r="B89" s="286"/>
      <c r="C89" s="247"/>
      <c r="D89" s="150"/>
      <c r="E89" s="150"/>
      <c r="F89" s="150"/>
      <c r="G89" s="150"/>
      <c r="H89" s="150"/>
      <c r="I89" s="315"/>
      <c r="J89" s="315"/>
      <c r="K89" s="315"/>
      <c r="L89" s="13"/>
    </row>
    <row r="90" spans="2:12" ht="24.95" customHeight="1" x14ac:dyDescent="0.2">
      <c r="B90" s="282" t="s">
        <v>417</v>
      </c>
      <c r="C90" s="247">
        <v>802</v>
      </c>
      <c r="D90" s="260" t="s">
        <v>98</v>
      </c>
      <c r="E90" s="260"/>
      <c r="F90" s="260"/>
      <c r="G90" s="260"/>
      <c r="H90" s="260" t="s">
        <v>96</v>
      </c>
      <c r="I90" s="312">
        <f t="shared" ref="I90:K93" si="17">I91</f>
        <v>171.40040000000002</v>
      </c>
      <c r="J90" s="312"/>
      <c r="K90" s="312">
        <f t="shared" si="17"/>
        <v>171.40444000000002</v>
      </c>
      <c r="L90" s="13"/>
    </row>
    <row r="91" spans="2:12" ht="24.95" customHeight="1" x14ac:dyDescent="0.2">
      <c r="B91" s="284" t="s">
        <v>359</v>
      </c>
      <c r="C91" s="245">
        <v>802</v>
      </c>
      <c r="D91" s="261" t="s">
        <v>98</v>
      </c>
      <c r="E91" s="261" t="s">
        <v>238</v>
      </c>
      <c r="F91" s="261"/>
      <c r="G91" s="260"/>
      <c r="H91" s="260"/>
      <c r="I91" s="313">
        <f t="shared" si="17"/>
        <v>171.40040000000002</v>
      </c>
      <c r="J91" s="313"/>
      <c r="K91" s="313">
        <f t="shared" si="17"/>
        <v>171.40444000000002</v>
      </c>
      <c r="L91" s="13"/>
    </row>
    <row r="92" spans="2:12" ht="24.95" customHeight="1" x14ac:dyDescent="0.2">
      <c r="B92" s="284" t="s">
        <v>360</v>
      </c>
      <c r="C92" s="245">
        <v>802</v>
      </c>
      <c r="D92" s="262" t="s">
        <v>98</v>
      </c>
      <c r="E92" s="262" t="s">
        <v>238</v>
      </c>
      <c r="F92" s="263" t="s">
        <v>361</v>
      </c>
      <c r="G92" s="264"/>
      <c r="H92" s="264"/>
      <c r="I92" s="313">
        <f>I93+I98+I100</f>
        <v>171.40040000000002</v>
      </c>
      <c r="J92" s="313"/>
      <c r="K92" s="313">
        <f t="shared" ref="K92" si="18">K93+K98+K100</f>
        <v>171.40444000000002</v>
      </c>
      <c r="L92" s="13"/>
    </row>
    <row r="93" spans="2:12" ht="24.95" customHeight="1" x14ac:dyDescent="0.2">
      <c r="B93" s="284" t="s">
        <v>320</v>
      </c>
      <c r="C93" s="247">
        <v>802</v>
      </c>
      <c r="D93" s="262" t="s">
        <v>98</v>
      </c>
      <c r="E93" s="262" t="s">
        <v>238</v>
      </c>
      <c r="F93" s="263" t="s">
        <v>361</v>
      </c>
      <c r="G93" s="150" t="s">
        <v>321</v>
      </c>
      <c r="H93" s="150" t="s">
        <v>96</v>
      </c>
      <c r="I93" s="313">
        <f t="shared" si="17"/>
        <v>117.44040000000001</v>
      </c>
      <c r="J93" s="313"/>
      <c r="K93" s="313">
        <f t="shared" si="17"/>
        <v>129.18444000000002</v>
      </c>
      <c r="L93" s="13"/>
    </row>
    <row r="94" spans="2:12" ht="24.95" customHeight="1" x14ac:dyDescent="0.2">
      <c r="B94" s="284" t="s">
        <v>331</v>
      </c>
      <c r="C94" s="245">
        <v>802</v>
      </c>
      <c r="D94" s="262" t="s">
        <v>98</v>
      </c>
      <c r="E94" s="262" t="s">
        <v>238</v>
      </c>
      <c r="F94" s="263" t="s">
        <v>361</v>
      </c>
      <c r="G94" s="150" t="s">
        <v>323</v>
      </c>
      <c r="H94" s="150" t="s">
        <v>96</v>
      </c>
      <c r="I94" s="313">
        <f t="shared" ref="I94:K94" si="19">I95+I96</f>
        <v>117.44040000000001</v>
      </c>
      <c r="J94" s="313"/>
      <c r="K94" s="313">
        <f t="shared" si="19"/>
        <v>129.18444000000002</v>
      </c>
      <c r="L94" s="13"/>
    </row>
    <row r="95" spans="2:12" ht="24.95" customHeight="1" x14ac:dyDescent="0.2">
      <c r="B95" s="280" t="s">
        <v>324</v>
      </c>
      <c r="C95" s="247">
        <v>802</v>
      </c>
      <c r="D95" s="262" t="s">
        <v>98</v>
      </c>
      <c r="E95" s="262" t="s">
        <v>238</v>
      </c>
      <c r="F95" s="263" t="s">
        <v>361</v>
      </c>
      <c r="G95" s="150" t="s">
        <v>104</v>
      </c>
      <c r="H95" s="150" t="s">
        <v>105</v>
      </c>
      <c r="I95" s="313">
        <f>'Приложение 27'!I132</f>
        <v>90.2</v>
      </c>
      <c r="J95" s="313"/>
      <c r="K95" s="313">
        <f>'Приложение 27'!J132</f>
        <v>99.220000000000013</v>
      </c>
      <c r="L95" s="13"/>
    </row>
    <row r="96" spans="2:12" ht="24.95" customHeight="1" x14ac:dyDescent="0.2">
      <c r="B96" s="281" t="s">
        <v>326</v>
      </c>
      <c r="C96" s="247">
        <v>802</v>
      </c>
      <c r="D96" s="262" t="s">
        <v>98</v>
      </c>
      <c r="E96" s="262" t="s">
        <v>238</v>
      </c>
      <c r="F96" s="263" t="s">
        <v>361</v>
      </c>
      <c r="G96" s="150" t="s">
        <v>110</v>
      </c>
      <c r="H96" s="150" t="s">
        <v>111</v>
      </c>
      <c r="I96" s="313">
        <f>'Приложение 27'!I134</f>
        <v>27.240400000000001</v>
      </c>
      <c r="J96" s="313"/>
      <c r="K96" s="313">
        <f>'Приложение 27'!J134</f>
        <v>29.964440000000003</v>
      </c>
      <c r="L96" s="13"/>
    </row>
    <row r="97" spans="2:12" ht="24.95" customHeight="1" x14ac:dyDescent="0.25">
      <c r="B97" s="279" t="s">
        <v>332</v>
      </c>
      <c r="C97" s="245">
        <v>802</v>
      </c>
      <c r="D97" s="262" t="s">
        <v>98</v>
      </c>
      <c r="E97" s="262" t="s">
        <v>238</v>
      </c>
      <c r="F97" s="263" t="s">
        <v>361</v>
      </c>
      <c r="G97" s="150" t="s">
        <v>122</v>
      </c>
      <c r="H97" s="150" t="s">
        <v>96</v>
      </c>
      <c r="I97" s="313"/>
      <c r="J97" s="313"/>
      <c r="K97" s="313"/>
      <c r="L97" s="13"/>
    </row>
    <row r="98" spans="2:12" ht="24.95" customHeight="1" x14ac:dyDescent="0.2">
      <c r="B98" s="284" t="s">
        <v>333</v>
      </c>
      <c r="C98" s="247">
        <v>802</v>
      </c>
      <c r="D98" s="262" t="s">
        <v>98</v>
      </c>
      <c r="E98" s="262" t="s">
        <v>238</v>
      </c>
      <c r="F98" s="263" t="s">
        <v>361</v>
      </c>
      <c r="G98" s="150" t="s">
        <v>125</v>
      </c>
      <c r="H98" s="150" t="s">
        <v>134</v>
      </c>
      <c r="I98" s="313">
        <f>+'Приложение 27'!I136</f>
        <v>1</v>
      </c>
      <c r="J98" s="313"/>
      <c r="K98" s="313">
        <f>+'Приложение 27'!J136</f>
        <v>1</v>
      </c>
      <c r="L98" s="13"/>
    </row>
    <row r="99" spans="2:12" ht="24.95" customHeight="1" x14ac:dyDescent="0.2">
      <c r="B99" s="280" t="s">
        <v>411</v>
      </c>
      <c r="C99" s="245">
        <v>802</v>
      </c>
      <c r="D99" s="262" t="s">
        <v>98</v>
      </c>
      <c r="E99" s="262" t="s">
        <v>238</v>
      </c>
      <c r="F99" s="263" t="s">
        <v>406</v>
      </c>
      <c r="G99" s="150" t="s">
        <v>130</v>
      </c>
      <c r="H99" s="150" t="s">
        <v>113</v>
      </c>
      <c r="I99" s="313"/>
      <c r="J99" s="313"/>
      <c r="K99" s="313"/>
      <c r="L99" s="13"/>
    </row>
    <row r="100" spans="2:12" ht="24.95" customHeight="1" x14ac:dyDescent="0.25">
      <c r="B100" s="286" t="s">
        <v>171</v>
      </c>
      <c r="C100" s="245">
        <v>802</v>
      </c>
      <c r="D100" s="262" t="s">
        <v>98</v>
      </c>
      <c r="E100" s="262" t="s">
        <v>238</v>
      </c>
      <c r="F100" s="263" t="s">
        <v>406</v>
      </c>
      <c r="G100" s="150" t="s">
        <v>130</v>
      </c>
      <c r="H100" s="150" t="s">
        <v>176</v>
      </c>
      <c r="I100" s="313">
        <f>+'Приложение 27'!I140</f>
        <v>52.96</v>
      </c>
      <c r="J100" s="313"/>
      <c r="K100" s="313">
        <f>+'Приложение 27'!J140</f>
        <v>41.22</v>
      </c>
      <c r="L100" s="13"/>
    </row>
    <row r="101" spans="2:12" ht="24.95" customHeight="1" x14ac:dyDescent="0.25">
      <c r="B101" s="286"/>
      <c r="C101" s="245"/>
      <c r="D101" s="262"/>
      <c r="E101" s="262"/>
      <c r="F101" s="263"/>
      <c r="G101" s="150"/>
      <c r="H101" s="150"/>
      <c r="I101" s="313"/>
      <c r="J101" s="313"/>
      <c r="K101" s="313"/>
      <c r="L101" s="13"/>
    </row>
    <row r="102" spans="2:12" ht="24.95" customHeight="1" x14ac:dyDescent="0.2">
      <c r="B102" s="277" t="s">
        <v>418</v>
      </c>
      <c r="C102" s="245">
        <v>802</v>
      </c>
      <c r="D102" s="149" t="s">
        <v>238</v>
      </c>
      <c r="E102" s="149"/>
      <c r="F102" s="149"/>
      <c r="G102" s="149"/>
      <c r="H102" s="149"/>
      <c r="I102" s="312">
        <f t="shared" ref="I102:K102" si="20">I103+I107</f>
        <v>10</v>
      </c>
      <c r="J102" s="312"/>
      <c r="K102" s="312">
        <f t="shared" si="20"/>
        <v>10</v>
      </c>
      <c r="L102" s="13"/>
    </row>
    <row r="103" spans="2:12" ht="24.95" customHeight="1" x14ac:dyDescent="0.2">
      <c r="B103" s="292" t="s">
        <v>363</v>
      </c>
      <c r="C103" s="245">
        <v>802</v>
      </c>
      <c r="D103" s="149" t="s">
        <v>238</v>
      </c>
      <c r="E103" s="149" t="s">
        <v>245</v>
      </c>
      <c r="F103" s="149" t="s">
        <v>364</v>
      </c>
      <c r="G103" s="149"/>
      <c r="H103" s="149"/>
      <c r="I103" s="312">
        <f t="shared" ref="I103:K104" si="21">I104</f>
        <v>10</v>
      </c>
      <c r="J103" s="312"/>
      <c r="K103" s="312">
        <f t="shared" si="21"/>
        <v>10</v>
      </c>
      <c r="L103" s="13"/>
    </row>
    <row r="104" spans="2:12" ht="24.95" customHeight="1" x14ac:dyDescent="0.25">
      <c r="B104" s="279" t="s">
        <v>332</v>
      </c>
      <c r="C104" s="247">
        <v>802</v>
      </c>
      <c r="D104" s="150" t="s">
        <v>238</v>
      </c>
      <c r="E104" s="150" t="s">
        <v>245</v>
      </c>
      <c r="F104" s="150" t="s">
        <v>364</v>
      </c>
      <c r="G104" s="150" t="s">
        <v>122</v>
      </c>
      <c r="H104" s="150"/>
      <c r="I104" s="313">
        <f t="shared" si="21"/>
        <v>10</v>
      </c>
      <c r="J104" s="313"/>
      <c r="K104" s="313">
        <f t="shared" si="21"/>
        <v>10</v>
      </c>
      <c r="L104" s="13"/>
    </row>
    <row r="105" spans="2:12" ht="24.95" customHeight="1" x14ac:dyDescent="0.2">
      <c r="B105" s="281" t="s">
        <v>336</v>
      </c>
      <c r="C105" s="245">
        <v>802</v>
      </c>
      <c r="D105" s="150" t="s">
        <v>238</v>
      </c>
      <c r="E105" s="150" t="s">
        <v>245</v>
      </c>
      <c r="F105" s="150" t="s">
        <v>364</v>
      </c>
      <c r="G105" s="259" t="s">
        <v>130</v>
      </c>
      <c r="H105" s="259" t="s">
        <v>179</v>
      </c>
      <c r="I105" s="313">
        <f>'Приложение 27'!I144</f>
        <v>10</v>
      </c>
      <c r="J105" s="313"/>
      <c r="K105" s="313">
        <f>'Приложение 27'!J144</f>
        <v>10</v>
      </c>
      <c r="L105" s="13"/>
    </row>
    <row r="106" spans="2:12" ht="24.95" customHeight="1" x14ac:dyDescent="0.2">
      <c r="B106" s="277"/>
      <c r="C106" s="245"/>
      <c r="D106" s="149"/>
      <c r="E106" s="149"/>
      <c r="F106" s="149"/>
      <c r="G106" s="149"/>
      <c r="H106" s="149"/>
      <c r="I106" s="312"/>
      <c r="J106" s="312"/>
      <c r="K106" s="312"/>
      <c r="L106" s="13"/>
    </row>
    <row r="107" spans="2:12" ht="24.95" customHeight="1" x14ac:dyDescent="0.2">
      <c r="B107" s="277" t="s">
        <v>365</v>
      </c>
      <c r="C107" s="245">
        <v>802</v>
      </c>
      <c r="D107" s="149" t="s">
        <v>238</v>
      </c>
      <c r="E107" s="149" t="s">
        <v>249</v>
      </c>
      <c r="F107" s="149" t="s">
        <v>366</v>
      </c>
      <c r="G107" s="149" t="s">
        <v>96</v>
      </c>
      <c r="H107" s="149" t="s">
        <v>96</v>
      </c>
      <c r="I107" s="312">
        <f t="shared" ref="I107:K109" si="22">I108</f>
        <v>0</v>
      </c>
      <c r="J107" s="312"/>
      <c r="K107" s="312">
        <f t="shared" si="22"/>
        <v>0</v>
      </c>
      <c r="L107" s="13"/>
    </row>
    <row r="108" spans="2:12" ht="24.95" customHeight="1" x14ac:dyDescent="0.2">
      <c r="B108" s="280" t="s">
        <v>365</v>
      </c>
      <c r="C108" s="247">
        <v>802</v>
      </c>
      <c r="D108" s="150" t="s">
        <v>238</v>
      </c>
      <c r="E108" s="150" t="s">
        <v>249</v>
      </c>
      <c r="F108" s="150" t="s">
        <v>366</v>
      </c>
      <c r="G108" s="150"/>
      <c r="H108" s="150"/>
      <c r="I108" s="313">
        <f t="shared" si="22"/>
        <v>0</v>
      </c>
      <c r="J108" s="313"/>
      <c r="K108" s="313">
        <f t="shared" si="22"/>
        <v>0</v>
      </c>
      <c r="L108" s="13"/>
    </row>
    <row r="109" spans="2:12" ht="24.95" customHeight="1" x14ac:dyDescent="0.25">
      <c r="B109" s="279" t="s">
        <v>332</v>
      </c>
      <c r="C109" s="247">
        <v>802</v>
      </c>
      <c r="D109" s="150" t="s">
        <v>238</v>
      </c>
      <c r="E109" s="150" t="s">
        <v>249</v>
      </c>
      <c r="F109" s="150" t="s">
        <v>366</v>
      </c>
      <c r="G109" s="150" t="s">
        <v>122</v>
      </c>
      <c r="H109" s="150" t="s">
        <v>96</v>
      </c>
      <c r="I109" s="313">
        <f t="shared" si="22"/>
        <v>0</v>
      </c>
      <c r="J109" s="313"/>
      <c r="K109" s="313">
        <f t="shared" si="22"/>
        <v>0</v>
      </c>
      <c r="L109" s="13"/>
    </row>
    <row r="110" spans="2:12" ht="24.95" customHeight="1" x14ac:dyDescent="0.2">
      <c r="B110" s="280" t="s">
        <v>343</v>
      </c>
      <c r="C110" s="245">
        <v>802</v>
      </c>
      <c r="D110" s="150" t="s">
        <v>238</v>
      </c>
      <c r="E110" s="150" t="s">
        <v>249</v>
      </c>
      <c r="F110" s="150" t="s">
        <v>366</v>
      </c>
      <c r="G110" s="150" t="s">
        <v>334</v>
      </c>
      <c r="H110" s="150" t="s">
        <v>96</v>
      </c>
      <c r="I110" s="313">
        <f t="shared" ref="I110:K110" si="23">I111+I112</f>
        <v>0</v>
      </c>
      <c r="J110" s="313"/>
      <c r="K110" s="313">
        <f t="shared" si="23"/>
        <v>0</v>
      </c>
      <c r="L110" s="13"/>
    </row>
    <row r="111" spans="2:12" ht="24.95" customHeight="1" x14ac:dyDescent="0.2">
      <c r="B111" s="280" t="s">
        <v>336</v>
      </c>
      <c r="C111" s="247">
        <v>802</v>
      </c>
      <c r="D111" s="150" t="s">
        <v>238</v>
      </c>
      <c r="E111" s="150" t="s">
        <v>249</v>
      </c>
      <c r="F111" s="150" t="s">
        <v>366</v>
      </c>
      <c r="G111" s="150" t="s">
        <v>130</v>
      </c>
      <c r="H111" s="150" t="s">
        <v>138</v>
      </c>
      <c r="I111" s="313">
        <f>'Приложение 27'!I148+'Приложение 27'!I149+'Приложение 27'!I150</f>
        <v>0</v>
      </c>
      <c r="J111" s="313"/>
      <c r="K111" s="313">
        <f>'Приложение 27'!J148+'Приложение 27'!J149+'Приложение 27'!J150</f>
        <v>0</v>
      </c>
      <c r="L111" s="13"/>
    </row>
    <row r="112" spans="2:12" ht="24.95" customHeight="1" x14ac:dyDescent="0.2">
      <c r="B112" s="280" t="s">
        <v>336</v>
      </c>
      <c r="C112" s="247">
        <v>802</v>
      </c>
      <c r="D112" s="150" t="s">
        <v>238</v>
      </c>
      <c r="E112" s="150" t="s">
        <v>249</v>
      </c>
      <c r="F112" s="150" t="s">
        <v>366</v>
      </c>
      <c r="G112" s="150" t="s">
        <v>130</v>
      </c>
      <c r="H112" s="150" t="s">
        <v>421</v>
      </c>
      <c r="I112" s="313">
        <f t="shared" ref="I112:K112" si="24">I113+I114</f>
        <v>0</v>
      </c>
      <c r="J112" s="313"/>
      <c r="K112" s="313">
        <f t="shared" si="24"/>
        <v>0</v>
      </c>
      <c r="L112" s="13"/>
    </row>
    <row r="113" spans="2:12" ht="24.95" customHeight="1" x14ac:dyDescent="0.2">
      <c r="B113" s="280" t="s">
        <v>336</v>
      </c>
      <c r="C113" s="247">
        <v>802</v>
      </c>
      <c r="D113" s="150" t="s">
        <v>238</v>
      </c>
      <c r="E113" s="150" t="s">
        <v>249</v>
      </c>
      <c r="F113" s="150" t="s">
        <v>366</v>
      </c>
      <c r="G113" s="150" t="s">
        <v>130</v>
      </c>
      <c r="H113" s="150" t="s">
        <v>168</v>
      </c>
      <c r="I113" s="313"/>
      <c r="J113" s="313"/>
      <c r="K113" s="313"/>
      <c r="L113" s="13"/>
    </row>
    <row r="114" spans="2:12" ht="24.95" customHeight="1" x14ac:dyDescent="0.2">
      <c r="B114" s="280" t="s">
        <v>336</v>
      </c>
      <c r="C114" s="247">
        <v>802</v>
      </c>
      <c r="D114" s="150" t="s">
        <v>238</v>
      </c>
      <c r="E114" s="150" t="s">
        <v>249</v>
      </c>
      <c r="F114" s="150" t="s">
        <v>366</v>
      </c>
      <c r="G114" s="150" t="s">
        <v>130</v>
      </c>
      <c r="H114" s="150" t="s">
        <v>179</v>
      </c>
      <c r="I114" s="313">
        <f>'Приложение 27'!I151</f>
        <v>0</v>
      </c>
      <c r="J114" s="313"/>
      <c r="K114" s="313">
        <f>'Приложение 27'!J151</f>
        <v>0</v>
      </c>
      <c r="L114" s="13"/>
    </row>
    <row r="115" spans="2:12" ht="24.95" customHeight="1" x14ac:dyDescent="0.2">
      <c r="B115" s="280"/>
      <c r="C115" s="247"/>
      <c r="D115" s="150"/>
      <c r="E115" s="150"/>
      <c r="F115" s="150"/>
      <c r="G115" s="150"/>
      <c r="H115" s="150"/>
      <c r="I115" s="313"/>
      <c r="J115" s="313"/>
      <c r="K115" s="313"/>
      <c r="L115" s="13"/>
    </row>
    <row r="116" spans="2:12" ht="24.95" customHeight="1" x14ac:dyDescent="0.2">
      <c r="B116" s="280"/>
      <c r="C116" s="247"/>
      <c r="D116" s="150"/>
      <c r="E116" s="150"/>
      <c r="F116" s="150"/>
      <c r="G116" s="150"/>
      <c r="H116" s="150"/>
      <c r="I116" s="313"/>
      <c r="J116" s="313"/>
      <c r="K116" s="313"/>
      <c r="L116" s="13"/>
    </row>
    <row r="117" spans="2:12" ht="24.95" customHeight="1" x14ac:dyDescent="0.2">
      <c r="B117" s="277" t="s">
        <v>367</v>
      </c>
      <c r="C117" s="247">
        <v>802</v>
      </c>
      <c r="D117" s="149" t="s">
        <v>118</v>
      </c>
      <c r="E117" s="149"/>
      <c r="F117" s="149"/>
      <c r="G117" s="149"/>
      <c r="H117" s="149"/>
      <c r="I117" s="312">
        <f t="shared" ref="I117:K117" si="25">I118</f>
        <v>562.6</v>
      </c>
      <c r="J117" s="312"/>
      <c r="K117" s="312">
        <f t="shared" si="25"/>
        <v>588.20000000000005</v>
      </c>
      <c r="L117" s="13"/>
    </row>
    <row r="118" spans="2:12" ht="24.95" customHeight="1" x14ac:dyDescent="0.25">
      <c r="B118" s="295" t="s">
        <v>419</v>
      </c>
      <c r="C118" s="245">
        <v>802</v>
      </c>
      <c r="D118" s="150" t="s">
        <v>407</v>
      </c>
      <c r="E118" s="150" t="s">
        <v>245</v>
      </c>
      <c r="F118" s="150" t="s">
        <v>369</v>
      </c>
      <c r="G118" s="150" t="s">
        <v>130</v>
      </c>
      <c r="H118" s="150" t="s">
        <v>134</v>
      </c>
      <c r="I118" s="313">
        <f>'Приложение 27'!I154</f>
        <v>562.6</v>
      </c>
      <c r="J118" s="313"/>
      <c r="K118" s="313">
        <f>'Приложение 27'!J154</f>
        <v>588.20000000000005</v>
      </c>
      <c r="L118" s="13"/>
    </row>
    <row r="119" spans="2:12" ht="24.95" customHeight="1" x14ac:dyDescent="0.2">
      <c r="B119" s="282" t="s">
        <v>371</v>
      </c>
      <c r="C119" s="245">
        <v>802</v>
      </c>
      <c r="D119" s="149" t="s">
        <v>258</v>
      </c>
      <c r="E119" s="149"/>
      <c r="F119" s="149"/>
      <c r="G119" s="149"/>
      <c r="H119" s="149"/>
      <c r="I119" s="312">
        <f t="shared" ref="I119:K119" si="26">I120+I122</f>
        <v>539</v>
      </c>
      <c r="J119" s="312"/>
      <c r="K119" s="312">
        <f t="shared" si="26"/>
        <v>539</v>
      </c>
      <c r="L119" s="13"/>
    </row>
    <row r="120" spans="2:12" ht="24.95" customHeight="1" x14ac:dyDescent="0.2">
      <c r="B120" s="296" t="s">
        <v>372</v>
      </c>
      <c r="C120" s="247">
        <v>802</v>
      </c>
      <c r="D120" s="149" t="s">
        <v>258</v>
      </c>
      <c r="E120" s="149" t="s">
        <v>98</v>
      </c>
      <c r="F120" s="149"/>
      <c r="G120" s="149"/>
      <c r="H120" s="149"/>
      <c r="I120" s="312"/>
      <c r="J120" s="312"/>
      <c r="K120" s="312"/>
      <c r="L120" s="13"/>
    </row>
    <row r="121" spans="2:12" ht="24.95" customHeight="1" x14ac:dyDescent="0.2">
      <c r="B121" s="281" t="s">
        <v>373</v>
      </c>
      <c r="C121" s="245">
        <v>802</v>
      </c>
      <c r="D121" s="150" t="s">
        <v>258</v>
      </c>
      <c r="E121" s="150" t="s">
        <v>98</v>
      </c>
      <c r="F121" s="150" t="s">
        <v>374</v>
      </c>
      <c r="G121" s="150" t="s">
        <v>115</v>
      </c>
      <c r="H121" s="150" t="s">
        <v>116</v>
      </c>
      <c r="I121" s="313"/>
      <c r="J121" s="313"/>
      <c r="K121" s="313"/>
      <c r="L121" s="13"/>
    </row>
    <row r="122" spans="2:12" ht="24.95" customHeight="1" x14ac:dyDescent="0.2">
      <c r="B122" s="297" t="s">
        <v>262</v>
      </c>
      <c r="C122" s="245">
        <v>802</v>
      </c>
      <c r="D122" s="149" t="s">
        <v>258</v>
      </c>
      <c r="E122" s="149" t="s">
        <v>238</v>
      </c>
      <c r="F122" s="150"/>
      <c r="G122" s="150"/>
      <c r="H122" s="150"/>
      <c r="I122" s="312">
        <f t="shared" ref="I122:K122" si="27">I123+I128+I132</f>
        <v>539</v>
      </c>
      <c r="J122" s="312"/>
      <c r="K122" s="312">
        <f t="shared" si="27"/>
        <v>539</v>
      </c>
      <c r="L122" s="13"/>
    </row>
    <row r="123" spans="2:12" ht="24.95" customHeight="1" x14ac:dyDescent="0.25">
      <c r="B123" s="279" t="s">
        <v>332</v>
      </c>
      <c r="C123" s="245">
        <v>802</v>
      </c>
      <c r="D123" s="149" t="s">
        <v>258</v>
      </c>
      <c r="E123" s="149" t="s">
        <v>238</v>
      </c>
      <c r="F123" s="150" t="s">
        <v>422</v>
      </c>
      <c r="G123" s="150" t="s">
        <v>122</v>
      </c>
      <c r="H123" s="150" t="s">
        <v>96</v>
      </c>
      <c r="I123" s="312">
        <f t="shared" ref="I123:K123" si="28">I124+I125+I126</f>
        <v>514</v>
      </c>
      <c r="J123" s="312"/>
      <c r="K123" s="312">
        <f t="shared" si="28"/>
        <v>514</v>
      </c>
      <c r="L123" s="13"/>
    </row>
    <row r="124" spans="2:12" ht="24.95" customHeight="1" x14ac:dyDescent="0.25">
      <c r="B124" s="279" t="s">
        <v>332</v>
      </c>
      <c r="C124" s="245">
        <v>802</v>
      </c>
      <c r="D124" s="150" t="s">
        <v>258</v>
      </c>
      <c r="E124" s="150" t="s">
        <v>238</v>
      </c>
      <c r="F124" s="150" t="s">
        <v>375</v>
      </c>
      <c r="G124" s="150" t="s">
        <v>208</v>
      </c>
      <c r="H124" s="150" t="s">
        <v>174</v>
      </c>
      <c r="I124" s="313">
        <f>'Приложение 27'!I160</f>
        <v>3</v>
      </c>
      <c r="J124" s="313"/>
      <c r="K124" s="313">
        <f>'Приложение 27'!J160</f>
        <v>3</v>
      </c>
      <c r="L124" s="13"/>
    </row>
    <row r="125" spans="2:12" ht="24.95" customHeight="1" x14ac:dyDescent="0.25">
      <c r="B125" s="279" t="s">
        <v>332</v>
      </c>
      <c r="C125" s="245">
        <v>802</v>
      </c>
      <c r="D125" s="150" t="s">
        <v>258</v>
      </c>
      <c r="E125" s="150" t="s">
        <v>238</v>
      </c>
      <c r="F125" s="150" t="s">
        <v>405</v>
      </c>
      <c r="G125" s="150" t="s">
        <v>130</v>
      </c>
      <c r="H125" s="150" t="s">
        <v>134</v>
      </c>
      <c r="I125" s="313">
        <f>'Приложение 27'!I161+'Приложение 27'!I162</f>
        <v>511</v>
      </c>
      <c r="J125" s="313"/>
      <c r="K125" s="313">
        <f>'Приложение 27'!J161+'Приложение 27'!J162</f>
        <v>511</v>
      </c>
      <c r="L125" s="13"/>
    </row>
    <row r="126" spans="2:12" ht="24.95" customHeight="1" x14ac:dyDescent="0.25">
      <c r="B126" s="279" t="s">
        <v>332</v>
      </c>
      <c r="C126" s="245">
        <v>802</v>
      </c>
      <c r="D126" s="150" t="s">
        <v>258</v>
      </c>
      <c r="E126" s="150" t="s">
        <v>238</v>
      </c>
      <c r="F126" s="150" t="s">
        <v>405</v>
      </c>
      <c r="G126" s="150" t="s">
        <v>130</v>
      </c>
      <c r="H126" s="150" t="s">
        <v>138</v>
      </c>
      <c r="I126" s="313">
        <f>'Приложение 27'!I165</f>
        <v>0</v>
      </c>
      <c r="J126" s="313"/>
      <c r="K126" s="313">
        <f>'Приложение 27'!J165</f>
        <v>0</v>
      </c>
      <c r="L126" s="13"/>
    </row>
    <row r="127" spans="2:12" ht="24.95" customHeight="1" x14ac:dyDescent="0.25">
      <c r="B127" s="279"/>
      <c r="C127" s="245"/>
      <c r="D127" s="150"/>
      <c r="E127" s="150"/>
      <c r="F127" s="150"/>
      <c r="G127" s="150"/>
      <c r="H127" s="150"/>
      <c r="I127" s="313"/>
      <c r="J127" s="313"/>
      <c r="K127" s="313"/>
      <c r="L127" s="13"/>
    </row>
    <row r="128" spans="2:12" ht="24.95" customHeight="1" x14ac:dyDescent="0.2">
      <c r="B128" s="276" t="s">
        <v>398</v>
      </c>
      <c r="C128" s="265" t="s">
        <v>114</v>
      </c>
      <c r="D128" s="266" t="s">
        <v>258</v>
      </c>
      <c r="E128" s="266" t="s">
        <v>238</v>
      </c>
      <c r="F128" s="266" t="s">
        <v>399</v>
      </c>
      <c r="G128" s="266" t="s">
        <v>96</v>
      </c>
      <c r="H128" s="266" t="s">
        <v>96</v>
      </c>
      <c r="I128" s="312">
        <f t="shared" ref="I128:K128" si="29">I129+I130</f>
        <v>10</v>
      </c>
      <c r="J128" s="312"/>
      <c r="K128" s="312">
        <f t="shared" si="29"/>
        <v>10</v>
      </c>
      <c r="L128" s="13"/>
    </row>
    <row r="129" spans="2:12" ht="24.95" customHeight="1" x14ac:dyDescent="0.25">
      <c r="B129" s="272" t="s">
        <v>400</v>
      </c>
      <c r="C129" s="267" t="s">
        <v>114</v>
      </c>
      <c r="D129" s="268" t="s">
        <v>258</v>
      </c>
      <c r="E129" s="268" t="s">
        <v>238</v>
      </c>
      <c r="F129" s="268" t="s">
        <v>399</v>
      </c>
      <c r="G129" s="269" t="s">
        <v>130</v>
      </c>
      <c r="H129" s="269" t="s">
        <v>134</v>
      </c>
      <c r="I129" s="313">
        <f>'Приложение 27'!I168</f>
        <v>10</v>
      </c>
      <c r="J129" s="313"/>
      <c r="K129" s="313">
        <f>'Приложение 27'!J168</f>
        <v>10</v>
      </c>
      <c r="L129" s="13"/>
    </row>
    <row r="130" spans="2:12" ht="24.95" customHeight="1" x14ac:dyDescent="0.25">
      <c r="B130" s="273" t="s">
        <v>178</v>
      </c>
      <c r="C130" s="267" t="s">
        <v>114</v>
      </c>
      <c r="D130" s="268" t="s">
        <v>258</v>
      </c>
      <c r="E130" s="268" t="s">
        <v>238</v>
      </c>
      <c r="F130" s="268" t="s">
        <v>399</v>
      </c>
      <c r="G130" s="269" t="s">
        <v>130</v>
      </c>
      <c r="H130" s="269" t="s">
        <v>179</v>
      </c>
      <c r="I130" s="313"/>
      <c r="J130" s="313"/>
      <c r="K130" s="313"/>
      <c r="L130" s="13"/>
    </row>
    <row r="131" spans="2:12" ht="24.95" customHeight="1" x14ac:dyDescent="0.25">
      <c r="B131" s="274"/>
      <c r="C131" s="245"/>
      <c r="D131" s="150"/>
      <c r="E131" s="150"/>
      <c r="F131" s="150"/>
      <c r="G131" s="150"/>
      <c r="H131" s="150"/>
      <c r="I131" s="313"/>
      <c r="J131" s="313"/>
      <c r="K131" s="313"/>
      <c r="L131" s="13"/>
    </row>
    <row r="132" spans="2:12" ht="24.95" customHeight="1" x14ac:dyDescent="0.2">
      <c r="B132" s="298" t="s">
        <v>378</v>
      </c>
      <c r="C132" s="247">
        <v>802</v>
      </c>
      <c r="D132" s="149" t="s">
        <v>258</v>
      </c>
      <c r="E132" s="149" t="s">
        <v>238</v>
      </c>
      <c r="F132" s="149" t="s">
        <v>379</v>
      </c>
      <c r="G132" s="149"/>
      <c r="H132" s="149" t="s">
        <v>96</v>
      </c>
      <c r="I132" s="312">
        <f t="shared" ref="I132:K133" si="30">I133</f>
        <v>15</v>
      </c>
      <c r="J132" s="312"/>
      <c r="K132" s="312">
        <f t="shared" si="30"/>
        <v>15</v>
      </c>
      <c r="L132" s="13"/>
    </row>
    <row r="133" spans="2:12" ht="24.95" customHeight="1" x14ac:dyDescent="0.25">
      <c r="B133" s="279" t="s">
        <v>332</v>
      </c>
      <c r="C133" s="245">
        <v>802</v>
      </c>
      <c r="D133" s="150" t="s">
        <v>258</v>
      </c>
      <c r="E133" s="150" t="s">
        <v>238</v>
      </c>
      <c r="F133" s="150" t="s">
        <v>379</v>
      </c>
      <c r="G133" s="150" t="s">
        <v>122</v>
      </c>
      <c r="H133" s="150" t="s">
        <v>96</v>
      </c>
      <c r="I133" s="313">
        <f t="shared" si="30"/>
        <v>15</v>
      </c>
      <c r="J133" s="313"/>
      <c r="K133" s="313">
        <f t="shared" si="30"/>
        <v>15</v>
      </c>
      <c r="L133" s="13"/>
    </row>
    <row r="134" spans="2:12" ht="24.95" customHeight="1" x14ac:dyDescent="0.2">
      <c r="B134" s="281" t="s">
        <v>336</v>
      </c>
      <c r="C134" s="247">
        <v>802</v>
      </c>
      <c r="D134" s="150" t="s">
        <v>258</v>
      </c>
      <c r="E134" s="150" t="s">
        <v>238</v>
      </c>
      <c r="F134" s="150" t="s">
        <v>379</v>
      </c>
      <c r="G134" s="259" t="s">
        <v>130</v>
      </c>
      <c r="H134" s="259" t="s">
        <v>134</v>
      </c>
      <c r="I134" s="313">
        <f>'Приложение 27'!I172+'Приложение 27'!I173</f>
        <v>15</v>
      </c>
      <c r="J134" s="313"/>
      <c r="K134" s="313">
        <f>'Приложение 27'!J172+'Приложение 27'!J173</f>
        <v>15</v>
      </c>
      <c r="L134" s="13"/>
    </row>
    <row r="135" spans="2:12" ht="24.95" customHeight="1" x14ac:dyDescent="0.25">
      <c r="B135" s="274"/>
      <c r="C135" s="245"/>
      <c r="D135" s="150"/>
      <c r="E135" s="150"/>
      <c r="F135" s="150"/>
      <c r="G135" s="150"/>
      <c r="H135" s="150"/>
      <c r="I135" s="313"/>
      <c r="J135" s="313"/>
      <c r="K135" s="313"/>
      <c r="L135" s="13"/>
    </row>
    <row r="136" spans="2:12" ht="24.95" customHeight="1" x14ac:dyDescent="0.2">
      <c r="B136" s="277" t="s">
        <v>380</v>
      </c>
      <c r="C136" s="245">
        <v>802</v>
      </c>
      <c r="D136" s="149" t="s">
        <v>249</v>
      </c>
      <c r="E136" s="149"/>
      <c r="F136" s="149"/>
      <c r="G136" s="149"/>
      <c r="H136" s="149"/>
      <c r="I136" s="312">
        <f t="shared" ref="I136:K137" si="31">I137</f>
        <v>0</v>
      </c>
      <c r="J136" s="312"/>
      <c r="K136" s="312">
        <f t="shared" si="31"/>
        <v>0</v>
      </c>
      <c r="L136" s="13"/>
    </row>
    <row r="137" spans="2:12" ht="24.95" customHeight="1" x14ac:dyDescent="0.2">
      <c r="B137" s="277" t="s">
        <v>267</v>
      </c>
      <c r="C137" s="247">
        <v>802</v>
      </c>
      <c r="D137" s="149" t="s">
        <v>249</v>
      </c>
      <c r="E137" s="149" t="s">
        <v>93</v>
      </c>
      <c r="F137" s="149"/>
      <c r="G137" s="149"/>
      <c r="H137" s="149" t="s">
        <v>96</v>
      </c>
      <c r="I137" s="313">
        <f t="shared" si="31"/>
        <v>0</v>
      </c>
      <c r="J137" s="313"/>
      <c r="K137" s="313">
        <f t="shared" si="31"/>
        <v>0</v>
      </c>
      <c r="L137" s="13"/>
    </row>
    <row r="138" spans="2:12" ht="24.95" customHeight="1" x14ac:dyDescent="0.2">
      <c r="B138" s="280" t="s">
        <v>381</v>
      </c>
      <c r="C138" s="247">
        <v>802</v>
      </c>
      <c r="D138" s="150" t="s">
        <v>249</v>
      </c>
      <c r="E138" s="150" t="s">
        <v>93</v>
      </c>
      <c r="F138" s="150" t="s">
        <v>382</v>
      </c>
      <c r="G138" s="150" t="s">
        <v>269</v>
      </c>
      <c r="H138" s="150" t="s">
        <v>423</v>
      </c>
      <c r="I138" s="313">
        <f>'Приложение 27'!I177</f>
        <v>0</v>
      </c>
      <c r="J138" s="313"/>
      <c r="K138" s="313">
        <f>'Приложение 27'!J177</f>
        <v>0</v>
      </c>
      <c r="L138" s="13"/>
    </row>
    <row r="139" spans="2:12" ht="24.95" customHeight="1" x14ac:dyDescent="0.2">
      <c r="B139" s="296" t="s">
        <v>383</v>
      </c>
      <c r="C139" s="245">
        <v>802</v>
      </c>
      <c r="D139" s="149"/>
      <c r="E139" s="149"/>
      <c r="F139" s="149"/>
      <c r="G139" s="149"/>
      <c r="H139" s="149" t="s">
        <v>96</v>
      </c>
      <c r="I139" s="312">
        <f t="shared" ref="I139:K139" si="32">I140</f>
        <v>3.5</v>
      </c>
      <c r="J139" s="312"/>
      <c r="K139" s="312">
        <f t="shared" si="32"/>
        <v>3.7</v>
      </c>
      <c r="L139" s="13"/>
    </row>
    <row r="140" spans="2:12" ht="24.95" customHeight="1" x14ac:dyDescent="0.2">
      <c r="B140" s="299" t="s">
        <v>420</v>
      </c>
      <c r="C140" s="247">
        <v>802</v>
      </c>
      <c r="D140" s="150" t="s">
        <v>278</v>
      </c>
      <c r="E140" s="150" t="s">
        <v>238</v>
      </c>
      <c r="F140" s="150" t="s">
        <v>408</v>
      </c>
      <c r="G140" s="150" t="s">
        <v>279</v>
      </c>
      <c r="H140" s="150" t="s">
        <v>280</v>
      </c>
      <c r="I140" s="312">
        <f>'Приложение 27'!I182</f>
        <v>3.5</v>
      </c>
      <c r="J140" s="312"/>
      <c r="K140" s="312">
        <f>'Приложение 27'!J182</f>
        <v>3.7</v>
      </c>
      <c r="L140" s="13"/>
    </row>
    <row r="141" spans="2:12" ht="24.95" customHeight="1" x14ac:dyDescent="0.2">
      <c r="B141" s="277" t="s">
        <v>282</v>
      </c>
      <c r="C141" s="245">
        <v>802</v>
      </c>
      <c r="D141" s="150"/>
      <c r="E141" s="150"/>
      <c r="F141" s="150"/>
      <c r="G141" s="150"/>
      <c r="H141" s="150"/>
      <c r="I141" s="312">
        <f t="shared" ref="I141:K141" si="33">I16+I90+I102+I117+I119+I136+I139</f>
        <v>5730.1047000000008</v>
      </c>
      <c r="J141" s="312"/>
      <c r="K141" s="312">
        <f t="shared" si="33"/>
        <v>5760.6987399999998</v>
      </c>
      <c r="L141" s="13"/>
    </row>
  </sheetData>
  <mergeCells count="12">
    <mergeCell ref="K1:L1"/>
    <mergeCell ref="K2:M2"/>
    <mergeCell ref="K3:M3"/>
    <mergeCell ref="K4:M4"/>
    <mergeCell ref="K5:M5"/>
    <mergeCell ref="K12:L12"/>
    <mergeCell ref="B9:L9"/>
    <mergeCell ref="B10:D10"/>
    <mergeCell ref="B12:B13"/>
    <mergeCell ref="C12:C13"/>
    <mergeCell ref="D12:G12"/>
    <mergeCell ref="I12:J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C1" workbookViewId="0">
      <selection activeCell="E8" sqref="E8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36.140625" style="1" customWidth="1"/>
    <col min="4" max="4" width="36.42578125" style="1" customWidth="1"/>
    <col min="5" max="5" width="18.85546875" style="1" customWidth="1"/>
    <col min="6" max="6" width="14" style="1" hidden="1" customWidth="1"/>
    <col min="7" max="7" width="24.140625" style="1" customWidth="1"/>
    <col min="8" max="16384" width="9.140625" style="1"/>
  </cols>
  <sheetData>
    <row r="1" spans="1:9" ht="18.75" x14ac:dyDescent="0.3">
      <c r="D1" s="48"/>
      <c r="E1" s="48"/>
      <c r="G1" s="300" t="s">
        <v>63</v>
      </c>
    </row>
    <row r="2" spans="1:9" s="2" customFormat="1" ht="15.75" x14ac:dyDescent="0.25">
      <c r="A2" s="15"/>
      <c r="B2" s="15"/>
      <c r="C2" s="15"/>
      <c r="D2" s="51"/>
      <c r="E2" s="324" t="s">
        <v>289</v>
      </c>
      <c r="F2" s="324"/>
      <c r="G2" s="324"/>
    </row>
    <row r="3" spans="1:9" s="2" customFormat="1" ht="15.75" x14ac:dyDescent="0.25">
      <c r="A3" s="15"/>
      <c r="B3" s="15"/>
      <c r="C3" s="15"/>
      <c r="D3" s="51"/>
      <c r="E3" s="324" t="s">
        <v>433</v>
      </c>
      <c r="F3" s="324"/>
      <c r="G3" s="324"/>
    </row>
    <row r="4" spans="1:9" s="2" customFormat="1" ht="29.25" customHeight="1" x14ac:dyDescent="0.25">
      <c r="A4" s="15"/>
      <c r="B4" s="15"/>
      <c r="C4" s="15"/>
      <c r="D4" s="52"/>
      <c r="E4" s="325" t="s">
        <v>441</v>
      </c>
      <c r="F4" s="325"/>
      <c r="G4" s="325"/>
    </row>
    <row r="5" spans="1:9" s="2" customFormat="1" ht="15.75" x14ac:dyDescent="0.25">
      <c r="A5" s="15"/>
      <c r="B5" s="15"/>
      <c r="C5" s="15"/>
      <c r="D5" s="51"/>
      <c r="E5" s="324" t="s">
        <v>457</v>
      </c>
      <c r="F5" s="324"/>
      <c r="G5" s="324"/>
    </row>
    <row r="6" spans="1:9" s="2" customFormat="1" ht="15.75" x14ac:dyDescent="0.25">
      <c r="A6" s="15"/>
      <c r="B6" s="15"/>
      <c r="C6" s="15"/>
      <c r="D6" s="15"/>
    </row>
    <row r="7" spans="1:9" s="2" customFormat="1" ht="15.75" x14ac:dyDescent="0.25">
      <c r="A7" s="15"/>
      <c r="B7" s="15"/>
      <c r="C7" s="15"/>
      <c r="D7" s="15"/>
      <c r="E7" s="15"/>
    </row>
    <row r="8" spans="1:9" s="2" customFormat="1" ht="15.75" x14ac:dyDescent="0.25">
      <c r="A8" s="3"/>
      <c r="B8" s="3"/>
      <c r="C8" s="3"/>
      <c r="D8" s="3"/>
      <c r="E8" s="3"/>
    </row>
    <row r="9" spans="1:9" ht="75.75" customHeight="1" x14ac:dyDescent="0.25">
      <c r="B9" s="316" t="s">
        <v>449</v>
      </c>
      <c r="C9" s="316"/>
      <c r="D9" s="316"/>
      <c r="E9" s="25"/>
      <c r="F9" s="25"/>
      <c r="G9" s="25"/>
      <c r="H9" s="25"/>
      <c r="I9" s="25"/>
    </row>
    <row r="10" spans="1:9" ht="15.75" x14ac:dyDescent="0.25">
      <c r="B10" s="317"/>
      <c r="C10" s="317"/>
      <c r="D10" s="317"/>
      <c r="E10" s="18"/>
    </row>
    <row r="11" spans="1:9" ht="15.75" x14ac:dyDescent="0.25">
      <c r="B11" s="5"/>
      <c r="C11" s="5"/>
      <c r="D11" s="5" t="s">
        <v>83</v>
      </c>
      <c r="E11" s="44" t="s">
        <v>62</v>
      </c>
      <c r="F11" s="1" t="s">
        <v>35</v>
      </c>
    </row>
    <row r="12" spans="1:9" ht="67.5" customHeight="1" x14ac:dyDescent="0.2">
      <c r="B12" s="38" t="s">
        <v>64</v>
      </c>
      <c r="C12" s="32" t="s">
        <v>65</v>
      </c>
      <c r="D12" s="32" t="s">
        <v>32</v>
      </c>
    </row>
    <row r="13" spans="1:9" ht="25.5" customHeight="1" x14ac:dyDescent="0.25">
      <c r="B13" s="46">
        <v>1</v>
      </c>
      <c r="C13" s="47">
        <v>2</v>
      </c>
      <c r="D13" s="46">
        <v>3</v>
      </c>
    </row>
    <row r="14" spans="1:9" ht="58.5" customHeight="1" x14ac:dyDescent="0.2">
      <c r="B14" s="308">
        <v>8.0210010000049095E+19</v>
      </c>
      <c r="C14" s="32" t="s">
        <v>432</v>
      </c>
      <c r="D14" s="309">
        <f>+'Приложение 27'!H177</f>
        <v>166.9</v>
      </c>
    </row>
    <row r="16" spans="1:9" ht="15" x14ac:dyDescent="0.25">
      <c r="C16"/>
      <c r="D16"/>
      <c r="E16"/>
    </row>
    <row r="17" spans="2:5" ht="15.75" x14ac:dyDescent="0.25">
      <c r="B17"/>
      <c r="C17" s="26" t="s">
        <v>80</v>
      </c>
      <c r="D17" s="5"/>
      <c r="E17" s="5"/>
    </row>
    <row r="18" spans="2:5" ht="15.75" x14ac:dyDescent="0.25">
      <c r="B18" s="5"/>
    </row>
    <row r="47" spans="3:3" x14ac:dyDescent="0.2">
      <c r="C47" s="12"/>
    </row>
  </sheetData>
  <mergeCells count="6">
    <mergeCell ref="B10:D10"/>
    <mergeCell ref="B9:D9"/>
    <mergeCell ref="E2:G2"/>
    <mergeCell ref="E3:G3"/>
    <mergeCell ref="E4:G4"/>
    <mergeCell ref="E5:G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D1" workbookViewId="0">
      <selection activeCell="G8" sqref="G8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40.42578125" style="1" customWidth="1"/>
    <col min="4" max="4" width="40.7109375" style="1" customWidth="1"/>
    <col min="5" max="5" width="32.140625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9" ht="18.75" x14ac:dyDescent="0.25">
      <c r="D1" s="14"/>
      <c r="E1" s="16"/>
      <c r="G1" s="328" t="s">
        <v>70</v>
      </c>
      <c r="H1" s="328"/>
      <c r="I1" s="328"/>
    </row>
    <row r="2" spans="1:9" s="2" customFormat="1" ht="15.75" x14ac:dyDescent="0.25">
      <c r="A2" s="15"/>
      <c r="B2" s="15"/>
      <c r="C2" s="15"/>
      <c r="D2" s="15"/>
      <c r="G2" s="324" t="s">
        <v>289</v>
      </c>
      <c r="H2" s="324"/>
      <c r="I2" s="324"/>
    </row>
    <row r="3" spans="1:9" s="2" customFormat="1" ht="15.75" x14ac:dyDescent="0.25">
      <c r="A3" s="15"/>
      <c r="B3" s="15"/>
      <c r="C3" s="15"/>
      <c r="D3" s="15"/>
      <c r="G3" s="324" t="s">
        <v>433</v>
      </c>
      <c r="H3" s="324"/>
      <c r="I3" s="324"/>
    </row>
    <row r="4" spans="1:9" s="2" customFormat="1" ht="26.25" customHeight="1" x14ac:dyDescent="0.25">
      <c r="A4" s="15"/>
      <c r="B4" s="15"/>
      <c r="C4" s="15"/>
      <c r="D4" s="15"/>
      <c r="E4" s="17"/>
      <c r="G4" s="325" t="s">
        <v>441</v>
      </c>
      <c r="H4" s="325"/>
      <c r="I4" s="325"/>
    </row>
    <row r="5" spans="1:9" s="2" customFormat="1" ht="15.75" x14ac:dyDescent="0.25">
      <c r="A5" s="15"/>
      <c r="B5" s="15"/>
      <c r="C5" s="15"/>
      <c r="D5" s="15"/>
      <c r="G5" s="324" t="s">
        <v>456</v>
      </c>
      <c r="H5" s="324"/>
      <c r="I5" s="324"/>
    </row>
    <row r="6" spans="1:9" s="2" customFormat="1" ht="15.75" x14ac:dyDescent="0.25">
      <c r="A6" s="15"/>
      <c r="B6" s="15"/>
      <c r="C6" s="15"/>
      <c r="D6" s="15"/>
    </row>
    <row r="7" spans="1:9" s="2" customFormat="1" ht="15.75" x14ac:dyDescent="0.25">
      <c r="A7" s="15"/>
      <c r="B7" s="15"/>
      <c r="C7" s="15"/>
      <c r="D7" s="15"/>
      <c r="E7" s="15"/>
    </row>
    <row r="8" spans="1:9" s="2" customFormat="1" ht="15.75" x14ac:dyDescent="0.25">
      <c r="A8" s="3"/>
      <c r="B8" s="3"/>
      <c r="C8" s="3"/>
      <c r="D8" s="3"/>
      <c r="E8" s="3"/>
    </row>
    <row r="9" spans="1:9" ht="75.75" customHeight="1" x14ac:dyDescent="0.25">
      <c r="B9" s="25"/>
      <c r="C9" s="333" t="s">
        <v>450</v>
      </c>
      <c r="D9" s="333"/>
      <c r="E9" s="303"/>
      <c r="F9" s="25"/>
      <c r="G9" s="25"/>
      <c r="H9" s="25"/>
      <c r="I9" s="25"/>
    </row>
    <row r="10" spans="1:9" ht="15.75" x14ac:dyDescent="0.25">
      <c r="B10" s="317"/>
      <c r="C10" s="317"/>
      <c r="D10" s="317"/>
      <c r="E10" s="18"/>
    </row>
    <row r="11" spans="1:9" ht="15.75" x14ac:dyDescent="0.25">
      <c r="B11" s="5"/>
      <c r="C11" s="5"/>
      <c r="D11" s="5" t="s">
        <v>66</v>
      </c>
      <c r="E11" s="44" t="s">
        <v>82</v>
      </c>
      <c r="F11" s="1" t="s">
        <v>35</v>
      </c>
    </row>
    <row r="12" spans="1:9" ht="67.5" customHeight="1" x14ac:dyDescent="0.2">
      <c r="B12" s="38" t="s">
        <v>22</v>
      </c>
      <c r="C12" s="38" t="s">
        <v>68</v>
      </c>
      <c r="D12" s="38" t="s">
        <v>61</v>
      </c>
      <c r="E12" s="38" t="s">
        <v>81</v>
      </c>
    </row>
    <row r="13" spans="1:9" ht="25.5" customHeight="1" x14ac:dyDescent="0.25">
      <c r="B13" s="35">
        <v>1</v>
      </c>
      <c r="C13" s="35">
        <v>2</v>
      </c>
      <c r="D13" s="35">
        <v>3</v>
      </c>
      <c r="E13" s="35">
        <v>4</v>
      </c>
    </row>
    <row r="14" spans="1:9" ht="58.5" customHeight="1" x14ac:dyDescent="0.2">
      <c r="B14" s="308">
        <v>8.0210010000049095E+19</v>
      </c>
      <c r="C14" s="304" t="s">
        <v>432</v>
      </c>
      <c r="D14" s="45">
        <v>184.6</v>
      </c>
      <c r="E14" s="38">
        <v>184.6</v>
      </c>
    </row>
    <row r="16" spans="1:9" ht="15" x14ac:dyDescent="0.25">
      <c r="C16"/>
      <c r="D16"/>
      <c r="E16"/>
    </row>
    <row r="17" spans="2:5" ht="15.75" x14ac:dyDescent="0.25">
      <c r="B17"/>
      <c r="C17" s="26" t="s">
        <v>67</v>
      </c>
      <c r="D17" s="5"/>
      <c r="E17" s="5"/>
    </row>
    <row r="18" spans="2:5" ht="15.75" x14ac:dyDescent="0.25">
      <c r="B18" s="5"/>
    </row>
    <row r="47" spans="3:3" x14ac:dyDescent="0.2">
      <c r="C47" s="12"/>
    </row>
  </sheetData>
  <mergeCells count="7">
    <mergeCell ref="B10:D10"/>
    <mergeCell ref="G1:I1"/>
    <mergeCell ref="G2:I2"/>
    <mergeCell ref="G3:I3"/>
    <mergeCell ref="G4:I4"/>
    <mergeCell ref="G5:I5"/>
    <mergeCell ref="C9:D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6"/>
  <sheetViews>
    <sheetView tabSelected="1" topLeftCell="D1" workbookViewId="0">
      <selection activeCell="H7" sqref="H7"/>
    </sheetView>
  </sheetViews>
  <sheetFormatPr defaultColWidth="9.140625" defaultRowHeight="12.75" x14ac:dyDescent="0.2"/>
  <cols>
    <col min="1" max="1" width="58.140625" style="1" customWidth="1"/>
    <col min="2" max="2" width="10.7109375" style="1" customWidth="1"/>
    <col min="3" max="3" width="6" style="1" customWidth="1"/>
    <col min="4" max="4" width="11.7109375" style="1" customWidth="1"/>
    <col min="5" max="5" width="12.7109375" style="1" customWidth="1"/>
    <col min="6" max="6" width="8.85546875" style="1" customWidth="1"/>
    <col min="7" max="7" width="9.42578125" style="1" customWidth="1"/>
    <col min="8" max="8" width="19.28515625" style="1" customWidth="1"/>
    <col min="9" max="9" width="20" style="1" customWidth="1"/>
    <col min="10" max="10" width="18.28515625" style="1" customWidth="1"/>
    <col min="11" max="11" width="1.7109375" style="1" customWidth="1"/>
    <col min="12" max="16384" width="9.140625" style="1"/>
  </cols>
  <sheetData>
    <row r="1" spans="1:11" ht="18.75" x14ac:dyDescent="0.3">
      <c r="C1" s="14"/>
      <c r="D1" s="55"/>
      <c r="F1" s="55"/>
      <c r="G1" s="49"/>
      <c r="H1" s="49"/>
      <c r="I1" s="49"/>
      <c r="J1" s="300" t="s">
        <v>71</v>
      </c>
    </row>
    <row r="2" spans="1:11" s="56" customFormat="1" ht="15.75" x14ac:dyDescent="0.25">
      <c r="A2" s="15"/>
      <c r="B2" s="15"/>
      <c r="C2" s="15"/>
      <c r="G2" s="302"/>
      <c r="H2" s="302"/>
      <c r="I2" s="324" t="s">
        <v>289</v>
      </c>
      <c r="J2" s="324"/>
      <c r="K2" s="324"/>
    </row>
    <row r="3" spans="1:11" s="56" customFormat="1" ht="15.75" x14ac:dyDescent="0.25">
      <c r="A3" s="15"/>
      <c r="B3" s="15"/>
      <c r="C3" s="15"/>
      <c r="G3" s="302"/>
      <c r="H3" s="302"/>
      <c r="I3" s="324" t="s">
        <v>433</v>
      </c>
      <c r="J3" s="324"/>
      <c r="K3" s="324"/>
    </row>
    <row r="4" spans="1:11" s="56" customFormat="1" ht="24.75" customHeight="1" x14ac:dyDescent="0.25">
      <c r="A4" s="15"/>
      <c r="B4" s="15"/>
      <c r="C4" s="15"/>
      <c r="D4" s="53"/>
      <c r="F4" s="53"/>
      <c r="G4" s="301"/>
      <c r="H4" s="301"/>
      <c r="I4" s="325" t="s">
        <v>441</v>
      </c>
      <c r="J4" s="325"/>
      <c r="K4" s="325"/>
    </row>
    <row r="5" spans="1:11" s="56" customFormat="1" ht="15.75" x14ac:dyDescent="0.25">
      <c r="A5" s="15"/>
      <c r="B5" s="15"/>
      <c r="C5" s="15"/>
      <c r="G5" s="302"/>
      <c r="H5" s="302"/>
      <c r="I5" s="324" t="s">
        <v>456</v>
      </c>
      <c r="J5" s="324"/>
      <c r="K5" s="324"/>
    </row>
    <row r="6" spans="1:11" s="56" customFormat="1" ht="15.75" x14ac:dyDescent="0.25">
      <c r="A6" s="15"/>
      <c r="B6" s="15"/>
      <c r="C6" s="15"/>
      <c r="G6" s="342"/>
      <c r="H6" s="342"/>
    </row>
    <row r="7" spans="1:11" s="56" customFormat="1" ht="15.75" x14ac:dyDescent="0.25">
      <c r="A7" s="15"/>
      <c r="B7" s="15"/>
      <c r="C7" s="15"/>
      <c r="D7" s="15"/>
    </row>
    <row r="8" spans="1:11" s="56" customFormat="1" ht="15.75" x14ac:dyDescent="0.25">
      <c r="A8" s="3"/>
      <c r="B8" s="3"/>
      <c r="C8" s="3"/>
      <c r="D8" s="3"/>
    </row>
    <row r="9" spans="1:11" ht="75.75" customHeight="1" x14ac:dyDescent="0.25">
      <c r="A9" s="316" t="s">
        <v>451</v>
      </c>
      <c r="B9" s="316"/>
      <c r="C9" s="316"/>
      <c r="D9" s="316"/>
      <c r="E9" s="316"/>
      <c r="F9" s="316"/>
      <c r="G9" s="316"/>
      <c r="H9" s="25"/>
    </row>
    <row r="10" spans="1:11" ht="15.75" x14ac:dyDescent="0.25">
      <c r="A10" s="317"/>
      <c r="B10" s="317"/>
      <c r="C10" s="317"/>
      <c r="D10" s="54"/>
    </row>
    <row r="11" spans="1:11" ht="15.75" x14ac:dyDescent="0.25">
      <c r="A11" s="5"/>
      <c r="B11" s="5"/>
      <c r="C11" s="5" t="s">
        <v>69</v>
      </c>
      <c r="D11" s="44" t="s">
        <v>72</v>
      </c>
      <c r="G11" s="1" t="s">
        <v>73</v>
      </c>
    </row>
    <row r="12" spans="1:11" ht="74.25" customHeight="1" x14ac:dyDescent="0.2">
      <c r="A12" s="57" t="s">
        <v>86</v>
      </c>
      <c r="B12" s="57"/>
      <c r="C12" s="57" t="s">
        <v>87</v>
      </c>
      <c r="D12" s="57" t="s">
        <v>88</v>
      </c>
      <c r="E12" s="57" t="s">
        <v>89</v>
      </c>
      <c r="F12" s="57"/>
      <c r="G12" s="58" t="s">
        <v>90</v>
      </c>
      <c r="H12" s="181" t="s">
        <v>284</v>
      </c>
      <c r="I12" s="182" t="s">
        <v>285</v>
      </c>
      <c r="J12" s="182" t="s">
        <v>286</v>
      </c>
    </row>
    <row r="13" spans="1:11" ht="25.5" customHeight="1" x14ac:dyDescent="0.2">
      <c r="A13" s="183" t="s">
        <v>91</v>
      </c>
      <c r="B13" s="59"/>
      <c r="C13" s="60"/>
      <c r="D13" s="60"/>
      <c r="E13" s="60"/>
      <c r="F13" s="60"/>
      <c r="G13" s="59"/>
      <c r="H13" s="61">
        <f>H14+H130+H142+H156+H176+H180+H153+H159</f>
        <v>5661.3999999999987</v>
      </c>
      <c r="I13" s="61">
        <f t="shared" ref="I13:J13" si="0">I14+I130+I142+I156+I176+I180+I153+I159</f>
        <v>5730.1047000000008</v>
      </c>
      <c r="J13" s="61">
        <f t="shared" si="0"/>
        <v>5760.6987399999998</v>
      </c>
    </row>
    <row r="14" spans="1:11" ht="58.5" customHeight="1" x14ac:dyDescent="0.25">
      <c r="A14" s="184" t="s">
        <v>92</v>
      </c>
      <c r="B14" s="185">
        <v>802</v>
      </c>
      <c r="C14" s="62" t="s">
        <v>93</v>
      </c>
      <c r="D14" s="62" t="s">
        <v>94</v>
      </c>
      <c r="E14" s="62" t="s">
        <v>95</v>
      </c>
      <c r="F14" s="62" t="s">
        <v>96</v>
      </c>
      <c r="G14" s="62" t="s">
        <v>96</v>
      </c>
      <c r="H14" s="63">
        <f>H15+H23+H93+H95+H81</f>
        <v>4185.7999999999993</v>
      </c>
      <c r="I14" s="63">
        <f>I15+I23+I93+I95+I81</f>
        <v>4443.6043</v>
      </c>
      <c r="J14" s="63">
        <f>J15+J23+J93+J95+J81</f>
        <v>4448.3942999999999</v>
      </c>
    </row>
    <row r="15" spans="1:11" ht="66" customHeight="1" x14ac:dyDescent="0.25">
      <c r="A15" s="186" t="s">
        <v>97</v>
      </c>
      <c r="B15" s="185">
        <v>802</v>
      </c>
      <c r="C15" s="62" t="s">
        <v>93</v>
      </c>
      <c r="D15" s="62" t="s">
        <v>98</v>
      </c>
      <c r="E15" s="62" t="s">
        <v>95</v>
      </c>
      <c r="F15" s="62" t="s">
        <v>96</v>
      </c>
      <c r="G15" s="62" t="s">
        <v>96</v>
      </c>
      <c r="H15" s="63">
        <f>H16</f>
        <v>869.5</v>
      </c>
      <c r="I15" s="63">
        <f t="shared" ref="I15:J16" si="1">I16</f>
        <v>956.8</v>
      </c>
      <c r="J15" s="63">
        <f t="shared" si="1"/>
        <v>1052.3999999999999</v>
      </c>
    </row>
    <row r="16" spans="1:11" ht="17.25" customHeight="1" x14ac:dyDescent="0.25">
      <c r="A16" s="187" t="s">
        <v>99</v>
      </c>
      <c r="B16" s="185">
        <v>802</v>
      </c>
      <c r="C16" s="62" t="s">
        <v>93</v>
      </c>
      <c r="D16" s="62" t="s">
        <v>98</v>
      </c>
      <c r="E16" s="62" t="s">
        <v>100</v>
      </c>
      <c r="F16" s="62" t="s">
        <v>96</v>
      </c>
      <c r="G16" s="62" t="s">
        <v>96</v>
      </c>
      <c r="H16" s="63">
        <f>H17</f>
        <v>869.5</v>
      </c>
      <c r="I16" s="63">
        <f t="shared" si="1"/>
        <v>956.8</v>
      </c>
      <c r="J16" s="63">
        <f t="shared" si="1"/>
        <v>1052.3999999999999</v>
      </c>
    </row>
    <row r="17" spans="1:12" ht="67.5" customHeight="1" x14ac:dyDescent="0.25">
      <c r="A17" s="188" t="s">
        <v>101</v>
      </c>
      <c r="B17" s="185">
        <v>802</v>
      </c>
      <c r="C17" s="62" t="s">
        <v>93</v>
      </c>
      <c r="D17" s="62" t="s">
        <v>98</v>
      </c>
      <c r="E17" s="62" t="s">
        <v>100</v>
      </c>
      <c r="F17" s="62" t="s">
        <v>96</v>
      </c>
      <c r="G17" s="62" t="s">
        <v>102</v>
      </c>
      <c r="H17" s="63">
        <f>H18+H19+H20</f>
        <v>869.5</v>
      </c>
      <c r="I17" s="63">
        <f t="shared" ref="I17:J17" si="2">I18+I19+I20</f>
        <v>956.8</v>
      </c>
      <c r="J17" s="63">
        <f t="shared" si="2"/>
        <v>1052.3999999999999</v>
      </c>
    </row>
    <row r="18" spans="1:12" ht="15" customHeight="1" x14ac:dyDescent="0.2">
      <c r="A18" s="189" t="s">
        <v>103</v>
      </c>
      <c r="B18" s="190">
        <v>802</v>
      </c>
      <c r="C18" s="64" t="s">
        <v>93</v>
      </c>
      <c r="D18" s="64" t="s">
        <v>98</v>
      </c>
      <c r="E18" s="64" t="s">
        <v>100</v>
      </c>
      <c r="F18" s="64" t="s">
        <v>104</v>
      </c>
      <c r="G18" s="64" t="s">
        <v>105</v>
      </c>
      <c r="H18" s="65">
        <v>668</v>
      </c>
      <c r="I18" s="66">
        <v>734.8</v>
      </c>
      <c r="J18" s="66">
        <v>808.3</v>
      </c>
    </row>
    <row r="19" spans="1:12" ht="15" customHeight="1" x14ac:dyDescent="0.2">
      <c r="A19" s="189" t="s">
        <v>106</v>
      </c>
      <c r="B19" s="190">
        <v>802</v>
      </c>
      <c r="C19" s="64" t="s">
        <v>93</v>
      </c>
      <c r="D19" s="64" t="s">
        <v>98</v>
      </c>
      <c r="E19" s="64" t="s">
        <v>100</v>
      </c>
      <c r="F19" s="64" t="s">
        <v>107</v>
      </c>
      <c r="G19" s="64" t="s">
        <v>108</v>
      </c>
      <c r="H19" s="65"/>
      <c r="I19" s="66"/>
      <c r="J19" s="66"/>
    </row>
    <row r="20" spans="1:12" ht="15" customHeight="1" x14ac:dyDescent="0.2">
      <c r="A20" s="189" t="s">
        <v>109</v>
      </c>
      <c r="B20" s="190">
        <v>802</v>
      </c>
      <c r="C20" s="64" t="s">
        <v>93</v>
      </c>
      <c r="D20" s="64" t="s">
        <v>98</v>
      </c>
      <c r="E20" s="64" t="s">
        <v>100</v>
      </c>
      <c r="F20" s="64" t="s">
        <v>110</v>
      </c>
      <c r="G20" s="64" t="s">
        <v>111</v>
      </c>
      <c r="H20" s="65">
        <v>201.5</v>
      </c>
      <c r="I20" s="66">
        <v>222</v>
      </c>
      <c r="J20" s="66">
        <v>244.1</v>
      </c>
    </row>
    <row r="21" spans="1:12" ht="15" customHeight="1" x14ac:dyDescent="0.2">
      <c r="A21" s="189" t="s">
        <v>112</v>
      </c>
      <c r="B21" s="190">
        <v>802</v>
      </c>
      <c r="C21" s="64" t="s">
        <v>93</v>
      </c>
      <c r="D21" s="64" t="s">
        <v>98</v>
      </c>
      <c r="E21" s="64" t="s">
        <v>100</v>
      </c>
      <c r="F21" s="64" t="s">
        <v>107</v>
      </c>
      <c r="G21" s="64" t="s">
        <v>113</v>
      </c>
      <c r="H21" s="65"/>
      <c r="I21" s="67"/>
      <c r="J21" s="67"/>
    </row>
    <row r="22" spans="1:12" ht="15" customHeight="1" x14ac:dyDescent="0.2">
      <c r="A22" s="189"/>
      <c r="B22" s="190" t="s">
        <v>114</v>
      </c>
      <c r="C22" s="64" t="s">
        <v>93</v>
      </c>
      <c r="D22" s="64" t="s">
        <v>98</v>
      </c>
      <c r="E22" s="64" t="s">
        <v>100</v>
      </c>
      <c r="F22" s="64" t="s">
        <v>115</v>
      </c>
      <c r="G22" s="64" t="s">
        <v>116</v>
      </c>
      <c r="H22" s="65"/>
      <c r="I22" s="67"/>
      <c r="J22" s="68"/>
    </row>
    <row r="23" spans="1:12" ht="15" customHeight="1" x14ac:dyDescent="0.25">
      <c r="A23" s="187" t="s">
        <v>117</v>
      </c>
      <c r="B23" s="185">
        <v>802</v>
      </c>
      <c r="C23" s="62" t="s">
        <v>93</v>
      </c>
      <c r="D23" s="62" t="s">
        <v>118</v>
      </c>
      <c r="E23" s="62" t="s">
        <v>95</v>
      </c>
      <c r="F23" s="62" t="s">
        <v>96</v>
      </c>
      <c r="G23" s="62" t="s">
        <v>96</v>
      </c>
      <c r="H23" s="63">
        <f>H24</f>
        <v>671.1</v>
      </c>
      <c r="I23" s="63">
        <f t="shared" ref="I23:J24" si="3">I24</f>
        <v>687.51</v>
      </c>
      <c r="J23" s="63">
        <f t="shared" si="3"/>
        <v>596.70000000000005</v>
      </c>
    </row>
    <row r="24" spans="1:12" ht="15" customHeight="1" x14ac:dyDescent="0.25">
      <c r="A24" s="187" t="s">
        <v>119</v>
      </c>
      <c r="B24" s="185">
        <v>802</v>
      </c>
      <c r="C24" s="62" t="s">
        <v>93</v>
      </c>
      <c r="D24" s="62" t="s">
        <v>118</v>
      </c>
      <c r="E24" s="62" t="s">
        <v>120</v>
      </c>
      <c r="F24" s="62" t="s">
        <v>96</v>
      </c>
      <c r="G24" s="62" t="s">
        <v>96</v>
      </c>
      <c r="H24" s="63">
        <f>H25</f>
        <v>671.1</v>
      </c>
      <c r="I24" s="63">
        <f t="shared" si="3"/>
        <v>687.51</v>
      </c>
      <c r="J24" s="63">
        <f t="shared" si="3"/>
        <v>596.70000000000005</v>
      </c>
    </row>
    <row r="25" spans="1:12" ht="15" customHeight="1" x14ac:dyDescent="0.25">
      <c r="A25" s="188" t="s">
        <v>121</v>
      </c>
      <c r="B25" s="185">
        <v>802</v>
      </c>
      <c r="C25" s="62" t="s">
        <v>93</v>
      </c>
      <c r="D25" s="62" t="s">
        <v>118</v>
      </c>
      <c r="E25" s="62" t="s">
        <v>120</v>
      </c>
      <c r="F25" s="62" t="s">
        <v>96</v>
      </c>
      <c r="G25" s="62" t="s">
        <v>122</v>
      </c>
      <c r="H25" s="63">
        <f>H26+H30+H37+H41+H61+H69+H73+H34</f>
        <v>671.1</v>
      </c>
      <c r="I25" s="63">
        <f t="shared" ref="I25:J25" si="4">I26+I30+I37+I41+I61+I69+I73+I34</f>
        <v>687.51</v>
      </c>
      <c r="J25" s="63">
        <f t="shared" si="4"/>
        <v>596.70000000000005</v>
      </c>
    </row>
    <row r="26" spans="1:12" ht="15" customHeight="1" x14ac:dyDescent="0.25">
      <c r="A26" s="188" t="s">
        <v>101</v>
      </c>
      <c r="B26" s="185">
        <v>802</v>
      </c>
      <c r="C26" s="62" t="s">
        <v>93</v>
      </c>
      <c r="D26" s="62" t="s">
        <v>118</v>
      </c>
      <c r="E26" s="62" t="s">
        <v>120</v>
      </c>
      <c r="F26" s="62" t="s">
        <v>96</v>
      </c>
      <c r="G26" s="62" t="s">
        <v>102</v>
      </c>
      <c r="H26" s="63">
        <f>H27+H28+H29</f>
        <v>516.4</v>
      </c>
      <c r="I26" s="63">
        <f t="shared" ref="I26:J26" si="5">I27+I28+I29</f>
        <v>568.1</v>
      </c>
      <c r="J26" s="63">
        <f t="shared" si="5"/>
        <v>596.70000000000005</v>
      </c>
    </row>
    <row r="27" spans="1:12" ht="15" customHeight="1" x14ac:dyDescent="0.2">
      <c r="A27" s="191" t="s">
        <v>103</v>
      </c>
      <c r="B27" s="190">
        <v>802</v>
      </c>
      <c r="C27" s="64" t="s">
        <v>93</v>
      </c>
      <c r="D27" s="64" t="s">
        <v>118</v>
      </c>
      <c r="E27" s="64" t="s">
        <v>120</v>
      </c>
      <c r="F27" s="64" t="s">
        <v>104</v>
      </c>
      <c r="G27" s="64" t="s">
        <v>105</v>
      </c>
      <c r="H27" s="65">
        <v>396.6</v>
      </c>
      <c r="I27" s="66">
        <v>436.3</v>
      </c>
      <c r="J27" s="66">
        <v>460</v>
      </c>
    </row>
    <row r="28" spans="1:12" ht="15" customHeight="1" x14ac:dyDescent="0.2">
      <c r="A28" s="69" t="s">
        <v>123</v>
      </c>
      <c r="B28" s="190">
        <v>802</v>
      </c>
      <c r="C28" s="64" t="s">
        <v>93</v>
      </c>
      <c r="D28" s="64" t="s">
        <v>118</v>
      </c>
      <c r="E28" s="64" t="s">
        <v>120</v>
      </c>
      <c r="F28" s="64" t="s">
        <v>107</v>
      </c>
      <c r="G28" s="64" t="s">
        <v>108</v>
      </c>
      <c r="H28" s="65"/>
      <c r="I28" s="66"/>
      <c r="J28" s="66"/>
      <c r="L28" s="311"/>
    </row>
    <row r="29" spans="1:12" ht="15" customHeight="1" x14ac:dyDescent="0.2">
      <c r="A29" s="192" t="s">
        <v>109</v>
      </c>
      <c r="B29" s="190">
        <v>802</v>
      </c>
      <c r="C29" s="64" t="s">
        <v>93</v>
      </c>
      <c r="D29" s="64" t="s">
        <v>118</v>
      </c>
      <c r="E29" s="64" t="s">
        <v>120</v>
      </c>
      <c r="F29" s="64" t="s">
        <v>110</v>
      </c>
      <c r="G29" s="64" t="s">
        <v>111</v>
      </c>
      <c r="H29" s="65">
        <v>119.8</v>
      </c>
      <c r="I29" s="66">
        <v>131.80000000000001</v>
      </c>
      <c r="J29" s="66">
        <v>136.69999999999999</v>
      </c>
    </row>
    <row r="30" spans="1:12" ht="15" customHeight="1" x14ac:dyDescent="0.2">
      <c r="A30" s="193" t="s">
        <v>124</v>
      </c>
      <c r="B30" s="194">
        <v>802</v>
      </c>
      <c r="C30" s="70" t="s">
        <v>93</v>
      </c>
      <c r="D30" s="70" t="s">
        <v>118</v>
      </c>
      <c r="E30" s="70" t="s">
        <v>120</v>
      </c>
      <c r="F30" s="70" t="s">
        <v>125</v>
      </c>
      <c r="G30" s="70" t="s">
        <v>126</v>
      </c>
      <c r="H30" s="71">
        <f>H31+H32+H33</f>
        <v>96.5</v>
      </c>
      <c r="I30" s="71">
        <f t="shared" ref="I30:J30" si="6">I31+I32+I33</f>
        <v>73.41</v>
      </c>
      <c r="J30" s="71">
        <f t="shared" si="6"/>
        <v>0</v>
      </c>
    </row>
    <row r="31" spans="1:12" ht="15" customHeight="1" x14ac:dyDescent="0.2">
      <c r="A31" s="195" t="s">
        <v>127</v>
      </c>
      <c r="B31" s="196">
        <v>802</v>
      </c>
      <c r="C31" s="72" t="s">
        <v>93</v>
      </c>
      <c r="D31" s="72" t="s">
        <v>118</v>
      </c>
      <c r="E31" s="72" t="s">
        <v>120</v>
      </c>
      <c r="F31" s="72" t="s">
        <v>125</v>
      </c>
      <c r="G31" s="72" t="s">
        <v>126</v>
      </c>
      <c r="H31" s="65">
        <v>96</v>
      </c>
      <c r="I31" s="66">
        <v>73.41</v>
      </c>
      <c r="J31" s="66">
        <v>0</v>
      </c>
    </row>
    <row r="32" spans="1:12" ht="15" customHeight="1" x14ac:dyDescent="0.2">
      <c r="A32" s="195" t="s">
        <v>128</v>
      </c>
      <c r="B32" s="196">
        <v>802</v>
      </c>
      <c r="C32" s="72" t="s">
        <v>93</v>
      </c>
      <c r="D32" s="72" t="s">
        <v>118</v>
      </c>
      <c r="E32" s="72" t="s">
        <v>120</v>
      </c>
      <c r="F32" s="72" t="s">
        <v>125</v>
      </c>
      <c r="G32" s="72" t="s">
        <v>126</v>
      </c>
      <c r="H32" s="65">
        <v>0</v>
      </c>
      <c r="I32" s="66">
        <v>0</v>
      </c>
      <c r="J32" s="66">
        <v>0</v>
      </c>
    </row>
    <row r="33" spans="1:10" ht="15" customHeight="1" x14ac:dyDescent="0.2">
      <c r="A33" s="195" t="s">
        <v>129</v>
      </c>
      <c r="B33" s="196">
        <v>802</v>
      </c>
      <c r="C33" s="72" t="s">
        <v>93</v>
      </c>
      <c r="D33" s="72" t="s">
        <v>118</v>
      </c>
      <c r="E33" s="72" t="s">
        <v>120</v>
      </c>
      <c r="F33" s="72" t="s">
        <v>130</v>
      </c>
      <c r="G33" s="72" t="s">
        <v>126</v>
      </c>
      <c r="H33" s="65">
        <v>0.5</v>
      </c>
      <c r="I33" s="66">
        <v>0</v>
      </c>
      <c r="J33" s="66">
        <v>0</v>
      </c>
    </row>
    <row r="34" spans="1:10" ht="15" customHeight="1" x14ac:dyDescent="0.2">
      <c r="A34" s="197" t="s">
        <v>131</v>
      </c>
      <c r="B34" s="198">
        <v>802</v>
      </c>
      <c r="C34" s="73" t="s">
        <v>93</v>
      </c>
      <c r="D34" s="73" t="s">
        <v>118</v>
      </c>
      <c r="E34" s="73" t="s">
        <v>120</v>
      </c>
      <c r="F34" s="73" t="s">
        <v>107</v>
      </c>
      <c r="G34" s="73" t="s">
        <v>96</v>
      </c>
      <c r="H34" s="74">
        <f>H35</f>
        <v>0</v>
      </c>
      <c r="I34" s="74">
        <f t="shared" ref="I34:J34" si="7">I35</f>
        <v>0</v>
      </c>
      <c r="J34" s="74">
        <f t="shared" si="7"/>
        <v>0</v>
      </c>
    </row>
    <row r="35" spans="1:10" ht="15" customHeight="1" x14ac:dyDescent="0.2">
      <c r="A35" s="199" t="s">
        <v>132</v>
      </c>
      <c r="B35" s="200" t="s">
        <v>114</v>
      </c>
      <c r="C35" s="75" t="s">
        <v>93</v>
      </c>
      <c r="D35" s="75" t="s">
        <v>118</v>
      </c>
      <c r="E35" s="75" t="s">
        <v>120</v>
      </c>
      <c r="F35" s="75" t="s">
        <v>107</v>
      </c>
      <c r="G35" s="75" t="s">
        <v>113</v>
      </c>
      <c r="H35" s="76"/>
      <c r="I35" s="77"/>
      <c r="J35" s="77"/>
    </row>
    <row r="36" spans="1:10" ht="15" customHeight="1" x14ac:dyDescent="0.2">
      <c r="A36" s="201"/>
      <c r="B36" s="202"/>
      <c r="C36" s="78"/>
      <c r="D36" s="78"/>
      <c r="E36" s="78"/>
      <c r="F36" s="78"/>
      <c r="G36" s="78"/>
      <c r="H36" s="76"/>
      <c r="I36" s="77"/>
      <c r="J36" s="77"/>
    </row>
    <row r="37" spans="1:10" ht="15" customHeight="1" x14ac:dyDescent="0.2">
      <c r="A37" s="193" t="s">
        <v>133</v>
      </c>
      <c r="B37" s="194">
        <v>802</v>
      </c>
      <c r="C37" s="70" t="s">
        <v>93</v>
      </c>
      <c r="D37" s="70" t="s">
        <v>118</v>
      </c>
      <c r="E37" s="70" t="s">
        <v>120</v>
      </c>
      <c r="F37" s="70" t="s">
        <v>96</v>
      </c>
      <c r="G37" s="70" t="s">
        <v>134</v>
      </c>
      <c r="H37" s="71">
        <f>H38+H40+H39</f>
        <v>2</v>
      </c>
      <c r="I37" s="71">
        <f t="shared" ref="I37:J37" si="8">I38+I40+I39</f>
        <v>0</v>
      </c>
      <c r="J37" s="71">
        <f t="shared" si="8"/>
        <v>0</v>
      </c>
    </row>
    <row r="38" spans="1:10" ht="15" customHeight="1" x14ac:dyDescent="0.2">
      <c r="A38" s="195" t="s">
        <v>135</v>
      </c>
      <c r="B38" s="190">
        <v>802</v>
      </c>
      <c r="C38" s="64" t="s">
        <v>93</v>
      </c>
      <c r="D38" s="64" t="s">
        <v>118</v>
      </c>
      <c r="E38" s="64" t="s">
        <v>120</v>
      </c>
      <c r="F38" s="64" t="s">
        <v>125</v>
      </c>
      <c r="G38" s="64" t="s">
        <v>134</v>
      </c>
      <c r="H38" s="65">
        <v>2</v>
      </c>
      <c r="I38" s="66">
        <v>0</v>
      </c>
      <c r="J38" s="66">
        <v>0</v>
      </c>
    </row>
    <row r="39" spans="1:10" ht="15" customHeight="1" x14ac:dyDescent="0.2">
      <c r="A39" s="195" t="s">
        <v>136</v>
      </c>
      <c r="B39" s="190" t="s">
        <v>114</v>
      </c>
      <c r="C39" s="64" t="s">
        <v>93</v>
      </c>
      <c r="D39" s="64" t="s">
        <v>118</v>
      </c>
      <c r="E39" s="64" t="s">
        <v>120</v>
      </c>
      <c r="F39" s="64" t="s">
        <v>130</v>
      </c>
      <c r="G39" s="64" t="s">
        <v>134</v>
      </c>
      <c r="H39" s="65"/>
      <c r="I39" s="66"/>
      <c r="J39" s="66"/>
    </row>
    <row r="40" spans="1:10" ht="15" customHeight="1" x14ac:dyDescent="0.2">
      <c r="A40" s="195" t="s">
        <v>387</v>
      </c>
      <c r="B40" s="196">
        <v>802</v>
      </c>
      <c r="C40" s="72" t="s">
        <v>93</v>
      </c>
      <c r="D40" s="72" t="s">
        <v>118</v>
      </c>
      <c r="E40" s="72" t="s">
        <v>120</v>
      </c>
      <c r="F40" s="72" t="s">
        <v>130</v>
      </c>
      <c r="G40" s="72" t="s">
        <v>134</v>
      </c>
      <c r="H40" s="65">
        <v>0</v>
      </c>
      <c r="I40" s="66">
        <v>0</v>
      </c>
      <c r="J40" s="66"/>
    </row>
    <row r="41" spans="1:10" ht="15" customHeight="1" x14ac:dyDescent="0.2">
      <c r="A41" s="193" t="s">
        <v>137</v>
      </c>
      <c r="B41" s="194">
        <v>802</v>
      </c>
      <c r="C41" s="70" t="s">
        <v>93</v>
      </c>
      <c r="D41" s="70" t="s">
        <v>118</v>
      </c>
      <c r="E41" s="70" t="s">
        <v>120</v>
      </c>
      <c r="F41" s="70" t="s">
        <v>96</v>
      </c>
      <c r="G41" s="70" t="s">
        <v>138</v>
      </c>
      <c r="H41" s="71">
        <f>H42+H49</f>
        <v>52</v>
      </c>
      <c r="I41" s="71">
        <f t="shared" ref="I41:J41" si="9">I42+I49</f>
        <v>46</v>
      </c>
      <c r="J41" s="71">
        <f t="shared" si="9"/>
        <v>0</v>
      </c>
    </row>
    <row r="42" spans="1:10" ht="15" customHeight="1" x14ac:dyDescent="0.2">
      <c r="A42" s="193" t="s">
        <v>139</v>
      </c>
      <c r="B42" s="194">
        <v>802</v>
      </c>
      <c r="C42" s="70" t="s">
        <v>93</v>
      </c>
      <c r="D42" s="70" t="s">
        <v>118</v>
      </c>
      <c r="E42" s="70" t="s">
        <v>120</v>
      </c>
      <c r="F42" s="70" t="s">
        <v>125</v>
      </c>
      <c r="G42" s="70" t="s">
        <v>138</v>
      </c>
      <c r="H42" s="71">
        <f>H43+H44+H45+H46+H48</f>
        <v>45</v>
      </c>
      <c r="I42" s="71">
        <f t="shared" ref="I42:J42" si="10">I43+I44+I45+I46</f>
        <v>46</v>
      </c>
      <c r="J42" s="71">
        <f t="shared" si="10"/>
        <v>0</v>
      </c>
    </row>
    <row r="43" spans="1:10" ht="15" customHeight="1" x14ac:dyDescent="0.2">
      <c r="A43" s="199" t="s">
        <v>140</v>
      </c>
      <c r="B43" s="196">
        <v>802</v>
      </c>
      <c r="C43" s="72" t="s">
        <v>93</v>
      </c>
      <c r="D43" s="72" t="s">
        <v>118</v>
      </c>
      <c r="E43" s="72" t="s">
        <v>120</v>
      </c>
      <c r="F43" s="75" t="s">
        <v>125</v>
      </c>
      <c r="G43" s="75" t="s">
        <v>138</v>
      </c>
      <c r="H43" s="76">
        <v>45</v>
      </c>
      <c r="I43" s="66">
        <v>46</v>
      </c>
      <c r="J43" s="66">
        <v>0</v>
      </c>
    </row>
    <row r="44" spans="1:10" ht="15" customHeight="1" x14ac:dyDescent="0.2">
      <c r="A44" s="199" t="s">
        <v>141</v>
      </c>
      <c r="B44" s="196">
        <v>802</v>
      </c>
      <c r="C44" s="72" t="s">
        <v>93</v>
      </c>
      <c r="D44" s="72" t="s">
        <v>118</v>
      </c>
      <c r="E44" s="72" t="s">
        <v>120</v>
      </c>
      <c r="F44" s="75" t="s">
        <v>125</v>
      </c>
      <c r="G44" s="75" t="s">
        <v>138</v>
      </c>
      <c r="H44" s="76">
        <v>0</v>
      </c>
      <c r="I44" s="66">
        <v>0</v>
      </c>
      <c r="J44" s="66">
        <v>0</v>
      </c>
    </row>
    <row r="45" spans="1:10" ht="15" customHeight="1" x14ac:dyDescent="0.2">
      <c r="A45" s="199" t="s">
        <v>142</v>
      </c>
      <c r="B45" s="196">
        <v>802</v>
      </c>
      <c r="C45" s="72" t="s">
        <v>93</v>
      </c>
      <c r="D45" s="72" t="s">
        <v>118</v>
      </c>
      <c r="E45" s="72" t="s">
        <v>120</v>
      </c>
      <c r="F45" s="75" t="s">
        <v>125</v>
      </c>
      <c r="G45" s="75" t="s">
        <v>138</v>
      </c>
      <c r="H45" s="76">
        <v>0</v>
      </c>
      <c r="I45" s="66">
        <v>0</v>
      </c>
      <c r="J45" s="66">
        <v>0</v>
      </c>
    </row>
    <row r="46" spans="1:10" ht="14.25" x14ac:dyDescent="0.2">
      <c r="A46" s="199" t="s">
        <v>143</v>
      </c>
      <c r="B46" s="196">
        <v>802</v>
      </c>
      <c r="C46" s="72" t="s">
        <v>93</v>
      </c>
      <c r="D46" s="72" t="s">
        <v>118</v>
      </c>
      <c r="E46" s="72" t="s">
        <v>120</v>
      </c>
      <c r="F46" s="75" t="s">
        <v>125</v>
      </c>
      <c r="G46" s="75" t="s">
        <v>138</v>
      </c>
      <c r="H46" s="76"/>
      <c r="I46" s="66"/>
      <c r="J46" s="66"/>
    </row>
    <row r="47" spans="1:10" ht="15" customHeight="1" x14ac:dyDescent="0.2">
      <c r="A47" s="199" t="s">
        <v>144</v>
      </c>
      <c r="B47" s="196">
        <v>802</v>
      </c>
      <c r="C47" s="72" t="s">
        <v>93</v>
      </c>
      <c r="D47" s="72" t="s">
        <v>118</v>
      </c>
      <c r="E47" s="72" t="s">
        <v>120</v>
      </c>
      <c r="F47" s="75" t="s">
        <v>125</v>
      </c>
      <c r="G47" s="75" t="s">
        <v>138</v>
      </c>
      <c r="H47" s="76"/>
      <c r="I47" s="66"/>
      <c r="J47" s="66"/>
    </row>
    <row r="48" spans="1:10" ht="15" customHeight="1" x14ac:dyDescent="0.2">
      <c r="A48" s="199" t="s">
        <v>145</v>
      </c>
      <c r="B48" s="196">
        <v>802</v>
      </c>
      <c r="C48" s="72" t="s">
        <v>93</v>
      </c>
      <c r="D48" s="72" t="s">
        <v>118</v>
      </c>
      <c r="E48" s="72" t="s">
        <v>120</v>
      </c>
      <c r="F48" s="75" t="s">
        <v>125</v>
      </c>
      <c r="G48" s="75" t="s">
        <v>138</v>
      </c>
      <c r="H48" s="76"/>
      <c r="I48" s="66"/>
      <c r="J48" s="66"/>
    </row>
    <row r="49" spans="1:10" ht="15" customHeight="1" x14ac:dyDescent="0.2">
      <c r="A49" s="203" t="s">
        <v>146</v>
      </c>
      <c r="B49" s="194">
        <v>802</v>
      </c>
      <c r="C49" s="70" t="s">
        <v>93</v>
      </c>
      <c r="D49" s="70" t="s">
        <v>118</v>
      </c>
      <c r="E49" s="70" t="s">
        <v>120</v>
      </c>
      <c r="F49" s="70" t="s">
        <v>130</v>
      </c>
      <c r="G49" s="70" t="s">
        <v>138</v>
      </c>
      <c r="H49" s="71">
        <f>H50+H53+H58+H55</f>
        <v>7</v>
      </c>
      <c r="I49" s="71">
        <f t="shared" ref="I49:J49" si="11">I50+I53+I58+I55</f>
        <v>0</v>
      </c>
      <c r="J49" s="71">
        <f t="shared" si="11"/>
        <v>0</v>
      </c>
    </row>
    <row r="50" spans="1:10" ht="15" customHeight="1" x14ac:dyDescent="0.2">
      <c r="A50" s="195" t="s">
        <v>147</v>
      </c>
      <c r="B50" s="196">
        <v>802</v>
      </c>
      <c r="C50" s="72" t="s">
        <v>93</v>
      </c>
      <c r="D50" s="72" t="s">
        <v>118</v>
      </c>
      <c r="E50" s="72" t="s">
        <v>120</v>
      </c>
      <c r="F50" s="72" t="s">
        <v>130</v>
      </c>
      <c r="G50" s="75" t="s">
        <v>138</v>
      </c>
      <c r="H50" s="65"/>
      <c r="I50" s="66"/>
      <c r="J50" s="66"/>
    </row>
    <row r="51" spans="1:10" ht="15" customHeight="1" x14ac:dyDescent="0.2">
      <c r="A51" s="195" t="s">
        <v>148</v>
      </c>
      <c r="B51" s="196">
        <v>802</v>
      </c>
      <c r="C51" s="72" t="s">
        <v>93</v>
      </c>
      <c r="D51" s="72" t="s">
        <v>118</v>
      </c>
      <c r="E51" s="72" t="s">
        <v>120</v>
      </c>
      <c r="F51" s="72" t="s">
        <v>130</v>
      </c>
      <c r="G51" s="75" t="s">
        <v>138</v>
      </c>
      <c r="H51" s="65"/>
      <c r="I51" s="66"/>
      <c r="J51" s="66"/>
    </row>
    <row r="52" spans="1:10" ht="15" customHeight="1" x14ac:dyDescent="0.2">
      <c r="A52" s="195" t="s">
        <v>149</v>
      </c>
      <c r="B52" s="196">
        <v>802</v>
      </c>
      <c r="C52" s="72" t="s">
        <v>93</v>
      </c>
      <c r="D52" s="72" t="s">
        <v>118</v>
      </c>
      <c r="E52" s="72" t="s">
        <v>120</v>
      </c>
      <c r="F52" s="72" t="s">
        <v>130</v>
      </c>
      <c r="G52" s="75" t="s">
        <v>138</v>
      </c>
      <c r="H52" s="65"/>
      <c r="I52" s="66"/>
      <c r="J52" s="66"/>
    </row>
    <row r="53" spans="1:10" ht="15" customHeight="1" x14ac:dyDescent="0.2">
      <c r="A53" s="195" t="s">
        <v>150</v>
      </c>
      <c r="B53" s="196">
        <v>802</v>
      </c>
      <c r="C53" s="72" t="s">
        <v>93</v>
      </c>
      <c r="D53" s="72" t="s">
        <v>118</v>
      </c>
      <c r="E53" s="72" t="s">
        <v>120</v>
      </c>
      <c r="F53" s="72" t="s">
        <v>130</v>
      </c>
      <c r="G53" s="75" t="s">
        <v>138</v>
      </c>
      <c r="H53" s="65">
        <v>7</v>
      </c>
      <c r="I53" s="66">
        <v>0</v>
      </c>
      <c r="J53" s="66">
        <v>0</v>
      </c>
    </row>
    <row r="54" spans="1:10" ht="15" customHeight="1" x14ac:dyDescent="0.2">
      <c r="A54" s="195" t="s">
        <v>151</v>
      </c>
      <c r="B54" s="196">
        <v>802</v>
      </c>
      <c r="C54" s="72" t="s">
        <v>93</v>
      </c>
      <c r="D54" s="72" t="s">
        <v>118</v>
      </c>
      <c r="E54" s="72" t="s">
        <v>120</v>
      </c>
      <c r="F54" s="72" t="s">
        <v>130</v>
      </c>
      <c r="G54" s="75" t="s">
        <v>138</v>
      </c>
      <c r="H54" s="65"/>
      <c r="I54" s="66"/>
      <c r="J54" s="66"/>
    </row>
    <row r="55" spans="1:10" ht="15" customHeight="1" x14ac:dyDescent="0.2">
      <c r="A55" s="195" t="s">
        <v>152</v>
      </c>
      <c r="B55" s="196">
        <v>802</v>
      </c>
      <c r="C55" s="72" t="s">
        <v>93</v>
      </c>
      <c r="D55" s="72" t="s">
        <v>118</v>
      </c>
      <c r="E55" s="72" t="s">
        <v>120</v>
      </c>
      <c r="F55" s="72" t="s">
        <v>130</v>
      </c>
      <c r="G55" s="75" t="s">
        <v>138</v>
      </c>
      <c r="H55" s="65">
        <v>0</v>
      </c>
      <c r="I55" s="66">
        <v>0</v>
      </c>
      <c r="J55" s="66">
        <v>0</v>
      </c>
    </row>
    <row r="56" spans="1:10" ht="15" customHeight="1" x14ac:dyDescent="0.2">
      <c r="A56" s="195" t="s">
        <v>153</v>
      </c>
      <c r="B56" s="196">
        <v>802</v>
      </c>
      <c r="C56" s="72" t="s">
        <v>93</v>
      </c>
      <c r="D56" s="72" t="s">
        <v>118</v>
      </c>
      <c r="E56" s="72" t="s">
        <v>120</v>
      </c>
      <c r="F56" s="72" t="s">
        <v>130</v>
      </c>
      <c r="G56" s="75" t="s">
        <v>138</v>
      </c>
      <c r="H56" s="65"/>
      <c r="I56" s="66"/>
      <c r="J56" s="66"/>
    </row>
    <row r="57" spans="1:10" ht="15" customHeight="1" x14ac:dyDescent="0.2">
      <c r="A57" s="195" t="s">
        <v>154</v>
      </c>
      <c r="B57" s="196">
        <v>802</v>
      </c>
      <c r="C57" s="72" t="s">
        <v>93</v>
      </c>
      <c r="D57" s="72" t="s">
        <v>118</v>
      </c>
      <c r="E57" s="72" t="s">
        <v>120</v>
      </c>
      <c r="F57" s="72" t="s">
        <v>130</v>
      </c>
      <c r="G57" s="75" t="s">
        <v>138</v>
      </c>
      <c r="H57" s="65"/>
      <c r="I57" s="66"/>
      <c r="J57" s="66"/>
    </row>
    <row r="58" spans="1:10" ht="15" customHeight="1" x14ac:dyDescent="0.2">
      <c r="A58" s="195" t="s">
        <v>155</v>
      </c>
      <c r="B58" s="196">
        <v>802</v>
      </c>
      <c r="C58" s="72" t="s">
        <v>93</v>
      </c>
      <c r="D58" s="72" t="s">
        <v>118</v>
      </c>
      <c r="E58" s="72" t="s">
        <v>120</v>
      </c>
      <c r="F58" s="72" t="s">
        <v>130</v>
      </c>
      <c r="G58" s="75" t="s">
        <v>138</v>
      </c>
      <c r="H58" s="65"/>
      <c r="I58" s="66"/>
      <c r="J58" s="66"/>
    </row>
    <row r="59" spans="1:10" ht="15" customHeight="1" x14ac:dyDescent="0.2">
      <c r="A59" s="195" t="s">
        <v>156</v>
      </c>
      <c r="B59" s="196">
        <v>802</v>
      </c>
      <c r="C59" s="72" t="s">
        <v>93</v>
      </c>
      <c r="D59" s="72" t="s">
        <v>118</v>
      </c>
      <c r="E59" s="72" t="s">
        <v>120</v>
      </c>
      <c r="F59" s="72" t="s">
        <v>130</v>
      </c>
      <c r="G59" s="75" t="s">
        <v>138</v>
      </c>
      <c r="H59" s="65"/>
      <c r="I59" s="66"/>
      <c r="J59" s="66"/>
    </row>
    <row r="60" spans="1:10" ht="15" customHeight="1" x14ac:dyDescent="0.2">
      <c r="A60" s="195" t="s">
        <v>157</v>
      </c>
      <c r="B60" s="196"/>
      <c r="C60" s="72" t="s">
        <v>93</v>
      </c>
      <c r="D60" s="72" t="s">
        <v>118</v>
      </c>
      <c r="E60" s="72" t="s">
        <v>120</v>
      </c>
      <c r="F60" s="72" t="s">
        <v>130</v>
      </c>
      <c r="G60" s="75" t="s">
        <v>138</v>
      </c>
      <c r="H60" s="65"/>
      <c r="I60" s="66"/>
      <c r="J60" s="66"/>
    </row>
    <row r="61" spans="1:10" ht="15" customHeight="1" x14ac:dyDescent="0.2">
      <c r="A61" s="204" t="s">
        <v>158</v>
      </c>
      <c r="B61" s="194">
        <v>802</v>
      </c>
      <c r="C61" s="70" t="s">
        <v>93</v>
      </c>
      <c r="D61" s="70" t="s">
        <v>118</v>
      </c>
      <c r="E61" s="70" t="s">
        <v>120</v>
      </c>
      <c r="F61" s="70" t="s">
        <v>96</v>
      </c>
      <c r="G61" s="70" t="s">
        <v>116</v>
      </c>
      <c r="H61" s="71">
        <f>H64+H68+H63</f>
        <v>4.2</v>
      </c>
      <c r="I61" s="71">
        <f t="shared" ref="I61:J61" si="12">I64+I68+I63</f>
        <v>0</v>
      </c>
      <c r="J61" s="71">
        <f t="shared" si="12"/>
        <v>0</v>
      </c>
    </row>
    <row r="62" spans="1:10" ht="15" customHeight="1" x14ac:dyDescent="0.2">
      <c r="A62" s="205" t="s">
        <v>159</v>
      </c>
      <c r="B62" s="196">
        <v>802</v>
      </c>
      <c r="C62" s="72" t="s">
        <v>93</v>
      </c>
      <c r="D62" s="72" t="s">
        <v>118</v>
      </c>
      <c r="E62" s="72" t="s">
        <v>120</v>
      </c>
      <c r="F62" s="72" t="s">
        <v>130</v>
      </c>
      <c r="G62" s="72" t="s">
        <v>424</v>
      </c>
      <c r="H62" s="76"/>
      <c r="I62" s="66"/>
      <c r="J62" s="66"/>
    </row>
    <row r="63" spans="1:10" ht="15" customHeight="1" x14ac:dyDescent="0.2">
      <c r="A63" s="79" t="s">
        <v>160</v>
      </c>
      <c r="B63" s="196">
        <v>802</v>
      </c>
      <c r="C63" s="72" t="s">
        <v>93</v>
      </c>
      <c r="D63" s="72" t="s">
        <v>118</v>
      </c>
      <c r="E63" s="72" t="s">
        <v>120</v>
      </c>
      <c r="F63" s="72" t="s">
        <v>161</v>
      </c>
      <c r="G63" s="72" t="s">
        <v>424</v>
      </c>
      <c r="H63" s="76">
        <v>0</v>
      </c>
      <c r="I63" s="66">
        <v>0</v>
      </c>
      <c r="J63" s="66">
        <v>0</v>
      </c>
    </row>
    <row r="64" spans="1:10" ht="15" customHeight="1" x14ac:dyDescent="0.2">
      <c r="A64" s="79" t="s">
        <v>162</v>
      </c>
      <c r="B64" s="196">
        <v>802</v>
      </c>
      <c r="C64" s="72" t="s">
        <v>93</v>
      </c>
      <c r="D64" s="72" t="s">
        <v>118</v>
      </c>
      <c r="E64" s="72" t="s">
        <v>120</v>
      </c>
      <c r="F64" s="72" t="s">
        <v>115</v>
      </c>
      <c r="G64" s="72" t="s">
        <v>424</v>
      </c>
      <c r="H64" s="76">
        <v>1.2</v>
      </c>
      <c r="I64" s="66">
        <v>0</v>
      </c>
      <c r="J64" s="66">
        <v>0</v>
      </c>
    </row>
    <row r="65" spans="1:10" ht="15" customHeight="1" x14ac:dyDescent="0.2">
      <c r="A65" s="79" t="s">
        <v>163</v>
      </c>
      <c r="B65" s="196">
        <v>802</v>
      </c>
      <c r="C65" s="72" t="s">
        <v>93</v>
      </c>
      <c r="D65" s="72" t="s">
        <v>118</v>
      </c>
      <c r="E65" s="72" t="s">
        <v>120</v>
      </c>
      <c r="F65" s="72" t="s">
        <v>115</v>
      </c>
      <c r="G65" s="72" t="s">
        <v>424</v>
      </c>
      <c r="H65" s="76"/>
      <c r="I65" s="66"/>
      <c r="J65" s="66"/>
    </row>
    <row r="66" spans="1:10" ht="15" customHeight="1" x14ac:dyDescent="0.2">
      <c r="A66" s="79"/>
      <c r="B66" s="196">
        <v>802</v>
      </c>
      <c r="C66" s="72" t="s">
        <v>93</v>
      </c>
      <c r="D66" s="72" t="s">
        <v>118</v>
      </c>
      <c r="E66" s="72" t="s">
        <v>120</v>
      </c>
      <c r="F66" s="72" t="s">
        <v>115</v>
      </c>
      <c r="G66" s="72" t="s">
        <v>424</v>
      </c>
      <c r="H66" s="76"/>
      <c r="I66" s="66"/>
      <c r="J66" s="66"/>
    </row>
    <row r="67" spans="1:10" ht="15" customHeight="1" x14ac:dyDescent="0.2">
      <c r="A67" s="79" t="s">
        <v>164</v>
      </c>
      <c r="B67" s="196">
        <v>802</v>
      </c>
      <c r="C67" s="72" t="s">
        <v>93</v>
      </c>
      <c r="D67" s="72" t="s">
        <v>118</v>
      </c>
      <c r="E67" s="72" t="s">
        <v>120</v>
      </c>
      <c r="F67" s="72" t="s">
        <v>115</v>
      </c>
      <c r="G67" s="72" t="s">
        <v>424</v>
      </c>
      <c r="H67" s="76"/>
      <c r="I67" s="66"/>
      <c r="J67" s="66"/>
    </row>
    <row r="68" spans="1:10" ht="15" customHeight="1" x14ac:dyDescent="0.2">
      <c r="A68" s="80" t="s">
        <v>165</v>
      </c>
      <c r="B68" s="196">
        <v>802</v>
      </c>
      <c r="C68" s="72" t="s">
        <v>93</v>
      </c>
      <c r="D68" s="72" t="s">
        <v>118</v>
      </c>
      <c r="E68" s="72" t="s">
        <v>120</v>
      </c>
      <c r="F68" s="72" t="s">
        <v>166</v>
      </c>
      <c r="G68" s="72" t="s">
        <v>424</v>
      </c>
      <c r="H68" s="76">
        <v>3</v>
      </c>
      <c r="I68" s="66">
        <v>0</v>
      </c>
      <c r="J68" s="66">
        <v>0</v>
      </c>
    </row>
    <row r="69" spans="1:10" ht="15" customHeight="1" x14ac:dyDescent="0.2">
      <c r="A69" s="193" t="s">
        <v>167</v>
      </c>
      <c r="B69" s="194">
        <v>802</v>
      </c>
      <c r="C69" s="70" t="s">
        <v>93</v>
      </c>
      <c r="D69" s="70" t="s">
        <v>118</v>
      </c>
      <c r="E69" s="70" t="s">
        <v>120</v>
      </c>
      <c r="F69" s="70" t="s">
        <v>96</v>
      </c>
      <c r="G69" s="70" t="s">
        <v>168</v>
      </c>
      <c r="H69" s="71">
        <f>H70</f>
        <v>0</v>
      </c>
      <c r="I69" s="71">
        <v>0</v>
      </c>
      <c r="J69" s="71">
        <v>0</v>
      </c>
    </row>
    <row r="70" spans="1:10" ht="15" customHeight="1" x14ac:dyDescent="0.2">
      <c r="A70" s="195" t="s">
        <v>169</v>
      </c>
      <c r="B70" s="196">
        <v>802</v>
      </c>
      <c r="C70" s="72" t="s">
        <v>93</v>
      </c>
      <c r="D70" s="72" t="s">
        <v>118</v>
      </c>
      <c r="E70" s="72" t="s">
        <v>120</v>
      </c>
      <c r="F70" s="72" t="s">
        <v>125</v>
      </c>
      <c r="G70" s="72" t="s">
        <v>168</v>
      </c>
      <c r="H70" s="65"/>
      <c r="I70" s="66"/>
      <c r="J70" s="66"/>
    </row>
    <row r="71" spans="1:10" ht="15" customHeight="1" x14ac:dyDescent="0.2">
      <c r="A71" s="195" t="s">
        <v>170</v>
      </c>
      <c r="B71" s="196">
        <v>802</v>
      </c>
      <c r="C71" s="72" t="s">
        <v>93</v>
      </c>
      <c r="D71" s="72" t="s">
        <v>118</v>
      </c>
      <c r="E71" s="72" t="s">
        <v>120</v>
      </c>
      <c r="F71" s="72" t="s">
        <v>130</v>
      </c>
      <c r="G71" s="72" t="s">
        <v>168</v>
      </c>
      <c r="H71" s="65"/>
      <c r="I71" s="66"/>
      <c r="J71" s="66"/>
    </row>
    <row r="72" spans="1:10" ht="15" customHeight="1" x14ac:dyDescent="0.2">
      <c r="A72" s="195"/>
      <c r="B72" s="196"/>
      <c r="C72" s="72"/>
      <c r="D72" s="72"/>
      <c r="E72" s="72"/>
      <c r="F72" s="72"/>
      <c r="G72" s="72"/>
      <c r="H72" s="65"/>
      <c r="I72" s="66"/>
      <c r="J72" s="66"/>
    </row>
    <row r="73" spans="1:10" ht="15" customHeight="1" x14ac:dyDescent="0.25">
      <c r="A73" s="193" t="s">
        <v>171</v>
      </c>
      <c r="B73" s="194">
        <v>802</v>
      </c>
      <c r="C73" s="70" t="s">
        <v>93</v>
      </c>
      <c r="D73" s="70" t="s">
        <v>118</v>
      </c>
      <c r="E73" s="70" t="s">
        <v>120</v>
      </c>
      <c r="F73" s="70" t="s">
        <v>96</v>
      </c>
      <c r="G73" s="70" t="s">
        <v>172</v>
      </c>
      <c r="H73" s="81">
        <f>H74+H75+H77+H78+H79+H76</f>
        <v>0</v>
      </c>
      <c r="I73" s="81">
        <f t="shared" ref="I73:J73" si="13">I74+I75+I77+I78+I79+I76</f>
        <v>0</v>
      </c>
      <c r="J73" s="81">
        <f t="shared" si="13"/>
        <v>0</v>
      </c>
    </row>
    <row r="74" spans="1:10" ht="15" customHeight="1" x14ac:dyDescent="0.2">
      <c r="A74" s="206" t="s">
        <v>173</v>
      </c>
      <c r="B74" s="196">
        <v>802</v>
      </c>
      <c r="C74" s="72" t="s">
        <v>93</v>
      </c>
      <c r="D74" s="72" t="s">
        <v>118</v>
      </c>
      <c r="E74" s="72" t="s">
        <v>120</v>
      </c>
      <c r="F74" s="72" t="s">
        <v>130</v>
      </c>
      <c r="G74" s="72" t="s">
        <v>174</v>
      </c>
      <c r="H74" s="65">
        <v>0</v>
      </c>
      <c r="I74" s="66"/>
      <c r="J74" s="66"/>
    </row>
    <row r="75" spans="1:10" ht="15" customHeight="1" x14ac:dyDescent="0.2">
      <c r="A75" s="206" t="s">
        <v>175</v>
      </c>
      <c r="B75" s="196">
        <v>802</v>
      </c>
      <c r="C75" s="72" t="s">
        <v>93</v>
      </c>
      <c r="D75" s="72" t="s">
        <v>118</v>
      </c>
      <c r="E75" s="72" t="s">
        <v>120</v>
      </c>
      <c r="F75" s="72" t="s">
        <v>130</v>
      </c>
      <c r="G75" s="72" t="s">
        <v>176</v>
      </c>
      <c r="H75" s="65">
        <v>0</v>
      </c>
      <c r="I75" s="66">
        <v>0</v>
      </c>
      <c r="J75" s="66">
        <v>0</v>
      </c>
    </row>
    <row r="76" spans="1:10" ht="15" customHeight="1" x14ac:dyDescent="0.2">
      <c r="A76" s="206" t="s">
        <v>177</v>
      </c>
      <c r="B76" s="196">
        <v>802</v>
      </c>
      <c r="C76" s="72" t="s">
        <v>93</v>
      </c>
      <c r="D76" s="72" t="s">
        <v>118</v>
      </c>
      <c r="E76" s="72" t="s">
        <v>120</v>
      </c>
      <c r="F76" s="72" t="s">
        <v>130</v>
      </c>
      <c r="G76" s="72" t="s">
        <v>176</v>
      </c>
      <c r="H76" s="65"/>
      <c r="I76" s="66"/>
      <c r="J76" s="66"/>
    </row>
    <row r="77" spans="1:10" ht="15" customHeight="1" x14ac:dyDescent="0.2">
      <c r="A77" s="206" t="s">
        <v>178</v>
      </c>
      <c r="B77" s="196">
        <v>802</v>
      </c>
      <c r="C77" s="72" t="s">
        <v>93</v>
      </c>
      <c r="D77" s="72" t="s">
        <v>118</v>
      </c>
      <c r="E77" s="72" t="s">
        <v>120</v>
      </c>
      <c r="F77" s="72" t="s">
        <v>130</v>
      </c>
      <c r="G77" s="72" t="s">
        <v>179</v>
      </c>
      <c r="H77" s="65">
        <v>0</v>
      </c>
      <c r="I77" s="66">
        <v>0</v>
      </c>
      <c r="J77" s="66">
        <v>0</v>
      </c>
    </row>
    <row r="78" spans="1:10" ht="15" customHeight="1" x14ac:dyDescent="0.2">
      <c r="A78" s="206" t="s">
        <v>180</v>
      </c>
      <c r="B78" s="196">
        <v>802</v>
      </c>
      <c r="C78" s="72" t="s">
        <v>93</v>
      </c>
      <c r="D78" s="72" t="s">
        <v>118</v>
      </c>
      <c r="E78" s="72" t="s">
        <v>120</v>
      </c>
      <c r="F78" s="72" t="s">
        <v>130</v>
      </c>
      <c r="G78" s="72" t="s">
        <v>176</v>
      </c>
      <c r="H78" s="65"/>
      <c r="I78" s="66">
        <v>0</v>
      </c>
      <c r="J78" s="66"/>
    </row>
    <row r="79" spans="1:10" ht="15" customHeight="1" x14ac:dyDescent="0.2">
      <c r="A79" s="206" t="s">
        <v>181</v>
      </c>
      <c r="B79" s="196">
        <v>802</v>
      </c>
      <c r="C79" s="72" t="s">
        <v>93</v>
      </c>
      <c r="D79" s="72" t="s">
        <v>118</v>
      </c>
      <c r="E79" s="72" t="s">
        <v>120</v>
      </c>
      <c r="F79" s="72" t="s">
        <v>130</v>
      </c>
      <c r="G79" s="72" t="s">
        <v>176</v>
      </c>
      <c r="H79" s="65">
        <v>0</v>
      </c>
      <c r="I79" s="66">
        <v>0</v>
      </c>
      <c r="J79" s="66">
        <v>0</v>
      </c>
    </row>
    <row r="80" spans="1:10" ht="15" customHeight="1" x14ac:dyDescent="0.2">
      <c r="A80" s="206" t="s">
        <v>182</v>
      </c>
      <c r="B80" s="196">
        <v>802</v>
      </c>
      <c r="C80" s="72" t="s">
        <v>93</v>
      </c>
      <c r="D80" s="72" t="s">
        <v>118</v>
      </c>
      <c r="E80" s="72" t="s">
        <v>183</v>
      </c>
      <c r="F80" s="72" t="s">
        <v>130</v>
      </c>
      <c r="G80" s="72" t="s">
        <v>172</v>
      </c>
      <c r="H80" s="65"/>
      <c r="I80" s="66"/>
      <c r="J80" s="66"/>
    </row>
    <row r="81" spans="1:10" ht="15" customHeight="1" x14ac:dyDescent="0.25">
      <c r="A81" s="82" t="s">
        <v>184</v>
      </c>
      <c r="B81" s="185">
        <v>802</v>
      </c>
      <c r="C81" s="62" t="s">
        <v>93</v>
      </c>
      <c r="D81" s="62" t="s">
        <v>185</v>
      </c>
      <c r="E81" s="62" t="s">
        <v>95</v>
      </c>
      <c r="F81" s="62" t="s">
        <v>96</v>
      </c>
      <c r="G81" s="62" t="s">
        <v>94</v>
      </c>
      <c r="H81" s="63">
        <f>H82+H88</f>
        <v>0</v>
      </c>
      <c r="I81" s="63">
        <f>I82+I88</f>
        <v>0</v>
      </c>
      <c r="J81" s="63">
        <f>J82+J88</f>
        <v>0</v>
      </c>
    </row>
    <row r="82" spans="1:10" ht="15" customHeight="1" x14ac:dyDescent="0.25">
      <c r="A82" s="83" t="s">
        <v>186</v>
      </c>
      <c r="B82" s="194">
        <v>802</v>
      </c>
      <c r="C82" s="70" t="s">
        <v>93</v>
      </c>
      <c r="D82" s="70" t="s">
        <v>185</v>
      </c>
      <c r="E82" s="70" t="s">
        <v>187</v>
      </c>
      <c r="F82" s="70" t="s">
        <v>337</v>
      </c>
      <c r="G82" s="70" t="s">
        <v>96</v>
      </c>
      <c r="H82" s="81">
        <f>H83+H84+H85+H86+H87</f>
        <v>0</v>
      </c>
      <c r="I82" s="84"/>
      <c r="J82" s="84"/>
    </row>
    <row r="83" spans="1:10" ht="15" customHeight="1" x14ac:dyDescent="0.2">
      <c r="A83" s="79" t="s">
        <v>425</v>
      </c>
      <c r="B83" s="196">
        <v>802</v>
      </c>
      <c r="C83" s="72" t="s">
        <v>93</v>
      </c>
      <c r="D83" s="72" t="s">
        <v>185</v>
      </c>
      <c r="E83" s="72" t="s">
        <v>187</v>
      </c>
      <c r="F83" s="72" t="s">
        <v>388</v>
      </c>
      <c r="G83" s="72" t="s">
        <v>116</v>
      </c>
      <c r="H83" s="65">
        <v>0</v>
      </c>
      <c r="I83" s="66"/>
      <c r="J83" s="66"/>
    </row>
    <row r="84" spans="1:10" ht="15" customHeight="1" x14ac:dyDescent="0.2">
      <c r="A84" s="85" t="s">
        <v>188</v>
      </c>
      <c r="B84" s="196">
        <v>802</v>
      </c>
      <c r="C84" s="72" t="s">
        <v>93</v>
      </c>
      <c r="D84" s="72" t="s">
        <v>185</v>
      </c>
      <c r="E84" s="72" t="s">
        <v>187</v>
      </c>
      <c r="F84" s="72"/>
      <c r="G84" s="72"/>
      <c r="H84" s="65"/>
      <c r="I84" s="66"/>
      <c r="J84" s="66"/>
    </row>
    <row r="85" spans="1:10" ht="15" customHeight="1" x14ac:dyDescent="0.2">
      <c r="A85" s="85" t="s">
        <v>189</v>
      </c>
      <c r="B85" s="196">
        <v>802</v>
      </c>
      <c r="C85" s="72" t="s">
        <v>93</v>
      </c>
      <c r="D85" s="72" t="s">
        <v>185</v>
      </c>
      <c r="E85" s="72" t="s">
        <v>187</v>
      </c>
      <c r="F85" s="72"/>
      <c r="G85" s="72"/>
      <c r="H85" s="65"/>
      <c r="I85" s="66"/>
      <c r="J85" s="66"/>
    </row>
    <row r="86" spans="1:10" ht="15" customHeight="1" x14ac:dyDescent="0.2">
      <c r="A86" s="86" t="s">
        <v>178</v>
      </c>
      <c r="B86" s="196">
        <v>802</v>
      </c>
      <c r="C86" s="72" t="s">
        <v>93</v>
      </c>
      <c r="D86" s="72" t="s">
        <v>185</v>
      </c>
      <c r="E86" s="72" t="s">
        <v>187</v>
      </c>
      <c r="F86" s="72"/>
      <c r="G86" s="72"/>
      <c r="H86" s="65"/>
      <c r="I86" s="66"/>
      <c r="J86" s="66"/>
    </row>
    <row r="87" spans="1:10" ht="15" customHeight="1" x14ac:dyDescent="0.2">
      <c r="A87" s="86" t="s">
        <v>175</v>
      </c>
      <c r="B87" s="196">
        <v>802</v>
      </c>
      <c r="C87" s="72" t="s">
        <v>93</v>
      </c>
      <c r="D87" s="72" t="s">
        <v>185</v>
      </c>
      <c r="E87" s="72" t="s">
        <v>187</v>
      </c>
      <c r="F87" s="72"/>
      <c r="G87" s="72"/>
      <c r="H87" s="65"/>
      <c r="I87" s="66"/>
      <c r="J87" s="66"/>
    </row>
    <row r="88" spans="1:10" ht="15" customHeight="1" x14ac:dyDescent="0.25">
      <c r="A88" s="83" t="s">
        <v>190</v>
      </c>
      <c r="B88" s="194">
        <v>802</v>
      </c>
      <c r="C88" s="70" t="s">
        <v>93</v>
      </c>
      <c r="D88" s="70" t="s">
        <v>185</v>
      </c>
      <c r="E88" s="70" t="s">
        <v>191</v>
      </c>
      <c r="F88" s="70" t="s">
        <v>337</v>
      </c>
      <c r="G88" s="70" t="s">
        <v>96</v>
      </c>
      <c r="H88" s="81">
        <f>H89+H90+H91+H92</f>
        <v>0</v>
      </c>
      <c r="I88" s="84"/>
      <c r="J88" s="84"/>
    </row>
    <row r="89" spans="1:10" ht="15" customHeight="1" x14ac:dyDescent="0.2">
      <c r="A89" s="79" t="s">
        <v>425</v>
      </c>
      <c r="B89" s="196">
        <v>802</v>
      </c>
      <c r="C89" s="72" t="s">
        <v>93</v>
      </c>
      <c r="D89" s="72" t="s">
        <v>185</v>
      </c>
      <c r="E89" s="72" t="s">
        <v>191</v>
      </c>
      <c r="F89" s="72" t="s">
        <v>388</v>
      </c>
      <c r="G89" s="72" t="s">
        <v>116</v>
      </c>
      <c r="H89" s="65"/>
      <c r="I89" s="66"/>
      <c r="J89" s="66"/>
    </row>
    <row r="90" spans="1:10" ht="15" customHeight="1" x14ac:dyDescent="0.2">
      <c r="A90" s="85" t="s">
        <v>188</v>
      </c>
      <c r="B90" s="196">
        <v>802</v>
      </c>
      <c r="C90" s="72" t="s">
        <v>93</v>
      </c>
      <c r="D90" s="72" t="s">
        <v>185</v>
      </c>
      <c r="E90" s="72" t="s">
        <v>191</v>
      </c>
      <c r="F90" s="72"/>
      <c r="G90" s="72"/>
      <c r="H90" s="65"/>
      <c r="I90" s="66"/>
      <c r="J90" s="66"/>
    </row>
    <row r="91" spans="1:10" ht="15" customHeight="1" x14ac:dyDescent="0.2">
      <c r="A91" s="85" t="s">
        <v>189</v>
      </c>
      <c r="B91" s="196">
        <v>802</v>
      </c>
      <c r="C91" s="72" t="s">
        <v>93</v>
      </c>
      <c r="D91" s="72" t="s">
        <v>185</v>
      </c>
      <c r="E91" s="72" t="s">
        <v>191</v>
      </c>
      <c r="F91" s="72"/>
      <c r="G91" s="72"/>
      <c r="H91" s="65"/>
      <c r="I91" s="66"/>
      <c r="J91" s="66"/>
    </row>
    <row r="92" spans="1:10" ht="15" customHeight="1" x14ac:dyDescent="0.2">
      <c r="A92" s="86" t="s">
        <v>175</v>
      </c>
      <c r="B92" s="196">
        <v>802</v>
      </c>
      <c r="C92" s="72" t="s">
        <v>93</v>
      </c>
      <c r="D92" s="72" t="s">
        <v>185</v>
      </c>
      <c r="E92" s="72" t="s">
        <v>191</v>
      </c>
      <c r="F92" s="72"/>
      <c r="G92" s="72"/>
      <c r="H92" s="65"/>
      <c r="I92" s="66"/>
      <c r="J92" s="66"/>
    </row>
    <row r="93" spans="1:10" ht="15" customHeight="1" x14ac:dyDescent="0.25">
      <c r="A93" s="186" t="s">
        <v>192</v>
      </c>
      <c r="B93" s="185">
        <v>802</v>
      </c>
      <c r="C93" s="62" t="s">
        <v>93</v>
      </c>
      <c r="D93" s="62" t="s">
        <v>193</v>
      </c>
      <c r="E93" s="62" t="s">
        <v>95</v>
      </c>
      <c r="F93" s="62" t="s">
        <v>96</v>
      </c>
      <c r="G93" s="62" t="s">
        <v>96</v>
      </c>
      <c r="H93" s="63">
        <f>H94</f>
        <v>0</v>
      </c>
      <c r="I93" s="63">
        <f t="shared" ref="I93:J93" si="14">I94</f>
        <v>0</v>
      </c>
      <c r="J93" s="63">
        <f t="shared" si="14"/>
        <v>0</v>
      </c>
    </row>
    <row r="94" spans="1:10" ht="15" customHeight="1" x14ac:dyDescent="0.2">
      <c r="A94" s="207" t="s">
        <v>194</v>
      </c>
      <c r="B94" s="190">
        <v>802</v>
      </c>
      <c r="C94" s="64" t="s">
        <v>93</v>
      </c>
      <c r="D94" s="64" t="s">
        <v>193</v>
      </c>
      <c r="E94" s="64" t="s">
        <v>195</v>
      </c>
      <c r="F94" s="64" t="s">
        <v>196</v>
      </c>
      <c r="G94" s="64" t="s">
        <v>197</v>
      </c>
      <c r="H94" s="65">
        <v>0</v>
      </c>
      <c r="I94" s="66">
        <v>0</v>
      </c>
      <c r="J94" s="66">
        <v>0</v>
      </c>
    </row>
    <row r="95" spans="1:10" ht="15" customHeight="1" x14ac:dyDescent="0.25">
      <c r="A95" s="208" t="s">
        <v>198</v>
      </c>
      <c r="B95" s="185">
        <v>802</v>
      </c>
      <c r="C95" s="62" t="s">
        <v>93</v>
      </c>
      <c r="D95" s="62" t="s">
        <v>199</v>
      </c>
      <c r="E95" s="62" t="s">
        <v>95</v>
      </c>
      <c r="F95" s="62" t="s">
        <v>96</v>
      </c>
      <c r="G95" s="62" t="s">
        <v>96</v>
      </c>
      <c r="H95" s="63">
        <f>H96+H100+H104+H111+H114+H116+H118+H121+H126</f>
        <v>2645.2</v>
      </c>
      <c r="I95" s="63">
        <f t="shared" ref="I95:J95" si="15">I96+I100+I104+I111+I114+I116+I118+I121+I126</f>
        <v>2799.2943</v>
      </c>
      <c r="J95" s="63">
        <f t="shared" si="15"/>
        <v>2799.2943</v>
      </c>
    </row>
    <row r="96" spans="1:10" ht="44.25" customHeight="1" x14ac:dyDescent="0.25">
      <c r="A96" s="193" t="s">
        <v>200</v>
      </c>
      <c r="B96" s="194">
        <v>802</v>
      </c>
      <c r="C96" s="70" t="s">
        <v>93</v>
      </c>
      <c r="D96" s="70" t="s">
        <v>199</v>
      </c>
      <c r="E96" s="70" t="s">
        <v>201</v>
      </c>
      <c r="F96" s="70" t="s">
        <v>96</v>
      </c>
      <c r="G96" s="70" t="s">
        <v>102</v>
      </c>
      <c r="H96" s="81">
        <f>H97+H98</f>
        <v>2514.8000000000002</v>
      </c>
      <c r="I96" s="81">
        <f t="shared" ref="I96:J96" si="16">I97+I98</f>
        <v>2766.2943</v>
      </c>
      <c r="J96" s="81">
        <f t="shared" si="16"/>
        <v>2766.2943</v>
      </c>
    </row>
    <row r="97" spans="1:10" ht="15" customHeight="1" x14ac:dyDescent="0.2">
      <c r="A97" s="209" t="s">
        <v>202</v>
      </c>
      <c r="B97" s="190">
        <v>802</v>
      </c>
      <c r="C97" s="64" t="s">
        <v>93</v>
      </c>
      <c r="D97" s="64" t="s">
        <v>199</v>
      </c>
      <c r="E97" s="64" t="s">
        <v>201</v>
      </c>
      <c r="F97" s="64" t="s">
        <v>203</v>
      </c>
      <c r="G97" s="64" t="s">
        <v>105</v>
      </c>
      <c r="H97" s="65">
        <v>1931.5</v>
      </c>
      <c r="I97" s="66">
        <f>+H97*1.1</f>
        <v>2124.65</v>
      </c>
      <c r="J97" s="66">
        <f>+I97</f>
        <v>2124.65</v>
      </c>
    </row>
    <row r="98" spans="1:10" ht="15" customHeight="1" x14ac:dyDescent="0.2">
      <c r="A98" s="209" t="s">
        <v>109</v>
      </c>
      <c r="B98" s="190">
        <v>802</v>
      </c>
      <c r="C98" s="64" t="s">
        <v>93</v>
      </c>
      <c r="D98" s="64" t="s">
        <v>199</v>
      </c>
      <c r="E98" s="64" t="s">
        <v>201</v>
      </c>
      <c r="F98" s="64" t="s">
        <v>204</v>
      </c>
      <c r="G98" s="64" t="s">
        <v>111</v>
      </c>
      <c r="H98" s="65">
        <v>583.29999999999995</v>
      </c>
      <c r="I98" s="66">
        <f>+I97*30.2%</f>
        <v>641.64430000000004</v>
      </c>
      <c r="J98" s="66">
        <f>+J97*30.2%</f>
        <v>641.64430000000004</v>
      </c>
    </row>
    <row r="99" spans="1:10" ht="15" customHeight="1" x14ac:dyDescent="0.25">
      <c r="A99" s="87" t="s">
        <v>131</v>
      </c>
      <c r="B99" s="190">
        <v>802</v>
      </c>
      <c r="C99" s="64" t="s">
        <v>93</v>
      </c>
      <c r="D99" s="64" t="s">
        <v>199</v>
      </c>
      <c r="E99" s="64" t="s">
        <v>201</v>
      </c>
      <c r="F99" s="64" t="s">
        <v>205</v>
      </c>
      <c r="G99" s="64" t="s">
        <v>113</v>
      </c>
      <c r="H99" s="88"/>
      <c r="I99" s="66"/>
      <c r="J99" s="66"/>
    </row>
    <row r="100" spans="1:10" ht="15" customHeight="1" x14ac:dyDescent="0.2">
      <c r="A100" s="210" t="s">
        <v>206</v>
      </c>
      <c r="B100" s="194">
        <v>802</v>
      </c>
      <c r="C100" s="70" t="s">
        <v>93</v>
      </c>
      <c r="D100" s="70" t="s">
        <v>199</v>
      </c>
      <c r="E100" s="70" t="s">
        <v>201</v>
      </c>
      <c r="F100" s="70" t="s">
        <v>130</v>
      </c>
      <c r="G100" s="70" t="s">
        <v>174</v>
      </c>
      <c r="H100" s="71">
        <f>H101+H102+H103</f>
        <v>103</v>
      </c>
      <c r="I100" s="71">
        <f t="shared" ref="I100:J100" si="17">I101+I102+I103</f>
        <v>0</v>
      </c>
      <c r="J100" s="71">
        <f t="shared" si="17"/>
        <v>0</v>
      </c>
    </row>
    <row r="101" spans="1:10" ht="15" customHeight="1" x14ac:dyDescent="0.2">
      <c r="A101" s="205" t="s">
        <v>207</v>
      </c>
      <c r="B101" s="196">
        <v>802</v>
      </c>
      <c r="C101" s="72" t="s">
        <v>93</v>
      </c>
      <c r="D101" s="72" t="s">
        <v>199</v>
      </c>
      <c r="E101" s="72" t="s">
        <v>201</v>
      </c>
      <c r="F101" s="72" t="s">
        <v>208</v>
      </c>
      <c r="G101" s="72" t="s">
        <v>174</v>
      </c>
      <c r="H101" s="65">
        <v>28</v>
      </c>
      <c r="I101" s="66">
        <v>0</v>
      </c>
      <c r="J101" s="66">
        <v>0</v>
      </c>
    </row>
    <row r="102" spans="1:10" ht="15" customHeight="1" x14ac:dyDescent="0.2">
      <c r="A102" s="79" t="s">
        <v>209</v>
      </c>
      <c r="B102" s="196">
        <v>802</v>
      </c>
      <c r="C102" s="72" t="s">
        <v>93</v>
      </c>
      <c r="D102" s="72" t="s">
        <v>199</v>
      </c>
      <c r="E102" s="72" t="s">
        <v>201</v>
      </c>
      <c r="F102" s="72" t="s">
        <v>130</v>
      </c>
      <c r="G102" s="72" t="s">
        <v>174</v>
      </c>
      <c r="H102" s="65">
        <v>3</v>
      </c>
      <c r="I102" s="66">
        <v>0</v>
      </c>
      <c r="J102" s="66">
        <v>0</v>
      </c>
    </row>
    <row r="103" spans="1:10" ht="15" customHeight="1" x14ac:dyDescent="0.2">
      <c r="A103" s="79" t="s">
        <v>210</v>
      </c>
      <c r="B103" s="196" t="s">
        <v>114</v>
      </c>
      <c r="C103" s="72" t="s">
        <v>93</v>
      </c>
      <c r="D103" s="72" t="s">
        <v>199</v>
      </c>
      <c r="E103" s="72" t="s">
        <v>201</v>
      </c>
      <c r="F103" s="72" t="s">
        <v>130</v>
      </c>
      <c r="G103" s="72" t="s">
        <v>174</v>
      </c>
      <c r="H103" s="65">
        <v>72</v>
      </c>
      <c r="I103" s="66">
        <v>0</v>
      </c>
      <c r="J103" s="66">
        <v>0</v>
      </c>
    </row>
    <row r="104" spans="1:10" ht="15" customHeight="1" x14ac:dyDescent="0.25">
      <c r="A104" s="89" t="s">
        <v>211</v>
      </c>
      <c r="B104" s="194" t="s">
        <v>114</v>
      </c>
      <c r="C104" s="70" t="s">
        <v>93</v>
      </c>
      <c r="D104" s="70" t="s">
        <v>199</v>
      </c>
      <c r="E104" s="70" t="s">
        <v>201</v>
      </c>
      <c r="F104" s="70" t="s">
        <v>130</v>
      </c>
      <c r="G104" s="70" t="s">
        <v>138</v>
      </c>
      <c r="H104" s="81">
        <f>H106+H107+H109+H108+H110+H105</f>
        <v>0</v>
      </c>
      <c r="I104" s="81">
        <f t="shared" ref="I104:J104" si="18">I106+I107+I109+I108+I110+I105</f>
        <v>0</v>
      </c>
      <c r="J104" s="81">
        <f t="shared" si="18"/>
        <v>0</v>
      </c>
    </row>
    <row r="105" spans="1:10" ht="15" customHeight="1" x14ac:dyDescent="0.2">
      <c r="A105" s="90" t="s">
        <v>212</v>
      </c>
      <c r="B105" s="200" t="s">
        <v>114</v>
      </c>
      <c r="C105" s="75" t="s">
        <v>93</v>
      </c>
      <c r="D105" s="75" t="s">
        <v>199</v>
      </c>
      <c r="E105" s="75" t="s">
        <v>201</v>
      </c>
      <c r="F105" s="75" t="s">
        <v>130</v>
      </c>
      <c r="G105" s="75" t="s">
        <v>138</v>
      </c>
      <c r="H105" s="76"/>
      <c r="I105" s="76"/>
      <c r="J105" s="76"/>
    </row>
    <row r="106" spans="1:10" ht="15" customHeight="1" x14ac:dyDescent="0.2">
      <c r="A106" s="79" t="s">
        <v>389</v>
      </c>
      <c r="B106" s="196" t="s">
        <v>114</v>
      </c>
      <c r="C106" s="72" t="s">
        <v>93</v>
      </c>
      <c r="D106" s="72" t="s">
        <v>199</v>
      </c>
      <c r="E106" s="72" t="s">
        <v>201</v>
      </c>
      <c r="F106" s="72" t="s">
        <v>130</v>
      </c>
      <c r="G106" s="72" t="s">
        <v>138</v>
      </c>
      <c r="H106" s="65"/>
      <c r="I106" s="66"/>
      <c r="J106" s="66"/>
    </row>
    <row r="107" spans="1:10" ht="15" customHeight="1" x14ac:dyDescent="0.2">
      <c r="A107" s="79" t="s">
        <v>390</v>
      </c>
      <c r="B107" s="196" t="s">
        <v>114</v>
      </c>
      <c r="C107" s="72" t="s">
        <v>93</v>
      </c>
      <c r="D107" s="72" t="s">
        <v>199</v>
      </c>
      <c r="E107" s="72" t="s">
        <v>201</v>
      </c>
      <c r="F107" s="72" t="s">
        <v>130</v>
      </c>
      <c r="G107" s="72" t="s">
        <v>134</v>
      </c>
      <c r="H107" s="65">
        <v>0</v>
      </c>
      <c r="I107" s="66">
        <v>0</v>
      </c>
      <c r="J107" s="66">
        <v>0</v>
      </c>
    </row>
    <row r="108" spans="1:10" ht="15" customHeight="1" x14ac:dyDescent="0.2">
      <c r="A108" s="79" t="s">
        <v>213</v>
      </c>
      <c r="B108" s="196" t="s">
        <v>114</v>
      </c>
      <c r="C108" s="72" t="s">
        <v>93</v>
      </c>
      <c r="D108" s="72" t="s">
        <v>199</v>
      </c>
      <c r="E108" s="72" t="s">
        <v>201</v>
      </c>
      <c r="F108" s="72" t="s">
        <v>130</v>
      </c>
      <c r="G108" s="72" t="s">
        <v>138</v>
      </c>
      <c r="H108" s="65"/>
      <c r="I108" s="66"/>
      <c r="J108" s="66"/>
    </row>
    <row r="109" spans="1:10" ht="15" customHeight="1" x14ac:dyDescent="0.2">
      <c r="A109" s="211" t="s">
        <v>391</v>
      </c>
      <c r="B109" s="196" t="s">
        <v>114</v>
      </c>
      <c r="C109" s="72" t="s">
        <v>93</v>
      </c>
      <c r="D109" s="72" t="s">
        <v>199</v>
      </c>
      <c r="E109" s="72" t="s">
        <v>201</v>
      </c>
      <c r="F109" s="72" t="s">
        <v>130</v>
      </c>
      <c r="G109" s="72" t="s">
        <v>138</v>
      </c>
      <c r="H109" s="65"/>
      <c r="I109" s="66"/>
      <c r="J109" s="66"/>
    </row>
    <row r="110" spans="1:10" ht="15" customHeight="1" x14ac:dyDescent="0.2">
      <c r="A110" s="211" t="s">
        <v>214</v>
      </c>
      <c r="B110" s="196" t="s">
        <v>114</v>
      </c>
      <c r="C110" s="72" t="s">
        <v>93</v>
      </c>
      <c r="D110" s="72" t="s">
        <v>199</v>
      </c>
      <c r="E110" s="72" t="s">
        <v>201</v>
      </c>
      <c r="F110" s="72" t="s">
        <v>130</v>
      </c>
      <c r="G110" s="72" t="s">
        <v>138</v>
      </c>
      <c r="H110" s="65">
        <v>0</v>
      </c>
      <c r="I110" s="66">
        <v>0</v>
      </c>
      <c r="J110" s="66">
        <v>0</v>
      </c>
    </row>
    <row r="111" spans="1:10" ht="15" customHeight="1" x14ac:dyDescent="0.25">
      <c r="A111" s="193" t="s">
        <v>171</v>
      </c>
      <c r="B111" s="194" t="s">
        <v>114</v>
      </c>
      <c r="C111" s="70" t="s">
        <v>93</v>
      </c>
      <c r="D111" s="70" t="s">
        <v>199</v>
      </c>
      <c r="E111" s="70" t="s">
        <v>201</v>
      </c>
      <c r="F111" s="70" t="s">
        <v>130</v>
      </c>
      <c r="G111" s="70" t="s">
        <v>172</v>
      </c>
      <c r="H111" s="81">
        <f>H113+H112</f>
        <v>1.5</v>
      </c>
      <c r="I111" s="81">
        <f t="shared" ref="I111:J111" si="19">I113+I112</f>
        <v>0</v>
      </c>
      <c r="J111" s="81">
        <f t="shared" si="19"/>
        <v>0</v>
      </c>
    </row>
    <row r="112" spans="1:10" ht="15" customHeight="1" x14ac:dyDescent="0.25">
      <c r="A112" s="212" t="s">
        <v>392</v>
      </c>
      <c r="B112" s="196" t="s">
        <v>114</v>
      </c>
      <c r="C112" s="72" t="s">
        <v>93</v>
      </c>
      <c r="D112" s="72" t="s">
        <v>199</v>
      </c>
      <c r="E112" s="72" t="s">
        <v>201</v>
      </c>
      <c r="F112" s="72" t="s">
        <v>130</v>
      </c>
      <c r="G112" s="72" t="s">
        <v>197</v>
      </c>
      <c r="H112" s="76">
        <v>1.5</v>
      </c>
      <c r="I112" s="106">
        <v>0</v>
      </c>
      <c r="J112" s="106">
        <v>0</v>
      </c>
    </row>
    <row r="113" spans="1:10" ht="15" customHeight="1" x14ac:dyDescent="0.2">
      <c r="A113" s="79" t="s">
        <v>215</v>
      </c>
      <c r="B113" s="196" t="s">
        <v>114</v>
      </c>
      <c r="C113" s="72" t="s">
        <v>93</v>
      </c>
      <c r="D113" s="72" t="s">
        <v>199</v>
      </c>
      <c r="E113" s="72" t="s">
        <v>201</v>
      </c>
      <c r="F113" s="72" t="s">
        <v>130</v>
      </c>
      <c r="G113" s="72" t="s">
        <v>176</v>
      </c>
      <c r="H113" s="65"/>
      <c r="I113" s="66"/>
      <c r="J113" s="66"/>
    </row>
    <row r="114" spans="1:10" ht="15" customHeight="1" x14ac:dyDescent="0.25">
      <c r="A114" s="89" t="s">
        <v>216</v>
      </c>
      <c r="B114" s="194" t="s">
        <v>114</v>
      </c>
      <c r="C114" s="70" t="s">
        <v>93</v>
      </c>
      <c r="D114" s="70" t="s">
        <v>199</v>
      </c>
      <c r="E114" s="70" t="s">
        <v>201</v>
      </c>
      <c r="F114" s="70" t="s">
        <v>166</v>
      </c>
      <c r="G114" s="70" t="s">
        <v>96</v>
      </c>
      <c r="H114" s="81">
        <f>H115</f>
        <v>0</v>
      </c>
      <c r="I114" s="81">
        <f t="shared" ref="I114:J114" si="20">I115</f>
        <v>0</v>
      </c>
      <c r="J114" s="81">
        <f t="shared" si="20"/>
        <v>0</v>
      </c>
    </row>
    <row r="115" spans="1:10" ht="15" customHeight="1" x14ac:dyDescent="0.2">
      <c r="A115" s="91" t="s">
        <v>393</v>
      </c>
      <c r="B115" s="196" t="s">
        <v>114</v>
      </c>
      <c r="C115" s="72" t="s">
        <v>93</v>
      </c>
      <c r="D115" s="72" t="s">
        <v>199</v>
      </c>
      <c r="E115" s="72" t="s">
        <v>201</v>
      </c>
      <c r="F115" s="72" t="s">
        <v>166</v>
      </c>
      <c r="G115" s="72" t="s">
        <v>217</v>
      </c>
      <c r="H115" s="65">
        <v>0</v>
      </c>
      <c r="I115" s="66">
        <v>0</v>
      </c>
      <c r="J115" s="66"/>
    </row>
    <row r="116" spans="1:10" ht="15" customHeight="1" x14ac:dyDescent="0.25">
      <c r="A116" s="92" t="s">
        <v>218</v>
      </c>
      <c r="B116" s="93">
        <v>802</v>
      </c>
      <c r="C116" s="93" t="s">
        <v>93</v>
      </c>
      <c r="D116" s="93" t="s">
        <v>199</v>
      </c>
      <c r="E116" s="93" t="s">
        <v>219</v>
      </c>
      <c r="F116" s="93" t="s">
        <v>96</v>
      </c>
      <c r="G116" s="93" t="s">
        <v>96</v>
      </c>
      <c r="H116" s="94">
        <f>H117</f>
        <v>1</v>
      </c>
      <c r="I116" s="94">
        <f t="shared" ref="I116:J116" si="21">I117</f>
        <v>1</v>
      </c>
      <c r="J116" s="94">
        <f t="shared" si="21"/>
        <v>1</v>
      </c>
    </row>
    <row r="117" spans="1:10" ht="15" customHeight="1" x14ac:dyDescent="0.25">
      <c r="A117" s="95" t="s">
        <v>220</v>
      </c>
      <c r="B117" s="213">
        <v>802</v>
      </c>
      <c r="C117" s="96" t="s">
        <v>93</v>
      </c>
      <c r="D117" s="96" t="s">
        <v>199</v>
      </c>
      <c r="E117" s="96" t="s">
        <v>219</v>
      </c>
      <c r="F117" s="97" t="s">
        <v>130</v>
      </c>
      <c r="G117" s="97" t="s">
        <v>176</v>
      </c>
      <c r="H117" s="98">
        <v>1</v>
      </c>
      <c r="I117" s="66">
        <v>1</v>
      </c>
      <c r="J117" s="66">
        <v>1</v>
      </c>
    </row>
    <row r="118" spans="1:10" ht="15" customHeight="1" x14ac:dyDescent="0.25">
      <c r="A118" s="92" t="s">
        <v>221</v>
      </c>
      <c r="B118" s="214">
        <v>802</v>
      </c>
      <c r="C118" s="93" t="s">
        <v>93</v>
      </c>
      <c r="D118" s="93" t="s">
        <v>199</v>
      </c>
      <c r="E118" s="93" t="s">
        <v>222</v>
      </c>
      <c r="F118" s="93" t="s">
        <v>96</v>
      </c>
      <c r="G118" s="93" t="s">
        <v>96</v>
      </c>
      <c r="H118" s="94">
        <f>H119+H120</f>
        <v>4.7</v>
      </c>
      <c r="I118" s="94">
        <f t="shared" ref="I118:J118" si="22">I119+I120</f>
        <v>10</v>
      </c>
      <c r="J118" s="94">
        <f t="shared" si="22"/>
        <v>10</v>
      </c>
    </row>
    <row r="119" spans="1:10" ht="15" customHeight="1" x14ac:dyDescent="0.25">
      <c r="A119" s="95" t="s">
        <v>223</v>
      </c>
      <c r="B119" s="213">
        <v>802</v>
      </c>
      <c r="C119" s="96" t="s">
        <v>93</v>
      </c>
      <c r="D119" s="96" t="s">
        <v>199</v>
      </c>
      <c r="E119" s="96" t="s">
        <v>222</v>
      </c>
      <c r="F119" s="97" t="s">
        <v>130</v>
      </c>
      <c r="G119" s="97" t="s">
        <v>176</v>
      </c>
      <c r="H119" s="66">
        <v>4.7</v>
      </c>
      <c r="I119" s="66">
        <v>10</v>
      </c>
      <c r="J119" s="66">
        <v>10</v>
      </c>
    </row>
    <row r="120" spans="1:10" ht="15" customHeight="1" x14ac:dyDescent="0.25">
      <c r="A120" s="95" t="s">
        <v>224</v>
      </c>
      <c r="B120" s="213">
        <v>802</v>
      </c>
      <c r="C120" s="96" t="s">
        <v>93</v>
      </c>
      <c r="D120" s="96" t="s">
        <v>199</v>
      </c>
      <c r="E120" s="96" t="s">
        <v>222</v>
      </c>
      <c r="F120" s="97" t="s">
        <v>130</v>
      </c>
      <c r="G120" s="97" t="s">
        <v>176</v>
      </c>
      <c r="H120" s="66"/>
      <c r="I120" s="66"/>
      <c r="J120" s="66"/>
    </row>
    <row r="121" spans="1:10" ht="15" customHeight="1" x14ac:dyDescent="0.25">
      <c r="A121" s="92" t="s">
        <v>225</v>
      </c>
      <c r="B121" s="214" t="s">
        <v>114</v>
      </c>
      <c r="C121" s="93" t="s">
        <v>93</v>
      </c>
      <c r="D121" s="93" t="s">
        <v>199</v>
      </c>
      <c r="E121" s="93" t="s">
        <v>226</v>
      </c>
      <c r="F121" s="93" t="s">
        <v>96</v>
      </c>
      <c r="G121" s="93" t="s">
        <v>96</v>
      </c>
      <c r="H121" s="94">
        <f>H124+H123</f>
        <v>18.2</v>
      </c>
      <c r="I121" s="94">
        <f t="shared" ref="I121:J121" si="23">I124+I123</f>
        <v>20</v>
      </c>
      <c r="J121" s="94">
        <f t="shared" si="23"/>
        <v>20</v>
      </c>
    </row>
    <row r="122" spans="1:10" ht="15" customHeight="1" x14ac:dyDescent="0.25">
      <c r="A122" s="95" t="s">
        <v>227</v>
      </c>
      <c r="B122" s="213" t="s">
        <v>114</v>
      </c>
      <c r="C122" s="96" t="s">
        <v>93</v>
      </c>
      <c r="D122" s="96" t="s">
        <v>199</v>
      </c>
      <c r="E122" s="96" t="s">
        <v>226</v>
      </c>
      <c r="F122" s="97" t="s">
        <v>130</v>
      </c>
      <c r="G122" s="97" t="s">
        <v>134</v>
      </c>
      <c r="H122" s="66"/>
      <c r="I122" s="66"/>
      <c r="J122" s="66"/>
    </row>
    <row r="123" spans="1:10" ht="15" customHeight="1" x14ac:dyDescent="0.25">
      <c r="A123" s="95" t="s">
        <v>228</v>
      </c>
      <c r="B123" s="213" t="s">
        <v>114</v>
      </c>
      <c r="C123" s="96" t="s">
        <v>93</v>
      </c>
      <c r="D123" s="96" t="s">
        <v>199</v>
      </c>
      <c r="E123" s="96" t="s">
        <v>226</v>
      </c>
      <c r="F123" s="97" t="s">
        <v>130</v>
      </c>
      <c r="G123" s="97" t="s">
        <v>134</v>
      </c>
      <c r="H123" s="66">
        <v>4.5</v>
      </c>
      <c r="I123" s="66">
        <v>5</v>
      </c>
      <c r="J123" s="66">
        <v>5</v>
      </c>
    </row>
    <row r="124" spans="1:10" ht="15" customHeight="1" x14ac:dyDescent="0.25">
      <c r="A124" s="95" t="s">
        <v>229</v>
      </c>
      <c r="B124" s="213" t="s">
        <v>114</v>
      </c>
      <c r="C124" s="96" t="s">
        <v>93</v>
      </c>
      <c r="D124" s="96" t="s">
        <v>199</v>
      </c>
      <c r="E124" s="96" t="s">
        <v>226</v>
      </c>
      <c r="F124" s="97" t="s">
        <v>130</v>
      </c>
      <c r="G124" s="97" t="s">
        <v>138</v>
      </c>
      <c r="H124" s="66">
        <v>13.7</v>
      </c>
      <c r="I124" s="66">
        <v>15</v>
      </c>
      <c r="J124" s="66">
        <v>15</v>
      </c>
    </row>
    <row r="125" spans="1:10" ht="15" customHeight="1" x14ac:dyDescent="0.25">
      <c r="A125" s="95" t="s">
        <v>230</v>
      </c>
      <c r="B125" s="213" t="s">
        <v>114</v>
      </c>
      <c r="C125" s="96" t="s">
        <v>93</v>
      </c>
      <c r="D125" s="96" t="s">
        <v>199</v>
      </c>
      <c r="E125" s="96" t="s">
        <v>226</v>
      </c>
      <c r="F125" s="97" t="s">
        <v>130</v>
      </c>
      <c r="G125" s="97" t="s">
        <v>138</v>
      </c>
      <c r="H125" s="66"/>
      <c r="I125" s="66"/>
      <c r="J125" s="66"/>
    </row>
    <row r="126" spans="1:10" ht="15" customHeight="1" x14ac:dyDescent="0.25">
      <c r="A126" s="99" t="s">
        <v>231</v>
      </c>
      <c r="B126" s="214" t="s">
        <v>114</v>
      </c>
      <c r="C126" s="93" t="s">
        <v>93</v>
      </c>
      <c r="D126" s="93" t="s">
        <v>199</v>
      </c>
      <c r="E126" s="93" t="s">
        <v>232</v>
      </c>
      <c r="F126" s="93" t="s">
        <v>96</v>
      </c>
      <c r="G126" s="93" t="s">
        <v>96</v>
      </c>
      <c r="H126" s="94">
        <f>H127</f>
        <v>2</v>
      </c>
      <c r="I126" s="94">
        <f t="shared" ref="I126:J126" si="24">I127</f>
        <v>2</v>
      </c>
      <c r="J126" s="94">
        <f t="shared" si="24"/>
        <v>2</v>
      </c>
    </row>
    <row r="127" spans="1:10" ht="15" customHeight="1" x14ac:dyDescent="0.25">
      <c r="A127" s="100" t="s">
        <v>233</v>
      </c>
      <c r="B127" s="213" t="s">
        <v>114</v>
      </c>
      <c r="C127" s="97" t="s">
        <v>93</v>
      </c>
      <c r="D127" s="97" t="s">
        <v>199</v>
      </c>
      <c r="E127" s="97" t="s">
        <v>234</v>
      </c>
      <c r="F127" s="97" t="s">
        <v>130</v>
      </c>
      <c r="G127" s="97" t="s">
        <v>176</v>
      </c>
      <c r="H127" s="98">
        <v>2</v>
      </c>
      <c r="I127" s="66">
        <v>2</v>
      </c>
      <c r="J127" s="66">
        <v>2</v>
      </c>
    </row>
    <row r="128" spans="1:10" ht="15" customHeight="1" x14ac:dyDescent="0.25">
      <c r="A128" s="95"/>
      <c r="B128" s="215"/>
      <c r="C128" s="96"/>
      <c r="D128" s="96"/>
      <c r="E128" s="96"/>
      <c r="F128" s="97"/>
      <c r="G128" s="97"/>
      <c r="H128" s="66"/>
      <c r="I128" s="66"/>
      <c r="J128" s="66"/>
    </row>
    <row r="129" spans="1:10" ht="15" customHeight="1" x14ac:dyDescent="0.2">
      <c r="A129" s="91"/>
      <c r="B129" s="196"/>
      <c r="C129" s="72"/>
      <c r="D129" s="72"/>
      <c r="E129" s="72"/>
      <c r="F129" s="72"/>
      <c r="G129" s="72"/>
      <c r="H129" s="65"/>
      <c r="I129" s="66"/>
      <c r="J129" s="66"/>
    </row>
    <row r="130" spans="1:10" ht="15" customHeight="1" x14ac:dyDescent="0.25">
      <c r="A130" s="82" t="s">
        <v>235</v>
      </c>
      <c r="B130" s="185">
        <v>802</v>
      </c>
      <c r="C130" s="62" t="s">
        <v>98</v>
      </c>
      <c r="D130" s="62" t="s">
        <v>94</v>
      </c>
      <c r="E130" s="62" t="s">
        <v>236</v>
      </c>
      <c r="F130" s="62" t="s">
        <v>96</v>
      </c>
      <c r="G130" s="62" t="s">
        <v>96</v>
      </c>
      <c r="H130" s="63">
        <f>H131+H137+H140+H136</f>
        <v>155.5</v>
      </c>
      <c r="I130" s="63">
        <f>I131+I136+I140</f>
        <v>171.40040000000002</v>
      </c>
      <c r="J130" s="63">
        <f>J131+J136+J140</f>
        <v>171.40444000000002</v>
      </c>
    </row>
    <row r="131" spans="1:10" ht="15" customHeight="1" x14ac:dyDescent="0.2">
      <c r="A131" s="101" t="s">
        <v>237</v>
      </c>
      <c r="B131" s="194">
        <v>802</v>
      </c>
      <c r="C131" s="70" t="s">
        <v>98</v>
      </c>
      <c r="D131" s="70" t="s">
        <v>238</v>
      </c>
      <c r="E131" s="70" t="s">
        <v>239</v>
      </c>
      <c r="F131" s="70" t="s">
        <v>96</v>
      </c>
      <c r="G131" s="70" t="s">
        <v>102</v>
      </c>
      <c r="H131" s="71">
        <f>H132+H134+H133</f>
        <v>106.8</v>
      </c>
      <c r="I131" s="71">
        <f t="shared" ref="I131:J131" si="25">I132+I134</f>
        <v>117.44040000000001</v>
      </c>
      <c r="J131" s="71">
        <f t="shared" si="25"/>
        <v>129.18444000000002</v>
      </c>
    </row>
    <row r="132" spans="1:10" ht="15" customHeight="1" x14ac:dyDescent="0.2">
      <c r="A132" s="79" t="s">
        <v>103</v>
      </c>
      <c r="B132" s="190">
        <v>802</v>
      </c>
      <c r="C132" s="64" t="s">
        <v>98</v>
      </c>
      <c r="D132" s="64" t="s">
        <v>238</v>
      </c>
      <c r="E132" s="64" t="s">
        <v>239</v>
      </c>
      <c r="F132" s="64" t="s">
        <v>104</v>
      </c>
      <c r="G132" s="64" t="s">
        <v>105</v>
      </c>
      <c r="H132" s="65">
        <v>82</v>
      </c>
      <c r="I132" s="66">
        <f>+H132*1.1</f>
        <v>90.2</v>
      </c>
      <c r="J132" s="66">
        <f>+I132*1.1</f>
        <v>99.220000000000013</v>
      </c>
    </row>
    <row r="133" spans="1:10" ht="15" customHeight="1" x14ac:dyDescent="0.2">
      <c r="A133" s="79" t="s">
        <v>106</v>
      </c>
      <c r="B133" s="190">
        <v>802</v>
      </c>
      <c r="C133" s="64" t="s">
        <v>98</v>
      </c>
      <c r="D133" s="64" t="s">
        <v>238</v>
      </c>
      <c r="E133" s="64" t="s">
        <v>239</v>
      </c>
      <c r="F133" s="64" t="s">
        <v>107</v>
      </c>
      <c r="G133" s="64" t="s">
        <v>108</v>
      </c>
      <c r="H133" s="65"/>
      <c r="I133" s="66"/>
      <c r="J133" s="66"/>
    </row>
    <row r="134" spans="1:10" ht="15" customHeight="1" x14ac:dyDescent="0.2">
      <c r="A134" s="79" t="s">
        <v>109</v>
      </c>
      <c r="B134" s="190">
        <v>802</v>
      </c>
      <c r="C134" s="64" t="s">
        <v>98</v>
      </c>
      <c r="D134" s="64" t="s">
        <v>238</v>
      </c>
      <c r="E134" s="64" t="s">
        <v>239</v>
      </c>
      <c r="F134" s="64" t="s">
        <v>104</v>
      </c>
      <c r="G134" s="64" t="s">
        <v>111</v>
      </c>
      <c r="H134" s="65">
        <v>24.8</v>
      </c>
      <c r="I134" s="66">
        <f>+I132*30.2%</f>
        <v>27.240400000000001</v>
      </c>
      <c r="J134" s="66">
        <f>+J132*30.2%</f>
        <v>29.964440000000003</v>
      </c>
    </row>
    <row r="135" spans="1:10" ht="15" customHeight="1" x14ac:dyDescent="0.2">
      <c r="A135" s="216" t="s">
        <v>124</v>
      </c>
      <c r="B135" s="198">
        <v>802</v>
      </c>
      <c r="C135" s="73" t="s">
        <v>98</v>
      </c>
      <c r="D135" s="73" t="s">
        <v>238</v>
      </c>
      <c r="E135" s="73" t="s">
        <v>239</v>
      </c>
      <c r="F135" s="73" t="s">
        <v>125</v>
      </c>
      <c r="G135" s="73" t="s">
        <v>126</v>
      </c>
      <c r="H135" s="74"/>
      <c r="I135" s="102"/>
      <c r="J135" s="102"/>
    </row>
    <row r="136" spans="1:10" ht="15" customHeight="1" x14ac:dyDescent="0.2">
      <c r="A136" s="195" t="s">
        <v>240</v>
      </c>
      <c r="B136" s="190">
        <v>802</v>
      </c>
      <c r="C136" s="64" t="s">
        <v>98</v>
      </c>
      <c r="D136" s="64" t="s">
        <v>238</v>
      </c>
      <c r="E136" s="64" t="s">
        <v>239</v>
      </c>
      <c r="F136" s="64" t="s">
        <v>125</v>
      </c>
      <c r="G136" s="64" t="s">
        <v>134</v>
      </c>
      <c r="H136" s="65">
        <v>0.7</v>
      </c>
      <c r="I136" s="66">
        <v>1</v>
      </c>
      <c r="J136" s="66">
        <v>1</v>
      </c>
    </row>
    <row r="137" spans="1:10" ht="15" customHeight="1" x14ac:dyDescent="0.2">
      <c r="A137" s="195" t="s">
        <v>131</v>
      </c>
      <c r="B137" s="190">
        <v>802</v>
      </c>
      <c r="C137" s="64" t="s">
        <v>98</v>
      </c>
      <c r="D137" s="64" t="s">
        <v>238</v>
      </c>
      <c r="E137" s="64" t="s">
        <v>239</v>
      </c>
      <c r="F137" s="64" t="s">
        <v>107</v>
      </c>
      <c r="G137" s="64" t="s">
        <v>113</v>
      </c>
      <c r="H137" s="65"/>
      <c r="I137" s="66"/>
      <c r="J137" s="66"/>
    </row>
    <row r="138" spans="1:10" ht="15" customHeight="1" x14ac:dyDescent="0.2">
      <c r="A138" s="211" t="s">
        <v>206</v>
      </c>
      <c r="B138" s="190">
        <v>802</v>
      </c>
      <c r="C138" s="64" t="s">
        <v>98</v>
      </c>
      <c r="D138" s="64" t="s">
        <v>238</v>
      </c>
      <c r="E138" s="64" t="s">
        <v>239</v>
      </c>
      <c r="F138" s="64" t="s">
        <v>130</v>
      </c>
      <c r="G138" s="64" t="s">
        <v>174</v>
      </c>
      <c r="H138" s="65"/>
      <c r="I138" s="66"/>
      <c r="J138" s="66"/>
    </row>
    <row r="139" spans="1:10" ht="15" customHeight="1" x14ac:dyDescent="0.25">
      <c r="A139" s="211" t="s">
        <v>241</v>
      </c>
      <c r="B139" s="190">
        <v>802</v>
      </c>
      <c r="C139" s="64" t="s">
        <v>98</v>
      </c>
      <c r="D139" s="64" t="s">
        <v>238</v>
      </c>
      <c r="E139" s="64" t="s">
        <v>239</v>
      </c>
      <c r="F139" s="64" t="s">
        <v>130</v>
      </c>
      <c r="G139" s="64" t="s">
        <v>179</v>
      </c>
      <c r="H139" s="88"/>
      <c r="I139" s="66"/>
      <c r="J139" s="66"/>
    </row>
    <row r="140" spans="1:10" ht="15" customHeight="1" x14ac:dyDescent="0.25">
      <c r="A140" s="211" t="s">
        <v>242</v>
      </c>
      <c r="B140" s="190">
        <v>802</v>
      </c>
      <c r="C140" s="64" t="s">
        <v>98</v>
      </c>
      <c r="D140" s="64" t="s">
        <v>238</v>
      </c>
      <c r="E140" s="64" t="s">
        <v>239</v>
      </c>
      <c r="F140" s="64" t="s">
        <v>130</v>
      </c>
      <c r="G140" s="64" t="s">
        <v>176</v>
      </c>
      <c r="H140" s="88">
        <v>48</v>
      </c>
      <c r="I140" s="66">
        <v>52.96</v>
      </c>
      <c r="J140" s="66">
        <v>41.22</v>
      </c>
    </row>
    <row r="141" spans="1:10" ht="15" customHeight="1" x14ac:dyDescent="0.25">
      <c r="A141" s="211"/>
      <c r="B141" s="190"/>
      <c r="C141" s="64"/>
      <c r="D141" s="64"/>
      <c r="E141" s="64"/>
      <c r="F141" s="64"/>
      <c r="G141" s="64"/>
      <c r="H141" s="88"/>
      <c r="I141" s="66"/>
      <c r="J141" s="66"/>
    </row>
    <row r="142" spans="1:10" ht="15" customHeight="1" x14ac:dyDescent="0.25">
      <c r="A142" s="217" t="s">
        <v>243</v>
      </c>
      <c r="B142" s="185">
        <v>802</v>
      </c>
      <c r="C142" s="62" t="s">
        <v>238</v>
      </c>
      <c r="D142" s="62" t="s">
        <v>94</v>
      </c>
      <c r="E142" s="62" t="s">
        <v>236</v>
      </c>
      <c r="F142" s="62" t="s">
        <v>96</v>
      </c>
      <c r="G142" s="62" t="s">
        <v>96</v>
      </c>
      <c r="H142" s="63">
        <f>H147+H143</f>
        <v>90</v>
      </c>
      <c r="I142" s="63">
        <f t="shared" ref="I142:J142" si="26">I147+I143</f>
        <v>10</v>
      </c>
      <c r="J142" s="63">
        <f t="shared" si="26"/>
        <v>10</v>
      </c>
    </row>
    <row r="143" spans="1:10" ht="15" customHeight="1" x14ac:dyDescent="0.25">
      <c r="A143" s="92" t="s">
        <v>244</v>
      </c>
      <c r="B143" s="214">
        <v>802</v>
      </c>
      <c r="C143" s="93" t="s">
        <v>238</v>
      </c>
      <c r="D143" s="93" t="s">
        <v>245</v>
      </c>
      <c r="E143" s="93" t="s">
        <v>246</v>
      </c>
      <c r="F143" s="93" t="s">
        <v>96</v>
      </c>
      <c r="G143" s="93" t="s">
        <v>96</v>
      </c>
      <c r="H143" s="94">
        <f>H144</f>
        <v>10</v>
      </c>
      <c r="I143" s="94">
        <f t="shared" ref="I143:J143" si="27">I144</f>
        <v>10</v>
      </c>
      <c r="J143" s="94">
        <f t="shared" si="27"/>
        <v>10</v>
      </c>
    </row>
    <row r="144" spans="1:10" ht="15" customHeight="1" x14ac:dyDescent="0.25">
      <c r="A144" s="95" t="s">
        <v>247</v>
      </c>
      <c r="B144" s="213">
        <v>802</v>
      </c>
      <c r="C144" s="96" t="s">
        <v>238</v>
      </c>
      <c r="D144" s="96" t="s">
        <v>245</v>
      </c>
      <c r="E144" s="96" t="s">
        <v>246</v>
      </c>
      <c r="F144" s="97" t="s">
        <v>130</v>
      </c>
      <c r="G144" s="97" t="s">
        <v>179</v>
      </c>
      <c r="H144" s="98">
        <v>10</v>
      </c>
      <c r="I144" s="66">
        <v>10</v>
      </c>
      <c r="J144" s="66">
        <v>10</v>
      </c>
    </row>
    <row r="145" spans="1:12" ht="15" customHeight="1" x14ac:dyDescent="0.25">
      <c r="A145" s="218"/>
      <c r="B145" s="219"/>
      <c r="C145" s="103"/>
      <c r="D145" s="103"/>
      <c r="E145" s="103"/>
      <c r="F145" s="103"/>
      <c r="G145" s="103"/>
      <c r="H145" s="104"/>
      <c r="I145" s="104"/>
      <c r="J145" s="104"/>
    </row>
    <row r="146" spans="1:12" ht="15" customHeight="1" x14ac:dyDescent="0.25">
      <c r="A146" s="218"/>
      <c r="B146" s="219"/>
      <c r="C146" s="103"/>
      <c r="D146" s="103"/>
      <c r="E146" s="103"/>
      <c r="F146" s="103"/>
      <c r="G146" s="103"/>
      <c r="H146" s="104"/>
      <c r="I146" s="104"/>
      <c r="J146" s="104"/>
    </row>
    <row r="147" spans="1:12" ht="15" customHeight="1" x14ac:dyDescent="0.25">
      <c r="A147" s="220" t="s">
        <v>248</v>
      </c>
      <c r="B147" s="194">
        <v>802</v>
      </c>
      <c r="C147" s="70" t="s">
        <v>238</v>
      </c>
      <c r="D147" s="70" t="s">
        <v>249</v>
      </c>
      <c r="E147" s="70" t="s">
        <v>250</v>
      </c>
      <c r="F147" s="70" t="s">
        <v>96</v>
      </c>
      <c r="G147" s="70" t="s">
        <v>96</v>
      </c>
      <c r="H147" s="81">
        <f>H148+H149+H150+H151</f>
        <v>80</v>
      </c>
      <c r="I147" s="81">
        <f t="shared" ref="I147:J147" si="28">I148+I149+I150+I151</f>
        <v>0</v>
      </c>
      <c r="J147" s="81">
        <f t="shared" si="28"/>
        <v>0</v>
      </c>
    </row>
    <row r="148" spans="1:12" ht="15" customHeight="1" x14ac:dyDescent="0.2">
      <c r="A148" s="221" t="s">
        <v>251</v>
      </c>
      <c r="B148" s="190">
        <v>802</v>
      </c>
      <c r="C148" s="64" t="s">
        <v>238</v>
      </c>
      <c r="D148" s="64" t="s">
        <v>249</v>
      </c>
      <c r="E148" s="64" t="s">
        <v>250</v>
      </c>
      <c r="F148" s="64" t="s">
        <v>130</v>
      </c>
      <c r="G148" s="64" t="s">
        <v>138</v>
      </c>
      <c r="H148" s="65">
        <v>80</v>
      </c>
      <c r="I148" s="66">
        <v>0</v>
      </c>
      <c r="J148" s="66">
        <v>0</v>
      </c>
    </row>
    <row r="149" spans="1:12" ht="15" customHeight="1" x14ac:dyDescent="0.2">
      <c r="A149" s="221" t="s">
        <v>252</v>
      </c>
      <c r="B149" s="190" t="s">
        <v>114</v>
      </c>
      <c r="C149" s="64" t="s">
        <v>238</v>
      </c>
      <c r="D149" s="64" t="s">
        <v>249</v>
      </c>
      <c r="E149" s="64" t="s">
        <v>250</v>
      </c>
      <c r="F149" s="64" t="s">
        <v>130</v>
      </c>
      <c r="G149" s="64" t="s">
        <v>138</v>
      </c>
      <c r="H149" s="65">
        <v>0</v>
      </c>
      <c r="I149" s="66">
        <v>0</v>
      </c>
      <c r="J149" s="66">
        <v>0</v>
      </c>
    </row>
    <row r="150" spans="1:12" ht="15" customHeight="1" x14ac:dyDescent="0.2">
      <c r="A150" s="222" t="s">
        <v>394</v>
      </c>
      <c r="B150" s="190">
        <v>802</v>
      </c>
      <c r="C150" s="64" t="s">
        <v>238</v>
      </c>
      <c r="D150" s="64" t="s">
        <v>249</v>
      </c>
      <c r="E150" s="64" t="s">
        <v>250</v>
      </c>
      <c r="F150" s="64" t="s">
        <v>130</v>
      </c>
      <c r="G150" s="64" t="s">
        <v>138</v>
      </c>
      <c r="H150" s="65">
        <v>0</v>
      </c>
      <c r="I150" s="66"/>
      <c r="J150" s="66"/>
    </row>
    <row r="151" spans="1:12" ht="15" customHeight="1" x14ac:dyDescent="0.2">
      <c r="A151" s="222" t="s">
        <v>253</v>
      </c>
      <c r="B151" s="190">
        <v>802</v>
      </c>
      <c r="C151" s="64" t="s">
        <v>238</v>
      </c>
      <c r="D151" s="64" t="s">
        <v>249</v>
      </c>
      <c r="E151" s="64" t="s">
        <v>250</v>
      </c>
      <c r="F151" s="64" t="s">
        <v>130</v>
      </c>
      <c r="G151" s="64" t="s">
        <v>179</v>
      </c>
      <c r="H151" s="65">
        <v>0</v>
      </c>
      <c r="I151" s="66">
        <v>0</v>
      </c>
      <c r="J151" s="66">
        <v>0</v>
      </c>
    </row>
    <row r="152" spans="1:12" ht="15" customHeight="1" x14ac:dyDescent="0.2">
      <c r="A152" s="105" t="s">
        <v>157</v>
      </c>
      <c r="B152" s="190">
        <v>802</v>
      </c>
      <c r="C152" s="64"/>
      <c r="D152" s="64"/>
      <c r="E152" s="64"/>
      <c r="F152" s="64"/>
      <c r="G152" s="64"/>
      <c r="H152" s="65"/>
      <c r="I152" s="65"/>
      <c r="J152" s="66"/>
    </row>
    <row r="153" spans="1:12" ht="15" customHeight="1" x14ac:dyDescent="0.25">
      <c r="A153" s="223" t="s">
        <v>254</v>
      </c>
      <c r="B153" s="185" t="s">
        <v>114</v>
      </c>
      <c r="C153" s="62" t="s">
        <v>118</v>
      </c>
      <c r="D153" s="62" t="s">
        <v>245</v>
      </c>
      <c r="E153" s="62" t="s">
        <v>255</v>
      </c>
      <c r="F153" s="62" t="s">
        <v>96</v>
      </c>
      <c r="G153" s="62" t="s">
        <v>96</v>
      </c>
      <c r="H153" s="63">
        <f>H154</f>
        <v>522.79999999999995</v>
      </c>
      <c r="I153" s="63">
        <f t="shared" ref="I153:J153" si="29">I154</f>
        <v>562.6</v>
      </c>
      <c r="J153" s="63">
        <f t="shared" si="29"/>
        <v>588.20000000000005</v>
      </c>
    </row>
    <row r="154" spans="1:12" ht="15" customHeight="1" x14ac:dyDescent="0.2">
      <c r="A154" s="224" t="s">
        <v>256</v>
      </c>
      <c r="B154" s="190" t="s">
        <v>114</v>
      </c>
      <c r="C154" s="64" t="s">
        <v>118</v>
      </c>
      <c r="D154" s="64" t="s">
        <v>245</v>
      </c>
      <c r="E154" s="64" t="s">
        <v>255</v>
      </c>
      <c r="F154" s="64" t="s">
        <v>130</v>
      </c>
      <c r="G154" s="64" t="s">
        <v>134</v>
      </c>
      <c r="H154" s="65">
        <v>522.79999999999995</v>
      </c>
      <c r="I154" s="65">
        <v>562.6</v>
      </c>
      <c r="J154" s="66">
        <v>588.20000000000005</v>
      </c>
    </row>
    <row r="155" spans="1:12" ht="15" customHeight="1" x14ac:dyDescent="0.2">
      <c r="A155" s="224"/>
      <c r="B155" s="190"/>
      <c r="C155" s="64"/>
      <c r="D155" s="64"/>
      <c r="E155" s="64"/>
      <c r="F155" s="64"/>
      <c r="G155" s="64"/>
      <c r="H155" s="65"/>
      <c r="I155" s="65"/>
      <c r="J155" s="66"/>
    </row>
    <row r="156" spans="1:12" ht="15" customHeight="1" x14ac:dyDescent="0.25">
      <c r="A156" s="225" t="s">
        <v>257</v>
      </c>
      <c r="B156" s="185">
        <v>802</v>
      </c>
      <c r="C156" s="62" t="s">
        <v>258</v>
      </c>
      <c r="D156" s="62" t="s">
        <v>94</v>
      </c>
      <c r="E156" s="62" t="s">
        <v>95</v>
      </c>
      <c r="F156" s="62" t="s">
        <v>96</v>
      </c>
      <c r="G156" s="62" t="s">
        <v>96</v>
      </c>
      <c r="H156" s="63">
        <f>H157</f>
        <v>0</v>
      </c>
      <c r="I156" s="63">
        <f t="shared" ref="I156:J157" si="30">I157</f>
        <v>0</v>
      </c>
      <c r="J156" s="63">
        <f t="shared" si="30"/>
        <v>0</v>
      </c>
    </row>
    <row r="157" spans="1:12" ht="15" customHeight="1" x14ac:dyDescent="0.25">
      <c r="A157" s="226" t="s">
        <v>259</v>
      </c>
      <c r="B157" s="194">
        <v>802</v>
      </c>
      <c r="C157" s="70" t="s">
        <v>258</v>
      </c>
      <c r="D157" s="70" t="s">
        <v>98</v>
      </c>
      <c r="E157" s="70" t="s">
        <v>95</v>
      </c>
      <c r="F157" s="70" t="s">
        <v>96</v>
      </c>
      <c r="G157" s="70" t="s">
        <v>96</v>
      </c>
      <c r="H157" s="81">
        <f>H158</f>
        <v>0</v>
      </c>
      <c r="I157" s="81">
        <f t="shared" si="30"/>
        <v>0</v>
      </c>
      <c r="J157" s="81">
        <f t="shared" si="30"/>
        <v>0</v>
      </c>
    </row>
    <row r="158" spans="1:12" ht="15" customHeight="1" x14ac:dyDescent="0.25">
      <c r="A158" s="227" t="s">
        <v>260</v>
      </c>
      <c r="B158" s="190">
        <v>802</v>
      </c>
      <c r="C158" s="64" t="s">
        <v>258</v>
      </c>
      <c r="D158" s="64" t="s">
        <v>98</v>
      </c>
      <c r="E158" s="64" t="s">
        <v>261</v>
      </c>
      <c r="F158" s="64" t="s">
        <v>115</v>
      </c>
      <c r="G158" s="64" t="s">
        <v>116</v>
      </c>
      <c r="H158" s="106"/>
      <c r="I158" s="65"/>
      <c r="J158" s="66"/>
    </row>
    <row r="159" spans="1:12" ht="15" customHeight="1" x14ac:dyDescent="0.25">
      <c r="A159" s="220" t="s">
        <v>262</v>
      </c>
      <c r="B159" s="194">
        <v>802</v>
      </c>
      <c r="C159" s="70" t="s">
        <v>258</v>
      </c>
      <c r="D159" s="70" t="s">
        <v>238</v>
      </c>
      <c r="E159" s="70" t="s">
        <v>95</v>
      </c>
      <c r="F159" s="70" t="s">
        <v>96</v>
      </c>
      <c r="G159" s="70" t="s">
        <v>96</v>
      </c>
      <c r="H159" s="81">
        <f>H160+H161+H162+H163+H164+H165+H166+H167+H171</f>
        <v>539</v>
      </c>
      <c r="I159" s="81">
        <f t="shared" ref="I159" si="31">I160+I161+I162+I163+I164+I165+I166+I167+I171</f>
        <v>539</v>
      </c>
      <c r="J159" s="81">
        <f>J160+J161+J162+J163+J164+J165+J166+J167+J171</f>
        <v>539</v>
      </c>
      <c r="L159" s="311">
        <f>+H159+H167+H171</f>
        <v>564</v>
      </c>
    </row>
    <row r="160" spans="1:12" ht="15" customHeight="1" x14ac:dyDescent="0.25">
      <c r="A160" s="228" t="s">
        <v>452</v>
      </c>
      <c r="B160" s="202">
        <v>802</v>
      </c>
      <c r="C160" s="78" t="s">
        <v>258</v>
      </c>
      <c r="D160" s="78" t="s">
        <v>98</v>
      </c>
      <c r="E160" s="78" t="s">
        <v>455</v>
      </c>
      <c r="F160" s="78" t="s">
        <v>208</v>
      </c>
      <c r="G160" s="78" t="s">
        <v>174</v>
      </c>
      <c r="H160" s="106">
        <v>3</v>
      </c>
      <c r="I160" s="106">
        <v>3</v>
      </c>
      <c r="J160" s="106">
        <v>3</v>
      </c>
      <c r="L160" s="311"/>
    </row>
    <row r="161" spans="1:12" ht="15" customHeight="1" x14ac:dyDescent="0.25">
      <c r="A161" s="229" t="s">
        <v>453</v>
      </c>
      <c r="B161" s="190">
        <v>802</v>
      </c>
      <c r="C161" s="64" t="s">
        <v>258</v>
      </c>
      <c r="D161" s="78" t="s">
        <v>98</v>
      </c>
      <c r="E161" s="78" t="s">
        <v>455</v>
      </c>
      <c r="F161" s="78" t="s">
        <v>130</v>
      </c>
      <c r="G161" s="78" t="s">
        <v>134</v>
      </c>
      <c r="H161" s="106">
        <v>468.8</v>
      </c>
      <c r="I161" s="106">
        <v>468.8</v>
      </c>
      <c r="J161" s="106">
        <v>468.8</v>
      </c>
      <c r="L161" s="311"/>
    </row>
    <row r="162" spans="1:12" ht="15" customHeight="1" x14ac:dyDescent="0.25">
      <c r="A162" s="229" t="s">
        <v>454</v>
      </c>
      <c r="B162" s="190">
        <v>802</v>
      </c>
      <c r="C162" s="64" t="s">
        <v>258</v>
      </c>
      <c r="D162" s="78" t="s">
        <v>98</v>
      </c>
      <c r="E162" s="78" t="s">
        <v>455</v>
      </c>
      <c r="F162" s="64" t="s">
        <v>130</v>
      </c>
      <c r="G162" s="64" t="s">
        <v>134</v>
      </c>
      <c r="H162" s="106">
        <v>42.2</v>
      </c>
      <c r="I162" s="106">
        <v>42.2</v>
      </c>
      <c r="J162" s="106">
        <v>42.2</v>
      </c>
    </row>
    <row r="163" spans="1:12" ht="15" customHeight="1" x14ac:dyDescent="0.2">
      <c r="A163" s="230" t="s">
        <v>395</v>
      </c>
      <c r="B163" s="190" t="s">
        <v>114</v>
      </c>
      <c r="C163" s="64" t="s">
        <v>258</v>
      </c>
      <c r="D163" s="78" t="s">
        <v>98</v>
      </c>
      <c r="E163" s="78" t="s">
        <v>455</v>
      </c>
      <c r="F163" s="64" t="s">
        <v>130</v>
      </c>
      <c r="G163" s="64" t="s">
        <v>179</v>
      </c>
      <c r="H163" s="231"/>
      <c r="I163" s="66"/>
      <c r="J163" s="66"/>
    </row>
    <row r="164" spans="1:12" ht="15" customHeight="1" x14ac:dyDescent="0.25">
      <c r="A164" s="230" t="s">
        <v>396</v>
      </c>
      <c r="B164" s="190" t="s">
        <v>114</v>
      </c>
      <c r="C164" s="64" t="s">
        <v>258</v>
      </c>
      <c r="D164" s="78" t="s">
        <v>98</v>
      </c>
      <c r="E164" s="78" t="s">
        <v>455</v>
      </c>
      <c r="F164" s="64" t="s">
        <v>130</v>
      </c>
      <c r="G164" s="64" t="s">
        <v>134</v>
      </c>
      <c r="H164" s="106"/>
      <c r="I164" s="66"/>
      <c r="J164" s="66"/>
    </row>
    <row r="165" spans="1:12" ht="15" customHeight="1" x14ac:dyDescent="0.25">
      <c r="A165" s="229" t="s">
        <v>397</v>
      </c>
      <c r="B165" s="190" t="s">
        <v>114</v>
      </c>
      <c r="C165" s="64" t="s">
        <v>258</v>
      </c>
      <c r="D165" s="78" t="s">
        <v>98</v>
      </c>
      <c r="E165" s="78" t="s">
        <v>455</v>
      </c>
      <c r="F165" s="64" t="s">
        <v>130</v>
      </c>
      <c r="G165" s="64" t="s">
        <v>134</v>
      </c>
      <c r="H165" s="106"/>
      <c r="I165" s="108">
        <v>0</v>
      </c>
      <c r="J165" s="66"/>
    </row>
    <row r="166" spans="1:12" ht="15" customHeight="1" x14ac:dyDescent="0.25">
      <c r="A166" s="232"/>
      <c r="B166" s="190"/>
      <c r="C166" s="64"/>
      <c r="D166" s="64"/>
      <c r="E166" s="78" t="s">
        <v>455</v>
      </c>
      <c r="F166" s="64" t="s">
        <v>130</v>
      </c>
      <c r="G166" s="64" t="s">
        <v>138</v>
      </c>
      <c r="H166" s="106"/>
      <c r="I166" s="108"/>
      <c r="J166" s="66"/>
    </row>
    <row r="167" spans="1:12" ht="15" customHeight="1" x14ac:dyDescent="0.25">
      <c r="A167" s="92" t="s">
        <v>398</v>
      </c>
      <c r="B167" s="214" t="s">
        <v>114</v>
      </c>
      <c r="C167" s="93" t="s">
        <v>258</v>
      </c>
      <c r="D167" s="93" t="s">
        <v>238</v>
      </c>
      <c r="E167" s="64"/>
      <c r="F167" s="64"/>
      <c r="G167" s="64"/>
      <c r="H167" s="94">
        <f>H169+H168</f>
        <v>10</v>
      </c>
      <c r="I167" s="94">
        <f t="shared" ref="I167:J167" si="32">I169+I168</f>
        <v>10</v>
      </c>
      <c r="J167" s="94">
        <f t="shared" si="32"/>
        <v>10</v>
      </c>
    </row>
    <row r="168" spans="1:12" ht="15" customHeight="1" x14ac:dyDescent="0.25">
      <c r="A168" s="107" t="s">
        <v>400</v>
      </c>
      <c r="B168" s="213" t="s">
        <v>114</v>
      </c>
      <c r="C168" s="96" t="s">
        <v>258</v>
      </c>
      <c r="D168" s="96" t="s">
        <v>238</v>
      </c>
      <c r="E168" s="96" t="s">
        <v>399</v>
      </c>
      <c r="F168" s="97" t="s">
        <v>130</v>
      </c>
      <c r="G168" s="97" t="s">
        <v>134</v>
      </c>
      <c r="H168" s="66">
        <v>10</v>
      </c>
      <c r="I168" s="66">
        <v>10</v>
      </c>
      <c r="J168" s="66">
        <v>10</v>
      </c>
    </row>
    <row r="169" spans="1:12" ht="15" customHeight="1" x14ac:dyDescent="0.25">
      <c r="A169" s="95" t="s">
        <v>178</v>
      </c>
      <c r="B169" s="213" t="s">
        <v>114</v>
      </c>
      <c r="C169" s="96" t="s">
        <v>258</v>
      </c>
      <c r="D169" s="96" t="s">
        <v>238</v>
      </c>
      <c r="E169" s="96" t="s">
        <v>399</v>
      </c>
      <c r="F169" s="97" t="s">
        <v>130</v>
      </c>
      <c r="G169" s="97" t="s">
        <v>179</v>
      </c>
      <c r="H169" s="66">
        <v>0</v>
      </c>
      <c r="I169" s="66"/>
      <c r="J169" s="66"/>
    </row>
    <row r="170" spans="1:12" ht="15" customHeight="1" x14ac:dyDescent="0.25">
      <c r="A170" s="233"/>
      <c r="B170" s="215"/>
      <c r="C170" s="96"/>
      <c r="D170" s="96"/>
      <c r="E170" s="96"/>
      <c r="F170" s="97"/>
      <c r="G170" s="97"/>
      <c r="H170" s="66"/>
      <c r="I170" s="66"/>
      <c r="J170" s="66"/>
    </row>
    <row r="171" spans="1:12" ht="15" customHeight="1" x14ac:dyDescent="0.25">
      <c r="A171" s="109" t="s">
        <v>263</v>
      </c>
      <c r="B171" s="214" t="s">
        <v>114</v>
      </c>
      <c r="C171" s="93" t="s">
        <v>258</v>
      </c>
      <c r="D171" s="93" t="s">
        <v>238</v>
      </c>
      <c r="E171" s="93" t="s">
        <v>264</v>
      </c>
      <c r="F171" s="93" t="s">
        <v>96</v>
      </c>
      <c r="G171" s="93" t="s">
        <v>96</v>
      </c>
      <c r="H171" s="94">
        <f>H173+H172</f>
        <v>15</v>
      </c>
      <c r="I171" s="94">
        <f>I173+5</f>
        <v>15</v>
      </c>
      <c r="J171" s="94">
        <f>J173+J172</f>
        <v>15</v>
      </c>
    </row>
    <row r="172" spans="1:12" ht="15" customHeight="1" x14ac:dyDescent="0.25">
      <c r="A172" s="110" t="s">
        <v>401</v>
      </c>
      <c r="B172" s="213" t="s">
        <v>114</v>
      </c>
      <c r="C172" s="97" t="s">
        <v>258</v>
      </c>
      <c r="D172" s="97" t="s">
        <v>238</v>
      </c>
      <c r="E172" s="97" t="s">
        <v>265</v>
      </c>
      <c r="F172" s="97" t="s">
        <v>130</v>
      </c>
      <c r="G172" s="97" t="s">
        <v>134</v>
      </c>
      <c r="H172" s="66">
        <v>5</v>
      </c>
      <c r="I172" s="66">
        <v>5</v>
      </c>
      <c r="J172" s="66">
        <v>5</v>
      </c>
    </row>
    <row r="173" spans="1:12" ht="15" customHeight="1" x14ac:dyDescent="0.25">
      <c r="A173" s="111" t="s">
        <v>402</v>
      </c>
      <c r="B173" s="213" t="s">
        <v>114</v>
      </c>
      <c r="C173" s="97" t="s">
        <v>258</v>
      </c>
      <c r="D173" s="97" t="s">
        <v>238</v>
      </c>
      <c r="E173" s="97" t="s">
        <v>265</v>
      </c>
      <c r="F173" s="97" t="s">
        <v>130</v>
      </c>
      <c r="G173" s="97" t="s">
        <v>134</v>
      </c>
      <c r="H173" s="66">
        <v>10</v>
      </c>
      <c r="I173" s="66">
        <v>10</v>
      </c>
      <c r="J173" s="66">
        <v>10</v>
      </c>
    </row>
    <row r="174" spans="1:12" ht="15" customHeight="1" x14ac:dyDescent="0.25">
      <c r="A174" s="232"/>
      <c r="B174" s="190"/>
      <c r="C174" s="64"/>
      <c r="D174" s="64"/>
      <c r="E174" s="64"/>
      <c r="F174" s="64"/>
      <c r="G174" s="64"/>
      <c r="H174" s="106"/>
      <c r="I174" s="108"/>
      <c r="J174" s="66"/>
    </row>
    <row r="175" spans="1:12" ht="15" customHeight="1" x14ac:dyDescent="0.25">
      <c r="A175" s="232"/>
      <c r="B175" s="190"/>
      <c r="C175" s="64"/>
      <c r="D175" s="64"/>
      <c r="E175" s="64"/>
      <c r="F175" s="64"/>
      <c r="G175" s="64"/>
      <c r="H175" s="106"/>
      <c r="I175" s="108"/>
      <c r="J175" s="66"/>
    </row>
    <row r="176" spans="1:12" ht="15" customHeight="1" x14ac:dyDescent="0.25">
      <c r="A176" s="112" t="s">
        <v>266</v>
      </c>
      <c r="B176" s="234">
        <v>802</v>
      </c>
      <c r="C176" s="113">
        <v>10</v>
      </c>
      <c r="D176" s="113" t="s">
        <v>94</v>
      </c>
      <c r="E176" s="113" t="s">
        <v>95</v>
      </c>
      <c r="F176" s="113" t="s">
        <v>96</v>
      </c>
      <c r="G176" s="113" t="s">
        <v>96</v>
      </c>
      <c r="H176" s="114">
        <f>H177</f>
        <v>166.9</v>
      </c>
      <c r="I176" s="114">
        <f t="shared" ref="I176:J176" si="33">I177</f>
        <v>0</v>
      </c>
      <c r="J176" s="114">
        <f t="shared" si="33"/>
        <v>0</v>
      </c>
    </row>
    <row r="177" spans="1:10" ht="15" customHeight="1" x14ac:dyDescent="0.25">
      <c r="A177" s="115" t="s">
        <v>267</v>
      </c>
      <c r="B177" s="235" t="s">
        <v>114</v>
      </c>
      <c r="C177" s="64" t="s">
        <v>249</v>
      </c>
      <c r="D177" s="64" t="s">
        <v>93</v>
      </c>
      <c r="E177" s="64" t="s">
        <v>268</v>
      </c>
      <c r="F177" s="64" t="s">
        <v>403</v>
      </c>
      <c r="G177" s="64" t="s">
        <v>423</v>
      </c>
      <c r="H177" s="108">
        <v>166.9</v>
      </c>
      <c r="I177" s="66">
        <v>0</v>
      </c>
      <c r="J177" s="66">
        <v>0</v>
      </c>
    </row>
    <row r="178" spans="1:10" ht="15" customHeight="1" x14ac:dyDescent="0.25">
      <c r="A178" s="116" t="s">
        <v>270</v>
      </c>
      <c r="B178" s="236" t="s">
        <v>114</v>
      </c>
      <c r="C178" s="117" t="s">
        <v>249</v>
      </c>
      <c r="D178" s="117" t="s">
        <v>238</v>
      </c>
      <c r="E178" s="64" t="s">
        <v>271</v>
      </c>
      <c r="F178" s="117" t="s">
        <v>272</v>
      </c>
      <c r="G178" s="117" t="s">
        <v>273</v>
      </c>
      <c r="H178" s="66"/>
      <c r="I178" s="66"/>
      <c r="J178" s="66"/>
    </row>
    <row r="179" spans="1:10" ht="15" customHeight="1" x14ac:dyDescent="0.25">
      <c r="A179" s="116" t="s">
        <v>274</v>
      </c>
      <c r="B179" s="235" t="s">
        <v>114</v>
      </c>
      <c r="C179" s="117" t="s">
        <v>249</v>
      </c>
      <c r="D179" s="64" t="s">
        <v>275</v>
      </c>
      <c r="E179" s="117" t="s">
        <v>276</v>
      </c>
      <c r="F179" s="64" t="s">
        <v>130</v>
      </c>
      <c r="G179" s="64"/>
      <c r="H179" s="66"/>
      <c r="I179" s="66"/>
      <c r="J179" s="66"/>
    </row>
    <row r="180" spans="1:10" ht="15" customHeight="1" x14ac:dyDescent="0.25">
      <c r="A180" s="118" t="s">
        <v>277</v>
      </c>
      <c r="B180" s="234" t="s">
        <v>114</v>
      </c>
      <c r="C180" s="113" t="s">
        <v>278</v>
      </c>
      <c r="D180" s="113" t="s">
        <v>238</v>
      </c>
      <c r="E180" s="113" t="s">
        <v>404</v>
      </c>
      <c r="F180" s="113" t="s">
        <v>279</v>
      </c>
      <c r="G180" s="113" t="s">
        <v>280</v>
      </c>
      <c r="H180" s="119">
        <f>H182</f>
        <v>1.4</v>
      </c>
      <c r="I180" s="119">
        <f t="shared" ref="I180:J180" si="34">I182</f>
        <v>3.5</v>
      </c>
      <c r="J180" s="119">
        <f t="shared" si="34"/>
        <v>3.7</v>
      </c>
    </row>
    <row r="181" spans="1:10" ht="15" customHeight="1" x14ac:dyDescent="0.25">
      <c r="A181" s="120"/>
      <c r="B181" s="237" t="s">
        <v>114</v>
      </c>
      <c r="C181" s="78" t="s">
        <v>278</v>
      </c>
      <c r="D181" s="78" t="s">
        <v>238</v>
      </c>
      <c r="E181" s="78" t="s">
        <v>404</v>
      </c>
      <c r="F181" s="117" t="s">
        <v>279</v>
      </c>
      <c r="G181" s="117" t="s">
        <v>280</v>
      </c>
      <c r="H181" s="66"/>
      <c r="I181" s="66"/>
      <c r="J181" s="66"/>
    </row>
    <row r="182" spans="1:10" ht="15" customHeight="1" x14ac:dyDescent="0.25">
      <c r="A182" s="120" t="s">
        <v>281</v>
      </c>
      <c r="B182" s="237" t="s">
        <v>114</v>
      </c>
      <c r="C182" s="78" t="s">
        <v>278</v>
      </c>
      <c r="D182" s="78" t="s">
        <v>238</v>
      </c>
      <c r="E182" s="78" t="s">
        <v>404</v>
      </c>
      <c r="F182" s="97" t="s">
        <v>279</v>
      </c>
      <c r="G182" s="97" t="s">
        <v>280</v>
      </c>
      <c r="H182" s="66">
        <v>1.4</v>
      </c>
      <c r="I182" s="66">
        <v>3.5</v>
      </c>
      <c r="J182" s="66">
        <v>3.7</v>
      </c>
    </row>
    <row r="183" spans="1:10" ht="15" customHeight="1" x14ac:dyDescent="0.25">
      <c r="A183" s="121" t="s">
        <v>282</v>
      </c>
      <c r="B183" s="238" t="s">
        <v>114</v>
      </c>
      <c r="C183" s="122"/>
      <c r="D183" s="122"/>
      <c r="E183" s="122"/>
      <c r="F183" s="122"/>
      <c r="G183" s="122"/>
      <c r="H183" s="123">
        <f>H13</f>
        <v>5661.3999999999987</v>
      </c>
      <c r="I183" s="123">
        <f t="shared" ref="I183:J183" si="35">I13</f>
        <v>5730.1047000000008</v>
      </c>
      <c r="J183" s="123">
        <f t="shared" si="35"/>
        <v>5760.6987399999998</v>
      </c>
    </row>
    <row r="184" spans="1:10" ht="15" customHeight="1" x14ac:dyDescent="0.25">
      <c r="A184" s="121" t="s">
        <v>283</v>
      </c>
      <c r="B184" s="238" t="s">
        <v>114</v>
      </c>
      <c r="C184" s="122"/>
      <c r="D184" s="122"/>
      <c r="E184" s="122"/>
      <c r="F184" s="122"/>
      <c r="G184" s="122"/>
      <c r="H184" s="123">
        <f>H183-H116-H118-H121-H126-H130-H143-H167-H171</f>
        <v>5444.9999999999991</v>
      </c>
      <c r="I184" s="123">
        <f t="shared" ref="I184:J184" si="36">I183-I116-I118-I121-I126-I130-I143-I167-I171</f>
        <v>5490.7043000000003</v>
      </c>
      <c r="J184" s="123">
        <f t="shared" si="36"/>
        <v>5521.2942999999996</v>
      </c>
    </row>
    <row r="185" spans="1:10" x14ac:dyDescent="0.2">
      <c r="H185" s="1">
        <v>5661.4</v>
      </c>
      <c r="I185" s="1">
        <v>5730.1</v>
      </c>
      <c r="J185" s="1">
        <v>5760.7</v>
      </c>
    </row>
    <row r="186" spans="1:10" x14ac:dyDescent="0.2">
      <c r="H186" s="311">
        <f>+H183-H185</f>
        <v>0</v>
      </c>
      <c r="I186" s="311">
        <f>+I183-I185</f>
        <v>4.7000000004118192E-3</v>
      </c>
      <c r="J186" s="311">
        <f>+J183-J185</f>
        <v>-1.2600000000020373E-3</v>
      </c>
    </row>
  </sheetData>
  <autoFilter ref="A17:L17"/>
  <mergeCells count="7">
    <mergeCell ref="A9:G9"/>
    <mergeCell ref="A10:C10"/>
    <mergeCell ref="G6:H6"/>
    <mergeCell ref="I2:K2"/>
    <mergeCell ref="I3:K3"/>
    <mergeCell ref="I4:K4"/>
    <mergeCell ref="I5:K5"/>
  </mergeCells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opLeftCell="D1" workbookViewId="0">
      <selection activeCell="B9" sqref="B9:F10"/>
    </sheetView>
  </sheetViews>
  <sheetFormatPr defaultColWidth="25" defaultRowHeight="12.75" x14ac:dyDescent="0.2"/>
  <cols>
    <col min="1" max="1" width="9" style="1" customWidth="1"/>
    <col min="2" max="2" width="15.28515625" style="1" customWidth="1"/>
    <col min="3" max="3" width="29.42578125" style="1" customWidth="1"/>
    <col min="4" max="4" width="63.42578125" style="1" customWidth="1"/>
    <col min="5" max="5" width="25" style="1"/>
    <col min="6" max="6" width="30.7109375" style="1" customWidth="1"/>
    <col min="7" max="16384" width="25" style="1"/>
  </cols>
  <sheetData>
    <row r="1" spans="1:6" ht="18.75" x14ac:dyDescent="0.3">
      <c r="D1" s="14"/>
      <c r="E1" s="16"/>
      <c r="F1" s="48" t="s">
        <v>12</v>
      </c>
    </row>
    <row r="2" spans="1:6" s="2" customFormat="1" ht="15.75" x14ac:dyDescent="0.25">
      <c r="A2" s="15"/>
      <c r="B2" s="15"/>
      <c r="C2" s="15"/>
      <c r="D2" s="15"/>
      <c r="E2" s="324" t="s">
        <v>289</v>
      </c>
      <c r="F2" s="324"/>
    </row>
    <row r="3" spans="1:6" s="2" customFormat="1" ht="15.75" x14ac:dyDescent="0.25">
      <c r="A3" s="15"/>
      <c r="B3" s="15"/>
      <c r="C3" s="15"/>
      <c r="D3" s="15"/>
      <c r="E3" s="324" t="s">
        <v>433</v>
      </c>
      <c r="F3" s="324"/>
    </row>
    <row r="4" spans="1:6" s="2" customFormat="1" ht="27" customHeight="1" x14ac:dyDescent="0.25">
      <c r="A4" s="15"/>
      <c r="B4" s="15"/>
      <c r="C4" s="15"/>
      <c r="D4" s="15"/>
      <c r="E4" s="325" t="s">
        <v>441</v>
      </c>
      <c r="F4" s="325"/>
    </row>
    <row r="5" spans="1:6" s="2" customFormat="1" ht="15.75" x14ac:dyDescent="0.25">
      <c r="A5" s="15"/>
      <c r="B5" s="15"/>
      <c r="C5" s="15"/>
      <c r="D5" s="15"/>
      <c r="E5" s="324" t="s">
        <v>456</v>
      </c>
      <c r="F5" s="324"/>
    </row>
    <row r="6" spans="1:6" s="2" customFormat="1" ht="15" customHeight="1" x14ac:dyDescent="0.25">
      <c r="A6" s="15"/>
      <c r="B6" s="15"/>
      <c r="C6" s="15"/>
      <c r="D6" s="15"/>
    </row>
    <row r="7" spans="1:6" s="2" customFormat="1" ht="15.75" hidden="1" x14ac:dyDescent="0.25">
      <c r="A7" s="15"/>
      <c r="B7" s="15"/>
      <c r="C7" s="15"/>
      <c r="D7" s="15"/>
    </row>
    <row r="8" spans="1:6" s="2" customFormat="1" ht="15.75" hidden="1" x14ac:dyDescent="0.25">
      <c r="A8" s="3"/>
      <c r="B8" s="3"/>
      <c r="C8" s="3"/>
      <c r="D8" s="3"/>
    </row>
    <row r="9" spans="1:6" ht="89.25" customHeight="1" x14ac:dyDescent="0.2">
      <c r="B9" s="316" t="s">
        <v>435</v>
      </c>
      <c r="C9" s="316"/>
      <c r="D9" s="316"/>
      <c r="E9" s="316"/>
      <c r="F9" s="316"/>
    </row>
    <row r="10" spans="1:6" ht="15.75" customHeight="1" x14ac:dyDescent="0.2">
      <c r="B10" s="316"/>
      <c r="C10" s="316"/>
      <c r="D10" s="316"/>
      <c r="E10" s="316"/>
      <c r="F10" s="316"/>
    </row>
    <row r="11" spans="1:6" ht="15.75" x14ac:dyDescent="0.25">
      <c r="B11" s="5"/>
      <c r="C11" s="5"/>
      <c r="D11" s="5"/>
      <c r="E11" s="6"/>
      <c r="F11" s="1" t="s">
        <v>78</v>
      </c>
    </row>
    <row r="12" spans="1:6" ht="54.75" customHeight="1" x14ac:dyDescent="0.2">
      <c r="B12" s="318" t="s">
        <v>7</v>
      </c>
      <c r="C12" s="318"/>
      <c r="D12" s="319" t="s">
        <v>9</v>
      </c>
      <c r="E12" s="326" t="s">
        <v>11</v>
      </c>
      <c r="F12" s="327"/>
    </row>
    <row r="13" spans="1:6" ht="93.75" x14ac:dyDescent="0.3">
      <c r="B13" s="19" t="s">
        <v>8</v>
      </c>
      <c r="C13" s="20" t="s">
        <v>10</v>
      </c>
      <c r="D13" s="320"/>
      <c r="E13" s="24" t="s">
        <v>13</v>
      </c>
      <c r="F13" s="24" t="s">
        <v>14</v>
      </c>
    </row>
    <row r="14" spans="1:6" ht="18.75" x14ac:dyDescent="0.25">
      <c r="B14" s="8">
        <v>1</v>
      </c>
      <c r="C14" s="8">
        <v>2</v>
      </c>
      <c r="D14" s="8">
        <v>3</v>
      </c>
      <c r="E14" s="23">
        <v>4</v>
      </c>
      <c r="F14" s="23">
        <v>5</v>
      </c>
    </row>
    <row r="15" spans="1:6" ht="18.75" x14ac:dyDescent="0.25">
      <c r="B15" s="22"/>
      <c r="C15" s="23"/>
      <c r="D15" s="10" t="s">
        <v>0</v>
      </c>
      <c r="E15" s="130">
        <f>+E16+E17+E18+E20+E21+E22</f>
        <v>125</v>
      </c>
      <c r="F15" s="130">
        <f>+F16+F17+F18+F19+F20+F21+F22</f>
        <v>130</v>
      </c>
    </row>
    <row r="16" spans="1:6" ht="18.75" x14ac:dyDescent="0.25">
      <c r="B16" s="22">
        <v>182</v>
      </c>
      <c r="C16" s="11" t="s">
        <v>1</v>
      </c>
      <c r="D16" s="9" t="s">
        <v>2</v>
      </c>
      <c r="E16" s="130">
        <v>65</v>
      </c>
      <c r="F16" s="130">
        <v>65</v>
      </c>
    </row>
    <row r="17" spans="2:6" ht="18.75" x14ac:dyDescent="0.25">
      <c r="B17" s="22">
        <v>182</v>
      </c>
      <c r="C17" s="9" t="s">
        <v>3</v>
      </c>
      <c r="D17" s="7" t="s">
        <v>4</v>
      </c>
      <c r="E17" s="130">
        <v>8</v>
      </c>
      <c r="F17" s="130">
        <v>8</v>
      </c>
    </row>
    <row r="18" spans="2:6" ht="18.75" x14ac:dyDescent="0.25">
      <c r="B18" s="22">
        <v>182</v>
      </c>
      <c r="C18" s="9" t="s">
        <v>5</v>
      </c>
      <c r="D18" s="9" t="s">
        <v>6</v>
      </c>
      <c r="E18" s="130">
        <v>40</v>
      </c>
      <c r="F18" s="130">
        <v>45</v>
      </c>
    </row>
    <row r="19" spans="2:6" ht="18.75" x14ac:dyDescent="0.3">
      <c r="B19" s="22"/>
      <c r="C19" s="9"/>
      <c r="D19" s="9"/>
      <c r="E19" s="129"/>
      <c r="F19" s="129"/>
    </row>
    <row r="20" spans="2:6" ht="47.25" x14ac:dyDescent="0.2">
      <c r="B20" s="9">
        <v>802</v>
      </c>
      <c r="C20" s="9" t="s">
        <v>426</v>
      </c>
      <c r="D20" s="135" t="s">
        <v>427</v>
      </c>
      <c r="E20" s="307">
        <v>0</v>
      </c>
      <c r="F20" s="307">
        <v>0</v>
      </c>
    </row>
    <row r="21" spans="2:6" ht="18.75" x14ac:dyDescent="0.2">
      <c r="B21" s="9">
        <v>802</v>
      </c>
      <c r="C21" s="305" t="s">
        <v>428</v>
      </c>
      <c r="D21" s="135" t="s">
        <v>429</v>
      </c>
      <c r="E21" s="307">
        <v>7</v>
      </c>
      <c r="F21" s="307">
        <v>7</v>
      </c>
    </row>
    <row r="22" spans="2:6" ht="18.75" x14ac:dyDescent="0.2">
      <c r="B22" s="9">
        <v>802</v>
      </c>
      <c r="C22" s="305" t="s">
        <v>430</v>
      </c>
      <c r="D22" s="306" t="s">
        <v>431</v>
      </c>
      <c r="E22" s="307">
        <v>5</v>
      </c>
      <c r="F22" s="307">
        <v>5</v>
      </c>
    </row>
    <row r="26" spans="2:6" x14ac:dyDescent="0.2">
      <c r="E26" s="311">
        <f>+E17+E18+E21+E22</f>
        <v>60</v>
      </c>
    </row>
    <row r="51" spans="3:3" x14ac:dyDescent="0.2">
      <c r="C51" s="12"/>
    </row>
  </sheetData>
  <mergeCells count="8">
    <mergeCell ref="B12:C12"/>
    <mergeCell ref="D12:D13"/>
    <mergeCell ref="E12:F12"/>
    <mergeCell ref="B9:F10"/>
    <mergeCell ref="E2:F2"/>
    <mergeCell ref="E3:F3"/>
    <mergeCell ref="E4:F4"/>
    <mergeCell ref="E5:F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opLeftCell="D1" zoomScaleNormal="100" workbookViewId="0">
      <selection activeCell="E7" sqref="E7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5.140625" style="1" customWidth="1"/>
    <col min="4" max="4" width="57.7109375" style="1" customWidth="1"/>
    <col min="5" max="5" width="20" style="1" customWidth="1"/>
    <col min="6" max="6" width="34.28515625" style="1" customWidth="1"/>
    <col min="7" max="16384" width="9.140625" style="1"/>
  </cols>
  <sheetData>
    <row r="1" spans="1:6" ht="18.75" x14ac:dyDescent="0.3">
      <c r="D1" s="14"/>
      <c r="E1" s="14"/>
      <c r="F1" s="48" t="s">
        <v>15</v>
      </c>
    </row>
    <row r="2" spans="1:6" s="2" customFormat="1" ht="15.75" x14ac:dyDescent="0.25">
      <c r="A2" s="15"/>
      <c r="B2" s="15"/>
      <c r="C2" s="15"/>
      <c r="D2" s="15"/>
      <c r="E2" s="324" t="s">
        <v>289</v>
      </c>
      <c r="F2" s="324"/>
    </row>
    <row r="3" spans="1:6" s="2" customFormat="1" ht="15.75" x14ac:dyDescent="0.25">
      <c r="A3" s="15"/>
      <c r="B3" s="15"/>
      <c r="C3" s="15"/>
      <c r="D3" s="15"/>
      <c r="E3" s="324" t="s">
        <v>433</v>
      </c>
      <c r="F3" s="324"/>
    </row>
    <row r="4" spans="1:6" s="2" customFormat="1" ht="27" customHeight="1" x14ac:dyDescent="0.25">
      <c r="A4" s="15"/>
      <c r="B4" s="15"/>
      <c r="C4" s="15"/>
      <c r="D4" s="15"/>
      <c r="E4" s="325" t="s">
        <v>441</v>
      </c>
      <c r="F4" s="325"/>
    </row>
    <row r="5" spans="1:6" s="2" customFormat="1" ht="15.75" x14ac:dyDescent="0.25">
      <c r="A5" s="15"/>
      <c r="B5" s="15"/>
      <c r="C5" s="15"/>
      <c r="D5" s="15"/>
      <c r="E5" s="324" t="s">
        <v>456</v>
      </c>
      <c r="F5" s="324"/>
    </row>
    <row r="6" spans="1:6" s="2" customFormat="1" ht="15.75" x14ac:dyDescent="0.25">
      <c r="A6" s="15"/>
      <c r="B6" s="15"/>
      <c r="C6" s="15"/>
      <c r="D6" s="15"/>
      <c r="E6" s="15"/>
    </row>
    <row r="7" spans="1:6" s="2" customFormat="1" ht="15.75" x14ac:dyDescent="0.25">
      <c r="A7" s="15"/>
      <c r="B7" s="15"/>
      <c r="C7" s="15"/>
      <c r="D7" s="15"/>
      <c r="E7" s="15"/>
    </row>
    <row r="8" spans="1:6" s="2" customFormat="1" ht="15.75" x14ac:dyDescent="0.25">
      <c r="A8" s="3"/>
      <c r="B8" s="3"/>
      <c r="C8" s="3"/>
      <c r="D8" s="3"/>
      <c r="E8" s="3"/>
    </row>
    <row r="9" spans="1:6" ht="91.5" customHeight="1" x14ac:dyDescent="0.25">
      <c r="B9" s="316" t="s">
        <v>436</v>
      </c>
      <c r="C9" s="316"/>
      <c r="D9" s="316"/>
      <c r="E9" s="316"/>
      <c r="F9" s="316"/>
    </row>
    <row r="10" spans="1:6" ht="15.75" x14ac:dyDescent="0.25">
      <c r="B10" s="317"/>
      <c r="C10" s="317"/>
      <c r="D10" s="317"/>
      <c r="E10" s="18"/>
    </row>
    <row r="11" spans="1:6" ht="15.75" x14ac:dyDescent="0.25">
      <c r="B11" s="5"/>
      <c r="C11" s="5"/>
      <c r="D11" s="5"/>
      <c r="E11" s="5"/>
      <c r="F11" s="1" t="s">
        <v>77</v>
      </c>
    </row>
    <row r="12" spans="1:6" ht="45" customHeight="1" x14ac:dyDescent="0.2">
      <c r="B12" s="318" t="s">
        <v>7</v>
      </c>
      <c r="C12" s="318"/>
      <c r="D12" s="319" t="s">
        <v>16</v>
      </c>
      <c r="E12" s="319" t="s">
        <v>17</v>
      </c>
      <c r="F12" s="321" t="s">
        <v>11</v>
      </c>
    </row>
    <row r="13" spans="1:6" ht="82.5" customHeight="1" x14ac:dyDescent="0.3">
      <c r="B13" s="19" t="s">
        <v>8</v>
      </c>
      <c r="C13" s="20" t="s">
        <v>10</v>
      </c>
      <c r="D13" s="320"/>
      <c r="E13" s="320"/>
      <c r="F13" s="322"/>
    </row>
    <row r="14" spans="1:6" ht="18.75" x14ac:dyDescent="0.25">
      <c r="B14" s="8">
        <v>1</v>
      </c>
      <c r="C14" s="8">
        <v>2</v>
      </c>
      <c r="D14" s="8">
        <v>3</v>
      </c>
      <c r="E14" s="8">
        <v>4</v>
      </c>
      <c r="F14" s="23">
        <v>5</v>
      </c>
    </row>
    <row r="15" spans="1:6" ht="94.5" x14ac:dyDescent="0.25">
      <c r="B15" s="9">
        <v>802</v>
      </c>
      <c r="C15" s="10" t="s">
        <v>292</v>
      </c>
      <c r="D15" s="132" t="s">
        <v>293</v>
      </c>
      <c r="E15" s="131" t="s">
        <v>291</v>
      </c>
      <c r="F15" s="130">
        <v>1122.7</v>
      </c>
    </row>
    <row r="16" spans="1:6" ht="15.75" x14ac:dyDescent="0.25">
      <c r="B16" s="9"/>
      <c r="C16" s="11"/>
      <c r="D16" s="9"/>
      <c r="E16" s="9"/>
      <c r="F16" s="130"/>
    </row>
    <row r="17" spans="2:8" ht="15.75" x14ac:dyDescent="0.25">
      <c r="B17" s="9"/>
      <c r="C17" s="9"/>
      <c r="D17" s="7"/>
      <c r="E17" s="7"/>
      <c r="F17" s="130"/>
    </row>
    <row r="18" spans="2:8" ht="15.75" x14ac:dyDescent="0.25">
      <c r="B18" s="9"/>
      <c r="C18" s="9"/>
      <c r="D18" s="9"/>
      <c r="E18" s="9"/>
      <c r="F18" s="130"/>
    </row>
    <row r="19" spans="2:8" ht="15" x14ac:dyDescent="0.25">
      <c r="B19"/>
      <c r="C19"/>
      <c r="D19"/>
      <c r="E19"/>
    </row>
    <row r="20" spans="2:8" ht="23.25" x14ac:dyDescent="0.35">
      <c r="B20" s="5"/>
      <c r="C20" s="5"/>
      <c r="D20" s="29" t="s">
        <v>19</v>
      </c>
      <c r="E20" s="29"/>
      <c r="F20" s="29"/>
      <c r="G20" s="27"/>
      <c r="H20" s="27"/>
    </row>
    <row r="21" spans="2:8" ht="15.75" x14ac:dyDescent="0.25">
      <c r="B21" s="5"/>
      <c r="C21" s="5"/>
      <c r="D21" s="5"/>
      <c r="E21" s="5"/>
    </row>
    <row r="51" spans="3:3" x14ac:dyDescent="0.2">
      <c r="C51" s="12"/>
    </row>
  </sheetData>
  <mergeCells count="10">
    <mergeCell ref="E2:F2"/>
    <mergeCell ref="E3:F3"/>
    <mergeCell ref="E4:F4"/>
    <mergeCell ref="E5:F5"/>
    <mergeCell ref="B10:D10"/>
    <mergeCell ref="B12:C12"/>
    <mergeCell ref="D12:D13"/>
    <mergeCell ref="B9:F9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D1" zoomScaleNormal="100" workbookViewId="0">
      <selection activeCell="E7" sqref="E7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4.5703125" style="1" customWidth="1"/>
    <col min="4" max="4" width="48.85546875" style="1" customWidth="1"/>
    <col min="5" max="5" width="27.7109375" style="1" customWidth="1"/>
    <col min="6" max="6" width="35.28515625" style="1" customWidth="1"/>
    <col min="7" max="16384" width="9.140625" style="1"/>
  </cols>
  <sheetData>
    <row r="1" spans="1:7" ht="18.75" x14ac:dyDescent="0.3">
      <c r="D1" s="14"/>
      <c r="E1" s="14"/>
      <c r="F1" s="323" t="s">
        <v>18</v>
      </c>
      <c r="G1" s="323"/>
    </row>
    <row r="2" spans="1:7" s="2" customFormat="1" ht="15.75" x14ac:dyDescent="0.25">
      <c r="A2" s="15"/>
      <c r="B2" s="15"/>
      <c r="C2" s="15"/>
      <c r="D2" s="15"/>
      <c r="E2" s="15"/>
      <c r="F2" s="324" t="s">
        <v>289</v>
      </c>
      <c r="G2" s="324"/>
    </row>
    <row r="3" spans="1:7" s="2" customFormat="1" ht="15.75" x14ac:dyDescent="0.25">
      <c r="A3" s="15"/>
      <c r="B3" s="15"/>
      <c r="C3" s="15"/>
      <c r="D3" s="15"/>
      <c r="E3" s="15"/>
      <c r="F3" s="324" t="s">
        <v>433</v>
      </c>
      <c r="G3" s="324"/>
    </row>
    <row r="4" spans="1:7" s="2" customFormat="1" ht="27" customHeight="1" x14ac:dyDescent="0.25">
      <c r="A4" s="15"/>
      <c r="B4" s="15"/>
      <c r="C4" s="15"/>
      <c r="D4" s="15"/>
      <c r="E4" s="15"/>
      <c r="F4" s="325" t="s">
        <v>441</v>
      </c>
      <c r="G4" s="325"/>
    </row>
    <row r="5" spans="1:7" s="2" customFormat="1" ht="15.75" x14ac:dyDescent="0.25">
      <c r="A5" s="15"/>
      <c r="B5" s="15"/>
      <c r="C5" s="15"/>
      <c r="D5" s="15"/>
      <c r="E5" s="15"/>
      <c r="F5" s="324" t="s">
        <v>456</v>
      </c>
      <c r="G5" s="324"/>
    </row>
    <row r="6" spans="1:7" s="2" customFormat="1" ht="15.75" x14ac:dyDescent="0.25">
      <c r="A6" s="15"/>
      <c r="B6" s="15"/>
      <c r="C6" s="15"/>
      <c r="D6" s="15"/>
      <c r="E6" s="15"/>
    </row>
    <row r="7" spans="1:7" s="2" customFormat="1" ht="15.75" x14ac:dyDescent="0.25">
      <c r="A7" s="15"/>
      <c r="B7" s="15"/>
      <c r="C7" s="15"/>
      <c r="D7" s="15"/>
      <c r="E7" s="15"/>
    </row>
    <row r="8" spans="1:7" s="2" customFormat="1" ht="15.75" x14ac:dyDescent="0.25">
      <c r="A8" s="3"/>
      <c r="B8" s="3"/>
      <c r="C8" s="3"/>
      <c r="D8" s="3"/>
      <c r="E8" s="3"/>
    </row>
    <row r="9" spans="1:7" ht="91.5" customHeight="1" x14ac:dyDescent="0.25">
      <c r="B9" s="316" t="s">
        <v>437</v>
      </c>
      <c r="C9" s="316"/>
      <c r="D9" s="316"/>
      <c r="E9" s="316"/>
      <c r="F9" s="316"/>
    </row>
    <row r="10" spans="1:7" ht="15.75" x14ac:dyDescent="0.25">
      <c r="B10" s="317"/>
      <c r="C10" s="317"/>
      <c r="D10" s="317"/>
      <c r="E10" s="18"/>
    </row>
    <row r="11" spans="1:7" ht="15.75" x14ac:dyDescent="0.25">
      <c r="B11" s="5"/>
      <c r="C11" s="5"/>
      <c r="D11" s="5"/>
      <c r="E11" s="5"/>
      <c r="F11" s="1" t="s">
        <v>76</v>
      </c>
    </row>
    <row r="12" spans="1:7" ht="45" customHeight="1" x14ac:dyDescent="0.2">
      <c r="B12" s="318" t="s">
        <v>7</v>
      </c>
      <c r="C12" s="318"/>
      <c r="D12" s="319" t="s">
        <v>16</v>
      </c>
      <c r="E12" s="319" t="s">
        <v>17</v>
      </c>
      <c r="F12" s="321" t="s">
        <v>11</v>
      </c>
    </row>
    <row r="13" spans="1:7" ht="82.5" customHeight="1" x14ac:dyDescent="0.3">
      <c r="B13" s="19" t="s">
        <v>8</v>
      </c>
      <c r="C13" s="20" t="s">
        <v>10</v>
      </c>
      <c r="D13" s="320"/>
      <c r="E13" s="320"/>
      <c r="F13" s="322"/>
    </row>
    <row r="14" spans="1:7" ht="18.75" x14ac:dyDescent="0.25">
      <c r="B14" s="8">
        <v>1</v>
      </c>
      <c r="C14" s="8">
        <v>2</v>
      </c>
      <c r="D14" s="8">
        <v>3</v>
      </c>
      <c r="E14" s="8">
        <v>4</v>
      </c>
      <c r="F14" s="23">
        <v>5</v>
      </c>
    </row>
    <row r="15" spans="1:7" ht="110.25" x14ac:dyDescent="0.2">
      <c r="B15" s="9">
        <v>802</v>
      </c>
      <c r="C15" s="10" t="s">
        <v>292</v>
      </c>
      <c r="D15" s="132" t="s">
        <v>293</v>
      </c>
      <c r="E15" s="131" t="s">
        <v>291</v>
      </c>
      <c r="F15" s="133">
        <v>1162.5</v>
      </c>
    </row>
    <row r="16" spans="1:7" ht="15.75" x14ac:dyDescent="0.2">
      <c r="B16" s="9"/>
      <c r="C16" s="11"/>
      <c r="D16" s="9"/>
      <c r="E16" s="9"/>
      <c r="F16" s="13"/>
    </row>
    <row r="17" spans="2:6" ht="15.75" x14ac:dyDescent="0.2">
      <c r="B17" s="9"/>
      <c r="C17" s="9"/>
      <c r="D17" s="7"/>
      <c r="E17" s="7"/>
      <c r="F17" s="13"/>
    </row>
    <row r="18" spans="2:6" ht="15.75" x14ac:dyDescent="0.2">
      <c r="B18" s="9"/>
      <c r="C18" s="9"/>
      <c r="D18" s="9"/>
      <c r="E18" s="9"/>
      <c r="F18" s="13"/>
    </row>
    <row r="19" spans="2:6" ht="15" x14ac:dyDescent="0.25">
      <c r="B19"/>
      <c r="C19"/>
      <c r="D19"/>
      <c r="E19"/>
    </row>
    <row r="20" spans="2:6" ht="20.25" x14ac:dyDescent="0.3">
      <c r="B20" s="5"/>
      <c r="C20" s="5"/>
      <c r="D20" s="28" t="s">
        <v>19</v>
      </c>
      <c r="E20" s="26"/>
      <c r="F20" s="27"/>
    </row>
    <row r="21" spans="2:6" ht="15.75" x14ac:dyDescent="0.25">
      <c r="B21" s="5"/>
      <c r="C21" s="5"/>
      <c r="D21" s="5"/>
      <c r="E21" s="5"/>
    </row>
    <row r="51" spans="3:3" x14ac:dyDescent="0.2">
      <c r="C51" s="12"/>
    </row>
  </sheetData>
  <mergeCells count="11">
    <mergeCell ref="F1:G1"/>
    <mergeCell ref="F2:G2"/>
    <mergeCell ref="F3:G3"/>
    <mergeCell ref="F4:G4"/>
    <mergeCell ref="F5:G5"/>
    <mergeCell ref="B9:F9"/>
    <mergeCell ref="B10:D10"/>
    <mergeCell ref="B12:C12"/>
    <mergeCell ref="D12:D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D1" zoomScaleNormal="100" workbookViewId="0">
      <selection activeCell="E8" sqref="E8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6.5703125" style="1" customWidth="1"/>
    <col min="4" max="4" width="51" style="1" customWidth="1"/>
    <col min="5" max="5" width="27.7109375" style="1" customWidth="1"/>
    <col min="6" max="6" width="35.28515625" style="1" customWidth="1"/>
    <col min="7" max="16384" width="9.140625" style="1"/>
  </cols>
  <sheetData>
    <row r="1" spans="1:7" ht="15" customHeight="1" x14ac:dyDescent="0.3">
      <c r="D1" s="14"/>
      <c r="E1" s="14"/>
      <c r="F1" s="323" t="s">
        <v>20</v>
      </c>
      <c r="G1" s="323"/>
    </row>
    <row r="2" spans="1:7" s="2" customFormat="1" ht="15" customHeight="1" x14ac:dyDescent="0.25">
      <c r="A2" s="15"/>
      <c r="B2" s="15"/>
      <c r="C2" s="15"/>
      <c r="D2" s="15"/>
      <c r="E2" s="15"/>
      <c r="F2" s="324" t="s">
        <v>289</v>
      </c>
      <c r="G2" s="324"/>
    </row>
    <row r="3" spans="1:7" s="2" customFormat="1" ht="15" customHeight="1" x14ac:dyDescent="0.25">
      <c r="A3" s="15"/>
      <c r="B3" s="15"/>
      <c r="C3" s="15"/>
      <c r="D3" s="15"/>
      <c r="E3" s="15"/>
      <c r="F3" s="324" t="s">
        <v>433</v>
      </c>
      <c r="G3" s="324"/>
    </row>
    <row r="4" spans="1:7" s="2" customFormat="1" ht="28.5" customHeight="1" x14ac:dyDescent="0.25">
      <c r="A4" s="15"/>
      <c r="B4" s="15"/>
      <c r="C4" s="15"/>
      <c r="D4" s="15"/>
      <c r="E4" s="15"/>
      <c r="F4" s="325" t="s">
        <v>441</v>
      </c>
      <c r="G4" s="325"/>
    </row>
    <row r="5" spans="1:7" s="2" customFormat="1" ht="15" customHeight="1" x14ac:dyDescent="0.25">
      <c r="A5" s="15"/>
      <c r="B5" s="15"/>
      <c r="C5" s="15"/>
      <c r="D5" s="15"/>
      <c r="E5" s="15"/>
      <c r="F5" s="324" t="s">
        <v>456</v>
      </c>
      <c r="G5" s="324"/>
    </row>
    <row r="6" spans="1:7" s="2" customFormat="1" ht="15" customHeight="1" x14ac:dyDescent="0.25">
      <c r="A6" s="15"/>
      <c r="B6" s="15"/>
      <c r="C6" s="15"/>
      <c r="D6" s="15"/>
      <c r="E6" s="15"/>
    </row>
    <row r="7" spans="1:7" s="2" customFormat="1" ht="15" customHeight="1" x14ac:dyDescent="0.25">
      <c r="A7" s="15"/>
      <c r="B7" s="15"/>
      <c r="C7" s="15"/>
      <c r="D7" s="15"/>
      <c r="E7" s="15"/>
    </row>
    <row r="8" spans="1:7" s="2" customFormat="1" ht="15" customHeight="1" x14ac:dyDescent="0.25">
      <c r="A8" s="3"/>
      <c r="B8" s="3"/>
      <c r="C8" s="3"/>
      <c r="D8" s="3"/>
      <c r="E8" s="3"/>
    </row>
    <row r="9" spans="1:7" ht="91.5" customHeight="1" x14ac:dyDescent="0.25">
      <c r="B9" s="316" t="s">
        <v>438</v>
      </c>
      <c r="C9" s="316"/>
      <c r="D9" s="316"/>
      <c r="E9" s="316"/>
      <c r="F9" s="316"/>
    </row>
    <row r="10" spans="1:7" ht="15" customHeight="1" x14ac:dyDescent="0.25">
      <c r="B10" s="317"/>
      <c r="C10" s="317"/>
      <c r="D10" s="317"/>
      <c r="E10" s="18"/>
    </row>
    <row r="11" spans="1:7" ht="15.75" x14ac:dyDescent="0.25">
      <c r="B11" s="5"/>
      <c r="C11" s="5"/>
      <c r="D11" s="5"/>
      <c r="E11" s="5"/>
      <c r="F11" s="1" t="s">
        <v>75</v>
      </c>
    </row>
    <row r="12" spans="1:7" ht="45" customHeight="1" x14ac:dyDescent="0.2">
      <c r="B12" s="318" t="s">
        <v>7</v>
      </c>
      <c r="C12" s="318"/>
      <c r="D12" s="319" t="s">
        <v>16</v>
      </c>
      <c r="E12" s="319" t="s">
        <v>17</v>
      </c>
      <c r="F12" s="321" t="s">
        <v>11</v>
      </c>
    </row>
    <row r="13" spans="1:7" ht="83.25" customHeight="1" x14ac:dyDescent="0.3">
      <c r="B13" s="19" t="s">
        <v>8</v>
      </c>
      <c r="C13" s="20" t="s">
        <v>10</v>
      </c>
      <c r="D13" s="320"/>
      <c r="E13" s="320"/>
      <c r="F13" s="322"/>
    </row>
    <row r="14" spans="1:7" ht="15" customHeight="1" x14ac:dyDescent="0.25">
      <c r="B14" s="8">
        <v>1</v>
      </c>
      <c r="C14" s="8">
        <v>2</v>
      </c>
      <c r="D14" s="8">
        <v>3</v>
      </c>
      <c r="E14" s="8">
        <v>4</v>
      </c>
      <c r="F14" s="23">
        <v>5</v>
      </c>
    </row>
    <row r="15" spans="1:7" ht="102" customHeight="1" x14ac:dyDescent="0.2">
      <c r="B15" s="9">
        <v>802</v>
      </c>
      <c r="C15" s="10" t="s">
        <v>292</v>
      </c>
      <c r="D15" s="132" t="s">
        <v>293</v>
      </c>
      <c r="E15" s="131" t="s">
        <v>291</v>
      </c>
      <c r="F15" s="133">
        <v>1188.0999999999999</v>
      </c>
    </row>
    <row r="16" spans="1:7" ht="15" customHeight="1" x14ac:dyDescent="0.2">
      <c r="B16" s="9"/>
      <c r="C16" s="11"/>
      <c r="D16" s="9"/>
      <c r="E16" s="9"/>
      <c r="F16" s="13"/>
    </row>
    <row r="17" spans="2:6" ht="15" customHeight="1" x14ac:dyDescent="0.2">
      <c r="B17" s="9"/>
      <c r="C17" s="9"/>
      <c r="D17" s="7"/>
      <c r="E17" s="7"/>
      <c r="F17" s="13"/>
    </row>
    <row r="18" spans="2:6" ht="15" customHeight="1" x14ac:dyDescent="0.2">
      <c r="B18" s="9"/>
      <c r="C18" s="9"/>
      <c r="D18" s="9"/>
      <c r="E18" s="9"/>
      <c r="F18" s="13"/>
    </row>
    <row r="19" spans="2:6" ht="15" x14ac:dyDescent="0.25">
      <c r="B19"/>
      <c r="C19"/>
      <c r="D19"/>
      <c r="E19"/>
    </row>
    <row r="20" spans="2:6" ht="15" customHeight="1" x14ac:dyDescent="0.3">
      <c r="B20" s="5"/>
      <c r="C20" s="5"/>
      <c r="D20" s="28" t="s">
        <v>19</v>
      </c>
      <c r="E20" s="26"/>
      <c r="F20" s="27"/>
    </row>
    <row r="21" spans="2:6" ht="15" customHeight="1" x14ac:dyDescent="0.25">
      <c r="B21" s="5"/>
      <c r="C21" s="5"/>
      <c r="D21" s="5"/>
      <c r="E21" s="5"/>
    </row>
    <row r="51" spans="3:3" ht="15" customHeight="1" x14ac:dyDescent="0.2">
      <c r="C51" s="12"/>
    </row>
  </sheetData>
  <mergeCells count="11">
    <mergeCell ref="F1:G1"/>
    <mergeCell ref="F2:G2"/>
    <mergeCell ref="F3:G3"/>
    <mergeCell ref="F4:G4"/>
    <mergeCell ref="F5:G5"/>
    <mergeCell ref="B9:F9"/>
    <mergeCell ref="B10:D10"/>
    <mergeCell ref="B12:C12"/>
    <mergeCell ref="D12:D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1"/>
  <sheetViews>
    <sheetView topLeftCell="D1" zoomScaleNormal="100" workbookViewId="0">
      <selection activeCell="F10" sqref="F10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7.140625" style="1" customWidth="1"/>
    <col min="4" max="4" width="48.85546875" style="1" customWidth="1"/>
    <col min="5" max="5" width="30.5703125" style="1" customWidth="1"/>
    <col min="6" max="6" width="30.85546875" style="1" customWidth="1"/>
    <col min="7" max="7" width="6.85546875" style="1" customWidth="1"/>
    <col min="8" max="16384" width="9.140625" style="1"/>
  </cols>
  <sheetData>
    <row r="1" spans="1:8" ht="18.95" customHeight="1" x14ac:dyDescent="0.3">
      <c r="D1" s="14"/>
      <c r="E1" s="14"/>
      <c r="F1" s="323" t="s">
        <v>21</v>
      </c>
      <c r="G1" s="323"/>
      <c r="H1" s="49"/>
    </row>
    <row r="2" spans="1:8" s="2" customFormat="1" ht="18.95" customHeight="1" x14ac:dyDescent="0.25">
      <c r="A2" s="15"/>
      <c r="B2" s="15"/>
      <c r="C2" s="15"/>
      <c r="D2" s="15"/>
      <c r="E2" s="15"/>
      <c r="F2" s="324" t="s">
        <v>289</v>
      </c>
      <c r="G2" s="324"/>
      <c r="H2" s="124"/>
    </row>
    <row r="3" spans="1:8" s="2" customFormat="1" ht="20.25" customHeight="1" x14ac:dyDescent="0.25">
      <c r="A3" s="15"/>
      <c r="B3" s="15"/>
      <c r="C3" s="15"/>
      <c r="D3" s="15"/>
      <c r="E3" s="15"/>
      <c r="F3" s="324" t="s">
        <v>433</v>
      </c>
      <c r="G3" s="324"/>
      <c r="H3" s="124"/>
    </row>
    <row r="4" spans="1:8" s="2" customFormat="1" ht="38.25" customHeight="1" x14ac:dyDescent="0.25">
      <c r="A4" s="15"/>
      <c r="B4" s="15"/>
      <c r="C4" s="15"/>
      <c r="D4" s="15"/>
      <c r="E4" s="15"/>
      <c r="F4" s="325" t="s">
        <v>441</v>
      </c>
      <c r="G4" s="325"/>
      <c r="H4" s="125"/>
    </row>
    <row r="5" spans="1:8" s="2" customFormat="1" ht="26.25" customHeight="1" x14ac:dyDescent="0.25">
      <c r="A5" s="15"/>
      <c r="B5" s="15"/>
      <c r="C5" s="15"/>
      <c r="D5" s="15"/>
      <c r="E5" s="15"/>
      <c r="F5" s="324" t="s">
        <v>456</v>
      </c>
      <c r="G5" s="324"/>
      <c r="H5" s="124"/>
    </row>
    <row r="6" spans="1:8" s="2" customFormat="1" ht="15.75" x14ac:dyDescent="0.25">
      <c r="A6" s="15"/>
      <c r="B6" s="15"/>
      <c r="C6" s="15"/>
      <c r="D6" s="15"/>
      <c r="E6" s="15"/>
    </row>
    <row r="7" spans="1:8" s="2" customFormat="1" ht="18.95" customHeight="1" x14ac:dyDescent="0.25">
      <c r="A7" s="15"/>
      <c r="B7" s="15"/>
      <c r="C7" s="15"/>
      <c r="D7" s="15"/>
      <c r="E7" s="15"/>
    </row>
    <row r="8" spans="1:8" s="2" customFormat="1" ht="15" customHeight="1" x14ac:dyDescent="0.25">
      <c r="A8" s="3"/>
      <c r="B8" s="3"/>
      <c r="C8" s="3"/>
      <c r="D8" s="3"/>
      <c r="E8" s="3"/>
    </row>
    <row r="9" spans="1:8" ht="45.75" customHeight="1" x14ac:dyDescent="0.25">
      <c r="B9" s="316" t="s">
        <v>442</v>
      </c>
      <c r="C9" s="316"/>
      <c r="D9" s="316"/>
      <c r="E9" s="316"/>
      <c r="F9" s="25"/>
    </row>
    <row r="10" spans="1:8" ht="21" customHeight="1" x14ac:dyDescent="0.25">
      <c r="B10" s="317"/>
      <c r="C10" s="317"/>
      <c r="D10" s="317"/>
      <c r="E10" s="18"/>
    </row>
    <row r="11" spans="1:8" ht="15.75" x14ac:dyDescent="0.25">
      <c r="B11" s="5"/>
      <c r="C11" s="5"/>
      <c r="D11" s="5"/>
      <c r="E11" s="5" t="s">
        <v>35</v>
      </c>
    </row>
    <row r="12" spans="1:8" ht="51.75" customHeight="1" x14ac:dyDescent="0.2">
      <c r="B12" s="31" t="s">
        <v>22</v>
      </c>
      <c r="C12" s="32" t="s">
        <v>23</v>
      </c>
      <c r="D12" s="31" t="s">
        <v>24</v>
      </c>
      <c r="E12" s="31" t="s">
        <v>25</v>
      </c>
    </row>
    <row r="13" spans="1:8" ht="15.75" customHeight="1" x14ac:dyDescent="0.25">
      <c r="B13" s="35">
        <v>1</v>
      </c>
      <c r="C13" s="36">
        <v>2</v>
      </c>
      <c r="D13" s="35">
        <v>3</v>
      </c>
      <c r="E13" s="37">
        <v>4</v>
      </c>
      <c r="F13" s="30"/>
    </row>
    <row r="14" spans="1:8" ht="31.5" x14ac:dyDescent="0.25">
      <c r="B14" s="33">
        <v>802</v>
      </c>
      <c r="C14" s="34" t="s">
        <v>294</v>
      </c>
      <c r="D14" s="136" t="s">
        <v>295</v>
      </c>
      <c r="E14" s="134">
        <v>1631</v>
      </c>
    </row>
    <row r="15" spans="1:8" ht="63" x14ac:dyDescent="0.2">
      <c r="B15" s="9">
        <v>802</v>
      </c>
      <c r="C15" s="9" t="s">
        <v>296</v>
      </c>
      <c r="D15" s="135" t="s">
        <v>297</v>
      </c>
      <c r="E15" s="133">
        <v>33.200000000000003</v>
      </c>
    </row>
    <row r="16" spans="1:8" ht="31.5" x14ac:dyDescent="0.2">
      <c r="B16" s="9">
        <v>802</v>
      </c>
      <c r="C16" s="11" t="s">
        <v>298</v>
      </c>
      <c r="D16" s="135" t="s">
        <v>290</v>
      </c>
      <c r="E16" s="133">
        <v>2607</v>
      </c>
    </row>
    <row r="17" spans="2:5" ht="15.75" x14ac:dyDescent="0.2">
      <c r="B17" s="9"/>
      <c r="C17" s="9"/>
      <c r="D17" s="7"/>
      <c r="E17" s="137">
        <f>+E16+E15+E14</f>
        <v>4271.2</v>
      </c>
    </row>
    <row r="18" spans="2:5" ht="15.75" x14ac:dyDescent="0.2">
      <c r="B18" s="9"/>
      <c r="C18" s="9"/>
      <c r="D18" s="9"/>
      <c r="E18" s="133"/>
    </row>
    <row r="19" spans="2:5" ht="15" x14ac:dyDescent="0.25">
      <c r="B19"/>
      <c r="C19"/>
      <c r="D19"/>
      <c r="E19"/>
    </row>
    <row r="20" spans="2:5" ht="20.25" x14ac:dyDescent="0.3">
      <c r="B20" s="5"/>
      <c r="C20" s="5"/>
      <c r="D20" s="28" t="s">
        <v>26</v>
      </c>
      <c r="E20" s="26"/>
    </row>
    <row r="21" spans="2:5" ht="15.75" x14ac:dyDescent="0.25">
      <c r="B21" s="5"/>
      <c r="C21" s="5"/>
      <c r="D21" s="5"/>
      <c r="E21" s="5"/>
    </row>
    <row r="51" spans="3:3" x14ac:dyDescent="0.2">
      <c r="C51" s="12"/>
    </row>
  </sheetData>
  <mergeCells count="7">
    <mergeCell ref="F1:G1"/>
    <mergeCell ref="B9:E9"/>
    <mergeCell ref="B10:D10"/>
    <mergeCell ref="F2:G2"/>
    <mergeCell ref="F3:G3"/>
    <mergeCell ref="F4:G4"/>
    <mergeCell ref="F5:G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1"/>
  <sheetViews>
    <sheetView topLeftCell="C1" zoomScaleNormal="100" workbookViewId="0">
      <selection activeCell="E8" sqref="E8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9.85546875" style="1" customWidth="1"/>
    <col min="4" max="4" width="48.85546875" style="1" customWidth="1"/>
    <col min="5" max="5" width="20.28515625" style="1" customWidth="1"/>
    <col min="6" max="6" width="31" style="1" customWidth="1"/>
    <col min="7" max="7" width="4.7109375" style="1" customWidth="1"/>
    <col min="8" max="16384" width="9.140625" style="1"/>
  </cols>
  <sheetData>
    <row r="1" spans="1:7" ht="18.75" x14ac:dyDescent="0.25">
      <c r="D1" s="14"/>
      <c r="E1" s="14"/>
      <c r="F1" s="328" t="s">
        <v>27</v>
      </c>
      <c r="G1" s="328"/>
    </row>
    <row r="2" spans="1:7" s="2" customFormat="1" ht="15.75" x14ac:dyDescent="0.25">
      <c r="A2" s="15"/>
      <c r="B2" s="15"/>
      <c r="C2" s="15"/>
      <c r="D2" s="15"/>
      <c r="E2" s="15"/>
      <c r="F2" s="324" t="s">
        <v>289</v>
      </c>
      <c r="G2" s="324"/>
    </row>
    <row r="3" spans="1:7" s="2" customFormat="1" ht="15.75" x14ac:dyDescent="0.25">
      <c r="A3" s="15"/>
      <c r="B3" s="15"/>
      <c r="C3" s="15"/>
      <c r="D3" s="15"/>
      <c r="E3" s="15"/>
      <c r="F3" s="324" t="s">
        <v>433</v>
      </c>
      <c r="G3" s="324"/>
    </row>
    <row r="4" spans="1:7" s="2" customFormat="1" ht="27.75" customHeight="1" x14ac:dyDescent="0.25">
      <c r="A4" s="15"/>
      <c r="B4" s="15"/>
      <c r="C4" s="15"/>
      <c r="D4" s="15"/>
      <c r="E4" s="15"/>
      <c r="F4" s="325" t="s">
        <v>441</v>
      </c>
      <c r="G4" s="325"/>
    </row>
    <row r="5" spans="1:7" s="2" customFormat="1" ht="15.75" x14ac:dyDescent="0.25">
      <c r="A5" s="15"/>
      <c r="B5" s="15"/>
      <c r="C5" s="15"/>
      <c r="D5" s="15"/>
      <c r="E5" s="15"/>
      <c r="F5" s="324" t="s">
        <v>456</v>
      </c>
      <c r="G5" s="324"/>
    </row>
    <row r="6" spans="1:7" s="2" customFormat="1" ht="15.75" x14ac:dyDescent="0.25">
      <c r="A6" s="15"/>
      <c r="B6" s="15"/>
      <c r="C6" s="15"/>
      <c r="D6" s="15"/>
      <c r="E6" s="15"/>
      <c r="F6" s="329"/>
      <c r="G6" s="329"/>
    </row>
    <row r="7" spans="1:7" s="2" customFormat="1" ht="15.75" x14ac:dyDescent="0.25">
      <c r="A7" s="15"/>
      <c r="B7" s="15"/>
      <c r="C7" s="15"/>
      <c r="D7" s="15"/>
      <c r="E7" s="15"/>
    </row>
    <row r="8" spans="1:7" s="2" customFormat="1" ht="15.75" x14ac:dyDescent="0.25">
      <c r="A8" s="3"/>
      <c r="B8" s="3"/>
      <c r="C8" s="3"/>
      <c r="D8" s="3"/>
      <c r="E8" s="3"/>
    </row>
    <row r="9" spans="1:7" ht="43.5" customHeight="1" x14ac:dyDescent="0.25">
      <c r="B9" s="316" t="s">
        <v>440</v>
      </c>
      <c r="C9" s="316"/>
      <c r="D9" s="316"/>
      <c r="E9" s="316"/>
      <c r="F9" s="25"/>
    </row>
    <row r="10" spans="1:7" ht="15.75" x14ac:dyDescent="0.25">
      <c r="B10" s="317"/>
      <c r="C10" s="317"/>
      <c r="D10" s="317"/>
      <c r="E10" s="18"/>
    </row>
    <row r="11" spans="1:7" ht="33" customHeight="1" x14ac:dyDescent="0.25">
      <c r="B11" s="5"/>
      <c r="C11" s="5"/>
      <c r="D11" s="5"/>
      <c r="E11" s="5" t="s">
        <v>74</v>
      </c>
    </row>
    <row r="12" spans="1:7" ht="69.75" customHeight="1" x14ac:dyDescent="0.2">
      <c r="B12" s="31" t="s">
        <v>22</v>
      </c>
      <c r="C12" s="32" t="s">
        <v>23</v>
      </c>
      <c r="D12" s="31" t="s">
        <v>24</v>
      </c>
      <c r="E12" s="31" t="s">
        <v>25</v>
      </c>
    </row>
    <row r="13" spans="1:7" ht="15.75" x14ac:dyDescent="0.25">
      <c r="B13" s="35">
        <v>1</v>
      </c>
      <c r="C13" s="36">
        <v>2</v>
      </c>
      <c r="D13" s="35">
        <v>3</v>
      </c>
      <c r="E13" s="37">
        <v>4</v>
      </c>
      <c r="F13" s="30"/>
    </row>
    <row r="14" spans="1:7" ht="31.5" x14ac:dyDescent="0.25">
      <c r="B14" s="33">
        <v>802</v>
      </c>
      <c r="C14" s="34" t="s">
        <v>294</v>
      </c>
      <c r="D14" s="136" t="s">
        <v>295</v>
      </c>
      <c r="E14" s="138">
        <v>1631</v>
      </c>
    </row>
    <row r="15" spans="1:7" ht="63" x14ac:dyDescent="0.2">
      <c r="B15" s="9">
        <v>802</v>
      </c>
      <c r="C15" s="9" t="s">
        <v>296</v>
      </c>
      <c r="D15" s="135" t="s">
        <v>297</v>
      </c>
      <c r="E15" s="133">
        <v>33.200000000000003</v>
      </c>
    </row>
    <row r="16" spans="1:7" ht="31.5" x14ac:dyDescent="0.2">
      <c r="B16" s="9">
        <v>802</v>
      </c>
      <c r="C16" s="11" t="s">
        <v>298</v>
      </c>
      <c r="D16" s="135" t="s">
        <v>290</v>
      </c>
      <c r="E16" s="133">
        <v>2607</v>
      </c>
    </row>
    <row r="17" spans="2:8" ht="15.75" x14ac:dyDescent="0.2">
      <c r="B17" s="9"/>
      <c r="C17" s="9"/>
      <c r="D17" s="7"/>
      <c r="E17" s="137">
        <f>+E16+E15+E14</f>
        <v>4271.2</v>
      </c>
    </row>
    <row r="18" spans="2:8" ht="15.75" x14ac:dyDescent="0.2">
      <c r="B18" s="9"/>
      <c r="C18" s="9"/>
      <c r="D18" s="9"/>
      <c r="E18" s="9"/>
    </row>
    <row r="19" spans="2:8" ht="15" x14ac:dyDescent="0.25">
      <c r="B19"/>
      <c r="C19"/>
      <c r="D19"/>
      <c r="E19"/>
    </row>
    <row r="20" spans="2:8" ht="37.5" customHeight="1" x14ac:dyDescent="0.3">
      <c r="B20" s="5"/>
      <c r="C20" s="5"/>
      <c r="D20" s="50" t="s">
        <v>26</v>
      </c>
      <c r="E20" s="26"/>
      <c r="G20" s="30"/>
      <c r="H20" s="30"/>
    </row>
    <row r="21" spans="2:8" ht="15.75" x14ac:dyDescent="0.25">
      <c r="B21" s="5"/>
      <c r="C21" s="5"/>
      <c r="D21" s="5"/>
      <c r="E21" s="5"/>
    </row>
    <row r="51" spans="3:3" x14ac:dyDescent="0.2">
      <c r="C51" s="12"/>
    </row>
  </sheetData>
  <mergeCells count="8">
    <mergeCell ref="B10:D10"/>
    <mergeCell ref="F1:G1"/>
    <mergeCell ref="F2:G2"/>
    <mergeCell ref="F3:G3"/>
    <mergeCell ref="F4:G4"/>
    <mergeCell ref="F5:G5"/>
    <mergeCell ref="F6:G6"/>
    <mergeCell ref="B9:E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1"/>
  <sheetViews>
    <sheetView topLeftCell="C1" zoomScaleNormal="100" workbookViewId="0">
      <selection activeCell="E8" sqref="E8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1.140625" style="1" customWidth="1"/>
    <col min="4" max="4" width="48.85546875" style="1" customWidth="1"/>
    <col min="5" max="5" width="27.140625" style="1" customWidth="1"/>
    <col min="6" max="6" width="31.42578125" style="1" customWidth="1"/>
    <col min="7" max="7" width="5.28515625" style="1" customWidth="1"/>
    <col min="8" max="16384" width="9.140625" style="1"/>
  </cols>
  <sheetData>
    <row r="1" spans="1:8" ht="18.75" x14ac:dyDescent="0.3">
      <c r="D1" s="14"/>
      <c r="E1" s="14"/>
      <c r="F1" s="323" t="s">
        <v>28</v>
      </c>
      <c r="G1" s="323"/>
      <c r="H1" s="49"/>
    </row>
    <row r="2" spans="1:8" s="2" customFormat="1" ht="15.75" x14ac:dyDescent="0.25">
      <c r="A2" s="15"/>
      <c r="B2" s="15"/>
      <c r="C2" s="15"/>
      <c r="D2" s="15"/>
      <c r="E2" s="15"/>
      <c r="F2" s="324" t="s">
        <v>289</v>
      </c>
      <c r="G2" s="324"/>
      <c r="H2" s="124"/>
    </row>
    <row r="3" spans="1:8" s="2" customFormat="1" ht="15.75" x14ac:dyDescent="0.25">
      <c r="A3" s="15"/>
      <c r="B3" s="15"/>
      <c r="C3" s="15"/>
      <c r="D3" s="15"/>
      <c r="E3" s="15"/>
      <c r="F3" s="324" t="s">
        <v>433</v>
      </c>
      <c r="G3" s="324"/>
      <c r="H3" s="124"/>
    </row>
    <row r="4" spans="1:8" s="2" customFormat="1" ht="26.25" customHeight="1" x14ac:dyDescent="0.25">
      <c r="A4" s="15"/>
      <c r="B4" s="15"/>
      <c r="C4" s="15"/>
      <c r="D4" s="15"/>
      <c r="E4" s="15"/>
      <c r="F4" s="325" t="s">
        <v>441</v>
      </c>
      <c r="G4" s="325"/>
      <c r="H4" s="125"/>
    </row>
    <row r="5" spans="1:8" s="2" customFormat="1" ht="15.75" x14ac:dyDescent="0.25">
      <c r="A5" s="15"/>
      <c r="B5" s="15"/>
      <c r="C5" s="15"/>
      <c r="D5" s="15"/>
      <c r="E5" s="15"/>
      <c r="F5" s="324" t="s">
        <v>456</v>
      </c>
      <c r="G5" s="324"/>
      <c r="H5" s="124"/>
    </row>
    <row r="6" spans="1:8" s="2" customFormat="1" ht="15.75" x14ac:dyDescent="0.25">
      <c r="A6" s="15"/>
      <c r="B6" s="15"/>
      <c r="C6" s="15"/>
      <c r="D6" s="15"/>
      <c r="E6" s="15"/>
    </row>
    <row r="7" spans="1:8" s="2" customFormat="1" ht="15.75" x14ac:dyDescent="0.25">
      <c r="A7" s="15"/>
      <c r="B7" s="15"/>
      <c r="C7" s="15"/>
      <c r="D7" s="15"/>
      <c r="E7" s="15"/>
    </row>
    <row r="8" spans="1:8" s="2" customFormat="1" ht="15.75" x14ac:dyDescent="0.25">
      <c r="A8" s="3"/>
      <c r="B8" s="3"/>
      <c r="C8" s="3"/>
      <c r="D8" s="3"/>
      <c r="E8" s="3"/>
    </row>
    <row r="9" spans="1:8" ht="47.25" customHeight="1" x14ac:dyDescent="0.25">
      <c r="B9" s="316" t="s">
        <v>439</v>
      </c>
      <c r="C9" s="316"/>
      <c r="D9" s="316"/>
      <c r="E9" s="316"/>
      <c r="F9" s="25"/>
    </row>
    <row r="10" spans="1:8" ht="15.75" x14ac:dyDescent="0.25">
      <c r="B10" s="317"/>
      <c r="C10" s="317"/>
      <c r="D10" s="317"/>
      <c r="E10" s="317"/>
    </row>
    <row r="11" spans="1:8" ht="31.5" customHeight="1" x14ac:dyDescent="0.25">
      <c r="B11" s="330" t="s">
        <v>74</v>
      </c>
      <c r="C11" s="330"/>
      <c r="D11" s="330"/>
      <c r="E11" s="330"/>
    </row>
    <row r="12" spans="1:8" ht="54.75" customHeight="1" x14ac:dyDescent="0.2">
      <c r="B12" s="31" t="s">
        <v>22</v>
      </c>
      <c r="C12" s="32" t="s">
        <v>23</v>
      </c>
      <c r="D12" s="31" t="s">
        <v>24</v>
      </c>
      <c r="E12" s="31" t="s">
        <v>25</v>
      </c>
    </row>
    <row r="13" spans="1:8" ht="15.75" x14ac:dyDescent="0.25">
      <c r="B13" s="35">
        <v>1</v>
      </c>
      <c r="C13" s="36">
        <v>2</v>
      </c>
      <c r="D13" s="35">
        <v>3</v>
      </c>
      <c r="E13" s="37">
        <v>4</v>
      </c>
      <c r="F13" s="30"/>
    </row>
    <row r="14" spans="1:8" ht="31.5" x14ac:dyDescent="0.25">
      <c r="B14" s="33">
        <v>802</v>
      </c>
      <c r="C14" s="34" t="s">
        <v>294</v>
      </c>
      <c r="D14" s="136" t="s">
        <v>295</v>
      </c>
      <c r="E14" s="138">
        <v>1643</v>
      </c>
    </row>
    <row r="15" spans="1:8" ht="63" x14ac:dyDescent="0.2">
      <c r="B15" s="9">
        <v>802</v>
      </c>
      <c r="C15" s="9" t="s">
        <v>296</v>
      </c>
      <c r="D15" s="135" t="s">
        <v>297</v>
      </c>
      <c r="E15" s="133">
        <v>33.200000000000003</v>
      </c>
    </row>
    <row r="16" spans="1:8" ht="31.5" x14ac:dyDescent="0.2">
      <c r="B16" s="9">
        <v>802</v>
      </c>
      <c r="C16" s="11" t="s">
        <v>298</v>
      </c>
      <c r="D16" s="135" t="s">
        <v>290</v>
      </c>
      <c r="E16" s="133">
        <v>2607</v>
      </c>
    </row>
    <row r="17" spans="2:8" ht="15.75" x14ac:dyDescent="0.2">
      <c r="B17" s="9"/>
      <c r="C17" s="9"/>
      <c r="D17" s="7"/>
      <c r="E17" s="137">
        <f>+E14+E15+E16</f>
        <v>4283.2</v>
      </c>
    </row>
    <row r="18" spans="2:8" ht="15.75" x14ac:dyDescent="0.2">
      <c r="B18" s="9"/>
      <c r="C18" s="9"/>
      <c r="D18" s="9"/>
      <c r="E18" s="9"/>
    </row>
    <row r="19" spans="2:8" ht="15" x14ac:dyDescent="0.25">
      <c r="B19"/>
      <c r="C19"/>
      <c r="D19"/>
      <c r="E19"/>
    </row>
    <row r="20" spans="2:8" ht="20.25" x14ac:dyDescent="0.3">
      <c r="B20" s="5"/>
      <c r="C20" s="5"/>
      <c r="D20" s="50" t="s">
        <v>26</v>
      </c>
      <c r="E20" s="26"/>
      <c r="F20" s="27"/>
      <c r="G20" s="27"/>
      <c r="H20" s="30"/>
    </row>
    <row r="21" spans="2:8" ht="15.75" x14ac:dyDescent="0.25">
      <c r="B21" s="5"/>
      <c r="C21" s="5"/>
      <c r="D21" s="5"/>
      <c r="E21" s="5"/>
    </row>
    <row r="51" spans="3:3" x14ac:dyDescent="0.2">
      <c r="C51" s="12"/>
    </row>
  </sheetData>
  <mergeCells count="8">
    <mergeCell ref="F1:G1"/>
    <mergeCell ref="B11:E11"/>
    <mergeCell ref="B9:E9"/>
    <mergeCell ref="B10:E10"/>
    <mergeCell ref="F2:G2"/>
    <mergeCell ref="F3:G3"/>
    <mergeCell ref="F4:G4"/>
    <mergeCell ref="F5:G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D1" workbookViewId="0">
      <selection activeCell="F8" sqref="F8"/>
    </sheetView>
  </sheetViews>
  <sheetFormatPr defaultColWidth="9.140625" defaultRowHeight="12.75" x14ac:dyDescent="0.2"/>
  <cols>
    <col min="1" max="1" width="9" style="1" customWidth="1"/>
    <col min="2" max="2" width="11.7109375" style="1" customWidth="1"/>
    <col min="3" max="3" width="29.140625" style="1" customWidth="1"/>
    <col min="4" max="4" width="48.85546875" style="1" customWidth="1"/>
    <col min="5" max="5" width="27.140625" style="1" customWidth="1"/>
    <col min="6" max="6" width="31.42578125" style="1" customWidth="1"/>
    <col min="7" max="16384" width="9.140625" style="1"/>
  </cols>
  <sheetData>
    <row r="1" spans="1:7" ht="18.75" x14ac:dyDescent="0.3">
      <c r="D1" s="14"/>
      <c r="E1" s="14"/>
      <c r="F1" s="323" t="s">
        <v>29</v>
      </c>
      <c r="G1" s="323"/>
    </row>
    <row r="2" spans="1:7" s="2" customFormat="1" ht="15.75" x14ac:dyDescent="0.25">
      <c r="A2" s="15"/>
      <c r="B2" s="15"/>
      <c r="C2" s="15"/>
      <c r="D2" s="15"/>
      <c r="E2" s="15"/>
      <c r="F2" s="324" t="s">
        <v>289</v>
      </c>
      <c r="G2" s="324"/>
    </row>
    <row r="3" spans="1:7" s="2" customFormat="1" ht="15.75" x14ac:dyDescent="0.25">
      <c r="A3" s="15"/>
      <c r="B3" s="15"/>
      <c r="C3" s="15"/>
      <c r="D3" s="15"/>
      <c r="E3" s="15"/>
      <c r="F3" s="324" t="s">
        <v>433</v>
      </c>
      <c r="G3" s="324"/>
    </row>
    <row r="4" spans="1:7" s="2" customFormat="1" ht="26.25" customHeight="1" x14ac:dyDescent="0.25">
      <c r="A4" s="15"/>
      <c r="B4" s="15"/>
      <c r="C4" s="15"/>
      <c r="D4" s="15"/>
      <c r="E4" s="15"/>
      <c r="F4" s="325" t="s">
        <v>441</v>
      </c>
      <c r="G4" s="325"/>
    </row>
    <row r="5" spans="1:7" s="2" customFormat="1" ht="15.75" x14ac:dyDescent="0.25">
      <c r="A5" s="15"/>
      <c r="B5" s="15"/>
      <c r="C5" s="15"/>
      <c r="D5" s="15"/>
      <c r="E5" s="15"/>
      <c r="F5" s="324" t="s">
        <v>456</v>
      </c>
      <c r="G5" s="324"/>
    </row>
    <row r="6" spans="1:7" s="2" customFormat="1" ht="15.75" x14ac:dyDescent="0.25">
      <c r="A6" s="15"/>
      <c r="B6" s="15"/>
      <c r="C6" s="15"/>
      <c r="D6" s="15"/>
      <c r="E6" s="15"/>
    </row>
    <row r="7" spans="1:7" s="2" customFormat="1" ht="15.75" x14ac:dyDescent="0.25">
      <c r="A7" s="15"/>
      <c r="B7" s="15"/>
      <c r="C7" s="15"/>
      <c r="D7" s="15"/>
      <c r="E7" s="15"/>
    </row>
    <row r="8" spans="1:7" s="2" customFormat="1" ht="15.75" x14ac:dyDescent="0.25">
      <c r="A8" s="3"/>
      <c r="B8" s="3"/>
      <c r="C8" s="3"/>
      <c r="D8" s="3"/>
      <c r="E8" s="3"/>
    </row>
    <row r="9" spans="1:7" ht="87" customHeight="1" x14ac:dyDescent="0.25">
      <c r="B9" s="333" t="s">
        <v>443</v>
      </c>
      <c r="C9" s="333"/>
      <c r="D9" s="333"/>
      <c r="E9" s="333"/>
      <c r="F9" s="25"/>
    </row>
    <row r="10" spans="1:7" ht="15.75" x14ac:dyDescent="0.25">
      <c r="B10" s="317"/>
      <c r="C10" s="317"/>
      <c r="D10" s="317"/>
      <c r="E10" s="18"/>
    </row>
    <row r="11" spans="1:7" ht="15.75" x14ac:dyDescent="0.25">
      <c r="B11" s="5"/>
      <c r="C11" s="5"/>
      <c r="D11" s="5"/>
      <c r="E11" s="5" t="s">
        <v>79</v>
      </c>
    </row>
    <row r="12" spans="1:7" ht="15.75" x14ac:dyDescent="0.2">
      <c r="B12" s="331" t="s">
        <v>30</v>
      </c>
      <c r="C12" s="331"/>
      <c r="D12" s="332" t="s">
        <v>31</v>
      </c>
      <c r="E12" s="332" t="s">
        <v>32</v>
      </c>
    </row>
    <row r="13" spans="1:7" ht="147" customHeight="1" x14ac:dyDescent="0.2">
      <c r="B13" s="31" t="s">
        <v>33</v>
      </c>
      <c r="C13" s="31" t="s">
        <v>34</v>
      </c>
      <c r="D13" s="332"/>
      <c r="E13" s="332"/>
      <c r="F13" s="30"/>
    </row>
    <row r="14" spans="1:7" ht="15.75" x14ac:dyDescent="0.2">
      <c r="B14" s="39">
        <v>1</v>
      </c>
      <c r="C14" s="39">
        <v>2</v>
      </c>
      <c r="D14" s="40">
        <v>3</v>
      </c>
      <c r="E14" s="40">
        <v>4</v>
      </c>
    </row>
    <row r="15" spans="1:7" ht="31.5" x14ac:dyDescent="0.25">
      <c r="B15" s="139"/>
      <c r="C15" s="139"/>
      <c r="D15" s="140" t="s">
        <v>299</v>
      </c>
      <c r="E15" s="133">
        <v>0</v>
      </c>
    </row>
    <row r="16" spans="1:7" ht="31.5" x14ac:dyDescent="0.25">
      <c r="B16" s="141">
        <v>802</v>
      </c>
      <c r="C16" s="141" t="s">
        <v>300</v>
      </c>
      <c r="D16" s="140" t="s">
        <v>301</v>
      </c>
      <c r="E16" s="137">
        <v>0</v>
      </c>
    </row>
    <row r="17" spans="2:9" ht="15.75" x14ac:dyDescent="0.25">
      <c r="B17" s="139">
        <v>802</v>
      </c>
      <c r="C17" s="139" t="s">
        <v>302</v>
      </c>
      <c r="D17" s="142" t="s">
        <v>303</v>
      </c>
      <c r="E17" s="133">
        <f>+E18</f>
        <v>-4283.2</v>
      </c>
    </row>
    <row r="18" spans="2:9" ht="31.5" x14ac:dyDescent="0.25">
      <c r="B18" s="139">
        <v>802</v>
      </c>
      <c r="C18" s="143" t="s">
        <v>304</v>
      </c>
      <c r="D18" s="142" t="s">
        <v>305</v>
      </c>
      <c r="E18" s="133">
        <f>+E19</f>
        <v>-4283.2</v>
      </c>
    </row>
    <row r="19" spans="2:9" ht="31.5" x14ac:dyDescent="0.25">
      <c r="B19" s="139">
        <v>802</v>
      </c>
      <c r="C19" s="139" t="s">
        <v>306</v>
      </c>
      <c r="D19" s="144" t="s">
        <v>307</v>
      </c>
      <c r="E19" s="133">
        <f>-'Приложение 8'!E17</f>
        <v>-4283.2</v>
      </c>
      <c r="F19" s="30"/>
      <c r="G19" s="30"/>
      <c r="H19" s="30"/>
      <c r="I19" s="30"/>
    </row>
    <row r="20" spans="2:9" ht="47.25" x14ac:dyDescent="0.25">
      <c r="B20" s="139">
        <v>802</v>
      </c>
      <c r="C20" s="139" t="s">
        <v>287</v>
      </c>
      <c r="D20" s="142" t="s">
        <v>308</v>
      </c>
      <c r="E20" s="133">
        <f>-'Приложение 8'!E17</f>
        <v>-4283.2</v>
      </c>
    </row>
    <row r="21" spans="2:9" ht="15.75" x14ac:dyDescent="0.25">
      <c r="B21" s="139">
        <v>802</v>
      </c>
      <c r="C21" s="139" t="s">
        <v>309</v>
      </c>
      <c r="D21" s="142" t="s">
        <v>310</v>
      </c>
      <c r="E21" s="133">
        <f>+E22</f>
        <v>4283.2</v>
      </c>
    </row>
    <row r="22" spans="2:9" ht="31.5" x14ac:dyDescent="0.25">
      <c r="B22" s="139">
        <v>802</v>
      </c>
      <c r="C22" s="143" t="s">
        <v>311</v>
      </c>
      <c r="D22" s="142" t="s">
        <v>312</v>
      </c>
      <c r="E22" s="133">
        <f>+E23</f>
        <v>4283.2</v>
      </c>
    </row>
    <row r="23" spans="2:9" ht="31.5" x14ac:dyDescent="0.25">
      <c r="B23" s="139">
        <v>802</v>
      </c>
      <c r="C23" s="139" t="s">
        <v>313</v>
      </c>
      <c r="D23" s="144" t="s">
        <v>314</v>
      </c>
      <c r="E23" s="133">
        <f>+E24</f>
        <v>4283.2</v>
      </c>
    </row>
    <row r="24" spans="2:9" ht="47.25" x14ac:dyDescent="0.25">
      <c r="B24" s="139">
        <v>802</v>
      </c>
      <c r="C24" s="139" t="s">
        <v>288</v>
      </c>
      <c r="D24" s="142" t="s">
        <v>315</v>
      </c>
      <c r="E24" s="133">
        <f>+'Приложение 8'!E17</f>
        <v>4283.2</v>
      </c>
    </row>
    <row r="50" spans="3:3" x14ac:dyDescent="0.2">
      <c r="C50" s="12"/>
    </row>
  </sheetData>
  <mergeCells count="10">
    <mergeCell ref="F1:G1"/>
    <mergeCell ref="F2:G2"/>
    <mergeCell ref="F3:G3"/>
    <mergeCell ref="F4:G4"/>
    <mergeCell ref="F5:G5"/>
    <mergeCell ref="B10:D10"/>
    <mergeCell ref="B12:C12"/>
    <mergeCell ref="D12:D13"/>
    <mergeCell ref="E12:E13"/>
    <mergeCell ref="B9:E9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</vt:i4>
      </vt:variant>
    </vt:vector>
  </HeadingPairs>
  <TitlesOfParts>
    <vt:vector size="1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Приложение12</vt:lpstr>
      <vt:lpstr>Приложение13</vt:lpstr>
      <vt:lpstr>Приложение 14</vt:lpstr>
      <vt:lpstr>Приложение 21</vt:lpstr>
      <vt:lpstr>Приложени 22</vt:lpstr>
      <vt:lpstr>Приложение 27</vt:lpstr>
      <vt:lpstr>'Приложение 1'!OLE_LINK1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2025-01-09T04:37:41Z</dcterms:modified>
</cp:coreProperties>
</file>