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tabRatio="516"/>
  </bookViews>
  <sheets>
    <sheet name="доходы" sheetId="8" r:id="rId1"/>
    <sheet name="расходы" sheetId="9" r:id="rId2"/>
    <sheet name="источники" sheetId="5" r:id="rId3"/>
  </sheets>
  <calcPr calcId="145621"/>
</workbook>
</file>

<file path=xl/calcChain.xml><?xml version="1.0" encoding="utf-8"?>
<calcChain xmlns="http://schemas.openxmlformats.org/spreadsheetml/2006/main">
  <c r="F43" i="9" l="1"/>
  <c r="F18" i="9" l="1"/>
  <c r="F39" i="9"/>
  <c r="F44" i="9"/>
  <c r="F41" i="9"/>
  <c r="F38" i="9"/>
  <c r="F37" i="9"/>
  <c r="F15" i="9"/>
  <c r="F12" i="9"/>
  <c r="F22" i="9"/>
  <c r="F13" i="9"/>
  <c r="F11" i="9"/>
  <c r="D41" i="8"/>
  <c r="D35" i="8" l="1"/>
  <c r="D22" i="8"/>
  <c r="D15" i="8"/>
  <c r="B39" i="8" l="1"/>
  <c r="C39" i="8" l="1"/>
  <c r="C15" i="8"/>
  <c r="C22" i="8"/>
  <c r="E50" i="9" l="1"/>
  <c r="F50" i="9"/>
  <c r="D50" i="9"/>
  <c r="E19" i="9"/>
  <c r="D19" i="9"/>
  <c r="F42" i="9" l="1"/>
  <c r="B35" i="8" l="1"/>
  <c r="D27" i="8"/>
  <c r="D26" i="8" s="1"/>
  <c r="C27" i="8"/>
  <c r="C26" i="8" s="1"/>
  <c r="B27" i="8"/>
  <c r="B26" i="8" s="1"/>
  <c r="B22" i="8"/>
  <c r="B15" i="8"/>
  <c r="D13" i="8"/>
  <c r="C13" i="8"/>
  <c r="B13" i="8"/>
  <c r="D10" i="8"/>
  <c r="C10" i="8"/>
  <c r="B10" i="8"/>
  <c r="D9" i="8" l="1"/>
  <c r="D8" i="8" s="1"/>
  <c r="B9" i="8"/>
  <c r="B8" i="8" s="1"/>
  <c r="C9" i="8"/>
  <c r="C8" i="8" s="1"/>
  <c r="F21" i="5"/>
  <c r="F20" i="5" s="1"/>
  <c r="F19" i="5" s="1"/>
  <c r="F7" i="5"/>
  <c r="F6" i="5" s="1"/>
  <c r="E18" i="5" l="1"/>
  <c r="D18" i="5"/>
  <c r="C7" i="8"/>
  <c r="B7" i="8"/>
  <c r="D42" i="8"/>
  <c r="D43" i="8"/>
  <c r="D44" i="8"/>
  <c r="D45" i="8"/>
  <c r="D46" i="8"/>
  <c r="D40" i="8"/>
  <c r="D39" i="8" l="1"/>
  <c r="D7" i="8" s="1"/>
  <c r="E24" i="9" l="1"/>
  <c r="D24" i="9"/>
  <c r="F29" i="9"/>
  <c r="E45" i="9"/>
  <c r="D45" i="9"/>
  <c r="E54" i="9"/>
  <c r="D54" i="9"/>
  <c r="E34" i="9"/>
  <c r="D34" i="9"/>
  <c r="F27" i="9"/>
  <c r="F56" i="9"/>
  <c r="F55" i="9"/>
  <c r="F53" i="9"/>
  <c r="E52" i="9"/>
  <c r="D52" i="9"/>
  <c r="F49" i="9"/>
  <c r="E48" i="9"/>
  <c r="D48" i="9"/>
  <c r="F48" i="9" s="1"/>
  <c r="F47" i="9"/>
  <c r="F46" i="9"/>
  <c r="F45" i="9" s="1"/>
  <c r="E42" i="9"/>
  <c r="D42" i="9"/>
  <c r="F36" i="9"/>
  <c r="E36" i="9"/>
  <c r="D36" i="9"/>
  <c r="F35" i="9"/>
  <c r="F34" i="9" s="1"/>
  <c r="F33" i="9"/>
  <c r="F32" i="9"/>
  <c r="F31" i="9"/>
  <c r="E30" i="9"/>
  <c r="D30" i="9"/>
  <c r="F30" i="9" s="1"/>
  <c r="F28" i="9"/>
  <c r="F26" i="9"/>
  <c r="F25" i="9"/>
  <c r="F23" i="9"/>
  <c r="E21" i="9"/>
  <c r="D21" i="9"/>
  <c r="F20" i="9"/>
  <c r="F19" i="9"/>
  <c r="E10" i="9"/>
  <c r="D10" i="9"/>
  <c r="E9" i="9" l="1"/>
  <c r="F52" i="9"/>
  <c r="D9" i="9"/>
  <c r="F10" i="9"/>
  <c r="F24" i="9"/>
  <c r="F21" i="9"/>
  <c r="F54" i="9"/>
  <c r="F9" i="9" l="1"/>
  <c r="F26" i="5" s="1"/>
  <c r="E25" i="5"/>
  <c r="D25" i="5"/>
  <c r="D24" i="5" s="1"/>
  <c r="D23" i="5" s="1"/>
  <c r="E24" i="5"/>
  <c r="E23" i="5" s="1"/>
  <c r="E21" i="5"/>
  <c r="E20" i="5" s="1"/>
  <c r="E19" i="5" s="1"/>
  <c r="D21" i="5"/>
  <c r="D20" i="5" s="1"/>
  <c r="D19" i="5" s="1"/>
  <c r="E7" i="5"/>
  <c r="E6" i="5" s="1"/>
  <c r="E5" i="5" s="1"/>
  <c r="D7" i="5"/>
  <c r="D6" i="5" s="1"/>
  <c r="D5" i="5" s="1"/>
  <c r="F18" i="5" l="1"/>
  <c r="F5" i="5" s="1"/>
  <c r="F25" i="5"/>
  <c r="F24" i="5" s="1"/>
  <c r="F23" i="5" s="1"/>
</calcChain>
</file>

<file path=xl/sharedStrings.xml><?xml version="1.0" encoding="utf-8"?>
<sst xmlns="http://schemas.openxmlformats.org/spreadsheetml/2006/main" count="260" uniqueCount="164">
  <si>
    <t>Наименование доходов</t>
  </si>
  <si>
    <t>Собственные ДОХОДЫ, ВСЕГО</t>
  </si>
  <si>
    <t>НАЛОГИ НА ПРИБЫЛЬ, ДОХОДЫ</t>
  </si>
  <si>
    <t>в том числе:</t>
  </si>
  <si>
    <t>Налог на доходы физических лиц</t>
  </si>
  <si>
    <t>НАЛОГИ НА ТОВАРЫ</t>
  </si>
  <si>
    <t>Акцизы по подакцизным товарам (продукции), производимым на территории РФ</t>
  </si>
  <si>
    <t>НАЛОГИ НА СОВОКУПНЫЙ ДОХОД</t>
  </si>
  <si>
    <t>Налог, взимаемыйв связи с применением патента</t>
  </si>
  <si>
    <t>Единый сельскохозяйственный налог</t>
  </si>
  <si>
    <t>ГОСУДАРСТВЕННАЯ ПОШЛИНА, СБОРЫ</t>
  </si>
  <si>
    <t>ШТРАФНЫЕ САНКЦИИ, ВОЗМЕЩЕНИЕ УЩЕРБА</t>
  </si>
  <si>
    <t>ПРОЧИЕ НЕНАЛОГОВЫЕ ДОХОДЫ</t>
  </si>
  <si>
    <t>РАЙОН</t>
  </si>
  <si>
    <t>Государственная пошлина по делам, рассматриваемымв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</si>
  <si>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</si>
  <si>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ИЛИ МУНИЦИПАЛЬНОЙ СОБСТВЕННОСТИ</t>
  </si>
  <si>
    <t>Арендная плата за земельные участки, государственнаясобственность на которые не разграничена, и поступления от продажи права на заключение договоров арендыуказанных земельных участков</t>
  </si>
  <si>
    <t>Прочие поступления от использования имущества,находящегося в собственности муниципальных районов</t>
  </si>
  <si>
    <t>ПЛАТЕЖИ ПРИ ПОЛЬЗОВАНИИ ПРИРОДНЫМИ РЕСУРСАМИ</t>
  </si>
  <si>
    <t>ДОХОДЫ ОТ ПРОДАЖИ МАТЕРИАЛЬНЫХ И НЕМАТЕРИАЛЬНЫХ АКТИВОВ</t>
  </si>
  <si>
    <t>Единый налог на вмененный доход для отдельныхвидов деятельности</t>
  </si>
  <si>
    <t>НАЛОГИ, СБОРЫ И РЕГУЛЯРНЫЕ ПЛАТЕЖИ ЗА ПОЛЬЗОВАНИЕ ПРИРОДНЫМИ РЕСУРСАМИ</t>
  </si>
  <si>
    <t>Невыясненные поступления</t>
  </si>
  <si>
    <t>Прочие неналоговые доходы</t>
  </si>
  <si>
    <t>НАЛОГОВЫЕ ДОХОДЫ</t>
  </si>
  <si>
    <t>НЕНАЛОГОВЫЕ ДОХОДЫ</t>
  </si>
  <si>
    <t>Проценты, полученные от предостваления бюджетных кредитов внутри страны за счет средств бюджетов муниципальных районов</t>
  </si>
  <si>
    <t>Ожидаемое исполнение бюджета муниципального района "Хилокский район"</t>
  </si>
  <si>
    <t>ИТОГО</t>
  </si>
  <si>
    <t>1-Наименование</t>
  </si>
  <si>
    <t>Администратор</t>
  </si>
  <si>
    <t>3-Код источника финансирования по бюджетной классификации</t>
  </si>
  <si>
    <t>000</t>
  </si>
  <si>
    <t>90000000000000000</t>
  </si>
  <si>
    <t>ИСТОЧНИКИ ВНУТРЕННЕГО ФИНАНСИРОВАНИЯ ДЕФИЦИТОВ БЮДЖЕТОВ</t>
  </si>
  <si>
    <t>01000000000000000</t>
  </si>
  <si>
    <t>Бюджетные кредиты от других бюджетов бюджетной системы Российской Федерации</t>
  </si>
  <si>
    <t>01030000000000000</t>
  </si>
  <si>
    <t>Бюджетные кредиты от других бюджетов бюджетной системы Российской Федерации в валюте Российской Федерации</t>
  </si>
  <si>
    <t>01030100000000000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</si>
  <si>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</si>
  <si>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01030100000000700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</si>
  <si>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</si>
  <si>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</si>
  <si>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</si>
  <si>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01030100050000710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</si>
  <si>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</si>
  <si>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01030100050000810</t>
  </si>
  <si>
    <t>Иные источники внутреннего финансирования дефицитов бюджетов</t>
  </si>
  <si>
    <t>01060000000000000</t>
  </si>
  <si>
    <t>Бюджетные кредиты, предоставленные внутри страны в валюте Российской Федерации</t>
  </si>
  <si>
    <t>01060500000000000</t>
  </si>
  <si>
    <t>Предоставление бюджетных кредитов внутри страны в валюте Российской Федерации</t>
  </si>
  <si>
    <t>01060500000000500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</si>
  <si>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</si>
  <si>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01060502000000500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</si>
  <si>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</si>
  <si>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01060502050000540</t>
  </si>
  <si>
    <t>Изменение остатков средств на счетах по учету средств бюджета</t>
  </si>
  <si>
    <t>01050000000000000</t>
  </si>
  <si>
    <t>Увеличение остатков средств бюджетов</t>
  </si>
  <si>
    <t>01050000000000500</t>
  </si>
  <si>
    <t>Увеличение прочих остатков средств бюджетов</t>
  </si>
  <si>
    <t>01050200000000500</t>
  </si>
  <si>
    <t>Увеличение прочих остатков денежных средств бюджетов</t>
  </si>
  <si>
    <t>01050201000000510</t>
  </si>
  <si>
    <t>Увеличение прочих остатков денежных средств  бюджетов муниципальных районов</t>
  </si>
  <si>
    <t>01050201050000510</t>
  </si>
  <si>
    <t>Уменьшение остатков средств бюджетов</t>
  </si>
  <si>
    <t>01050000000000600</t>
  </si>
  <si>
    <t>Уменьшение прочих остатков средств бюджетов</t>
  </si>
  <si>
    <t>01050200000000600</t>
  </si>
  <si>
    <t>Уменьшение прочих остатков денежных средств бюджетов</t>
  </si>
  <si>
    <t>01050201000000610</t>
  </si>
  <si>
    <t>Уменьшение прочих остатков денежных средств бюджетов муниципальных районов</t>
  </si>
  <si>
    <t>01050201050000610</t>
  </si>
  <si>
    <t>БЕЗВОЗМЕЗДНЫЕ ПОСТУПЛЕНИЯ</t>
  </si>
  <si>
    <t>ВСЕГО ДОХОДОВ</t>
  </si>
  <si>
    <t>Налог, взимаемый в связи с применением упрощенной системы налогообложения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</si>
  <si>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</si>
  <si>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</si>
  <si>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Прочие дотации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</si>
  <si>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</si>
  <si>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</si>
  <si>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</si>
  <si>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</si>
  <si>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Дотации (гранты) бюджетам за достижение показателей деятельности органов местного самоуправления</t>
  </si>
  <si>
    <t>Наименование показателя</t>
  </si>
  <si>
    <t xml:space="preserve">Коды </t>
  </si>
  <si>
    <t xml:space="preserve">Рз </t>
  </si>
  <si>
    <t>ПР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</si>
  <si>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</si>
  <si>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</si>
  <si>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</si>
  <si>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</si>
  <si>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</si>
  <si>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</si>
  <si>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</si>
  <si>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</si>
  <si>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</si>
  <si>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</si>
  <si>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</si>
  <si>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</si>
  <si>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</si>
  <si>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</si>
  <si>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</si>
  <si>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</si>
  <si>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</si>
  <si>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</si>
  <si>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</si>
  <si>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 чрезвычайных ситуаций природного и техногенного характера, гражданская оборона</t>
  </si>
  <si>
    <t>09</t>
  </si>
  <si>
    <t>Национальная  экономика</t>
  </si>
  <si>
    <t>Общеэкономические вопросы</t>
  </si>
  <si>
    <t>Сельское хозяйство и рыболовство</t>
  </si>
  <si>
    <t>Водное хозяйство</t>
  </si>
  <si>
    <t>Дорожное хозяйство (дорожные фонды)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</si>
  <si>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</si>
  <si>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</si>
  <si>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</si>
  <si>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</si>
  <si>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</si>
  <si>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</si>
  <si>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</si>
  <si>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10</t>
  </si>
  <si>
    <t>Образование</t>
  </si>
  <si>
    <t>Дошкольное образование</t>
  </si>
  <si>
    <t>08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</si>
  <si>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</si>
  <si>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</si>
  <si>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</si>
  <si>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</si>
  <si>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</si>
  <si>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</si>
  <si>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</si>
  <si>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</si>
  <si>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</si>
  <si>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</si>
  <si>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</si>
  <si>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 xml:space="preserve">Массовый спорт 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</si>
  <si>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</si>
  <si>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</si>
  <si>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</si>
  <si>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</si>
  <si>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</si>
  <si>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</si>
  <si>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Национальная оборона</t>
  </si>
  <si>
    <t>Мобилизационная и вневойсковая подготовка</t>
  </si>
  <si>
    <t xml:space="preserve">Начиональная безопастность </t>
  </si>
  <si>
    <t>Другие вопросы в области национальной экономики</t>
  </si>
  <si>
    <t>ВСЕГО РАСХОДОВ</t>
  </si>
  <si>
    <t>по доходам бюджета за 2024 год</t>
  </si>
  <si>
    <t>Оценка 2024 года</t>
  </si>
  <si>
    <t>ДОХОДЫ ОТ ОКАЗАНИЯ ПЛАТНЫХ УСЛУГ И КОМПЕНСАЦИИ ЗАТРАТ ГОСУДАРСТВА</t>
  </si>
  <si>
    <t>по расходам за 2024 год</t>
  </si>
  <si>
    <t>Оценка 2024 года (тыс. рублей)</t>
  </si>
  <si>
    <t>Периодическая печать и издательства</t>
  </si>
  <si>
    <t>Средства массовой информации</t>
  </si>
  <si>
    <t>по источникам финансирования дефицита бюджета за 2024 год</t>
  </si>
  <si>
    <t>Уточненный план на 01.11.2024 года</t>
  </si>
  <si>
    <t>Исполнение на 01.11.2024 года</t>
  </si>
  <si>
    <t>Уточненный план на 01.11.2024 года (тыс. рублей)</t>
  </si>
  <si>
    <t>Исполнение на 01.11.2024 года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</si>
</sst>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##\ ###\ ###\ ###\ 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9" fillId="0" borderId="0"/>
    <xf numFmtId="0" fontId="5" fillId="0" borderId="0" applyFont="0" applyFill="0" applyBorder="0" applyAlignment="0" applyProtection="0"/>
    <xf numFmtId="49" fontId="22" fillId="0" borderId="4">
      <alignment horizontal="center" vertical="center" wrapText="1"/>
    </xf>
  </cellStyleXfs>
  <cellXfs count="91">
    <xf numFmtId="0" fontId="0" fillId="0" borderId="0" xfId="0"/>
    <xf numFmtId="0" fontId="3" fillId="2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/>
    <xf numFmtId="0" fontId="10" fillId="0" borderId="0" xfId="2" applyFont="1" applyFill="1" applyAlignment="1"/>
    <xf numFmtId="0" fontId="10" fillId="0" borderId="0" xfId="2" applyFont="1" applyFill="1" applyBorder="1" applyAlignment="1"/>
    <xf numFmtId="0" fontId="13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0" fillId="0" borderId="0" xfId="2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3" fillId="3" borderId="0" xfId="0" applyFont="1" applyFill="1" applyBorder="1" applyAlignment="1">
      <alignment horizontal="center"/>
    </xf>
    <xf numFmtId="0" fontId="16" fillId="3" borderId="0" xfId="0" applyFont="1" applyFill="1"/>
    <xf numFmtId="0" fontId="10" fillId="0" borderId="0" xfId="2" applyFont="1" applyFill="1" applyBorder="1" applyAlignment="1">
      <alignment horizontal="center"/>
    </xf>
    <xf numFmtId="0" fontId="11" fillId="3" borderId="0" xfId="2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/>
    </xf>
    <xf numFmtId="0" fontId="4" fillId="3" borderId="1" xfId="0" applyFont="1" applyFill="1" applyBorder="1"/>
    <xf numFmtId="0" fontId="6" fillId="3" borderId="1" xfId="0" applyFont="1" applyFill="1" applyBorder="1"/>
    <xf numFmtId="0" fontId="7" fillId="3" borderId="1" xfId="0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left" wrapText="1"/>
    </xf>
    <xf numFmtId="0" fontId="4" fillId="3" borderId="1" xfId="0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wrapText="1"/>
    </xf>
    <xf numFmtId="49" fontId="7" fillId="3" borderId="1" xfId="0" applyNumberFormat="1" applyFont="1" applyFill="1" applyBorder="1" applyAlignment="1">
      <alignment wrapText="1"/>
    </xf>
    <xf numFmtId="0" fontId="6" fillId="3" borderId="1" xfId="0" applyFont="1" applyFill="1" applyBorder="1" applyAlignment="1">
      <alignment horizontal="left" wrapText="1"/>
    </xf>
    <xf numFmtId="164" fontId="13" fillId="0" borderId="1" xfId="3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/>
    </xf>
    <xf numFmtId="164" fontId="15" fillId="0" borderId="1" xfId="3" applyNumberFormat="1" applyFont="1" applyFill="1" applyBorder="1" applyAlignment="1">
      <alignment vertical="center" wrapText="1"/>
    </xf>
    <xf numFmtId="164" fontId="15" fillId="0" borderId="1" xfId="3" applyNumberFormat="1" applyFont="1" applyFill="1" applyBorder="1" applyAlignment="1">
      <alignment vertical="center"/>
    </xf>
    <xf numFmtId="164" fontId="13" fillId="0" borderId="1" xfId="3" applyNumberFormat="1" applyFont="1" applyFill="1" applyBorder="1" applyAlignment="1">
      <alignment vertical="center"/>
    </xf>
    <xf numFmtId="0" fontId="0" fillId="0" borderId="0" xfId="0" applyFill="1"/>
    <xf numFmtId="0" fontId="13" fillId="0" borderId="1" xfId="3" applyFont="1" applyFill="1" applyBorder="1" applyAlignment="1">
      <alignment horizontal="center" vertical="justify" wrapText="1"/>
    </xf>
    <xf numFmtId="0" fontId="13" fillId="0" borderId="1" xfId="3" applyFont="1" applyFill="1" applyBorder="1" applyAlignment="1">
      <alignment horizontal="center" vertical="center" wrapText="1"/>
    </xf>
    <xf numFmtId="0" fontId="11" fillId="0" borderId="1" xfId="3" applyFont="1" applyFill="1" applyBorder="1"/>
    <xf numFmtId="0" fontId="15" fillId="0" borderId="1" xfId="3" applyFont="1" applyFill="1" applyBorder="1" applyAlignment="1">
      <alignment horizontal="left" vertical="justify" wrapText="1"/>
    </xf>
    <xf numFmtId="0" fontId="15" fillId="0" borderId="1" xfId="3" applyFont="1" applyFill="1" applyBorder="1" applyAlignment="1">
      <alignment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0" fontId="20" fillId="0" borderId="1" xfId="0" applyFont="1" applyFill="1" applyBorder="1"/>
    <xf numFmtId="0" fontId="15" fillId="0" borderId="1" xfId="0" applyFont="1" applyFill="1" applyBorder="1"/>
    <xf numFmtId="0" fontId="13" fillId="0" borderId="1" xfId="0" applyFont="1" applyFill="1" applyBorder="1"/>
    <xf numFmtId="0" fontId="20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9" fillId="0" borderId="0" xfId="0" applyFont="1" applyFill="1"/>
    <xf numFmtId="0" fontId="10" fillId="0" borderId="0" xfId="2" applyFont="1" applyFill="1" applyAlignment="1">
      <alignment horizontal="center"/>
    </xf>
    <xf numFmtId="0" fontId="10" fillId="0" borderId="0" xfId="2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0" fontId="13" fillId="0" borderId="2" xfId="3" applyFont="1" applyFill="1" applyBorder="1" applyAlignment="1">
      <alignment horizontal="center" vertical="center"/>
    </xf>
    <xf numFmtId="0" fontId="13" fillId="0" borderId="5" xfId="3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/>
    </xf>
    <xf numFmtId="0" fontId="13" fillId="0" borderId="6" xfId="3" applyFont="1" applyFill="1" applyBorder="1" applyAlignment="1">
      <alignment horizontal="center" vertical="center" wrapText="1"/>
    </xf>
    <xf numFmtId="0" fontId="13" fillId="0" borderId="7" xfId="3" applyFont="1" applyFill="1" applyBorder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49" fontId="13" fillId="0" borderId="5" xfId="3" applyNumberFormat="1" applyFont="1" applyFill="1" applyBorder="1" applyAlignment="1">
      <alignment horizontal="center" vertical="center" wrapText="1"/>
    </xf>
    <xf numFmtId="49" fontId="13" fillId="0" borderId="3" xfId="3" applyNumberFormat="1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5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164" fontId="0" fillId="0" borderId="0" xfId="0" applyNumberFormat="1" applyFill="1"/>
  </cellXfs>
  <cellStyles count="6">
    <cellStyle name="xl23" xfId="5"/>
    <cellStyle name="Обычный" xfId="0" builtinId="0"/>
    <cellStyle name="Обычный 2" xfId="2"/>
    <cellStyle name="Обычный_Приложения 8, 9, 10 (1)" xfId="3"/>
    <cellStyle name="Финансовый" xfId="1" builtin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topLeftCell="A4" workbookViewId="0">
      <selection activeCell="D12" sqref="D12"/>
    </sheetView>
  </sheetViews>
  <sheetFormatPr defaultRowHeight="14.4" x14ac:dyDescent="0.3"/>
  <cols>
    <col min="1" max="1" width="53" customWidth="1"/>
    <col min="2" max="2" width="24.109375" customWidth="1"/>
    <col min="3" max="3" width="25.6640625" customWidth="1"/>
    <col min="4" max="4" width="26.5546875" style="18" customWidth="1"/>
  </cols>
  <sheetData>
    <row r="1" spans="1:7" ht="15.6" x14ac:dyDescent="0.3">
      <c r="A1" s="3"/>
      <c r="B1" s="2"/>
      <c r="C1" s="1"/>
      <c r="D1" s="17"/>
    </row>
    <row r="2" spans="1:7" ht="15.6" x14ac:dyDescent="0.3">
      <c r="A2" s="72" t="s">
        <v>28</v>
      </c>
      <c r="B2" s="72"/>
      <c r="C2" s="72"/>
      <c r="D2" s="72"/>
      <c r="E2" s="4"/>
      <c r="F2" s="4"/>
      <c r="G2" s="4"/>
    </row>
    <row r="3" spans="1:7" ht="15.6" x14ac:dyDescent="0.3">
      <c r="A3" s="73" t="s">
        <v>152</v>
      </c>
      <c r="B3" s="73"/>
      <c r="C3" s="73"/>
      <c r="D3" s="73"/>
      <c r="E3" s="5"/>
      <c r="F3" s="5"/>
      <c r="G3" s="5"/>
    </row>
    <row r="4" spans="1:7" ht="15.6" x14ac:dyDescent="0.3">
      <c r="A4" s="13"/>
      <c r="B4" s="19"/>
      <c r="C4" s="19"/>
      <c r="D4" s="20"/>
      <c r="E4" s="5"/>
      <c r="F4" s="5"/>
      <c r="G4" s="5"/>
    </row>
    <row r="5" spans="1:7" x14ac:dyDescent="0.3">
      <c r="A5" s="74" t="s">
        <v>0</v>
      </c>
      <c r="B5" s="75" t="s">
        <v>13</v>
      </c>
      <c r="C5" s="76"/>
      <c r="D5" s="77"/>
    </row>
    <row r="6" spans="1:7" ht="28.2" x14ac:dyDescent="0.3">
      <c r="A6" s="74"/>
      <c r="B6" s="21" t="s">
        <v>160</v>
      </c>
      <c r="C6" s="21" t="s">
        <v>161</v>
      </c>
      <c r="D6" s="22" t="s">
        <v>153</v>
      </c>
    </row>
    <row r="7" spans="1:7" x14ac:dyDescent="0.3">
      <c r="A7" s="23" t="s">
        <v>78</v>
      </c>
      <c r="B7" s="43">
        <f>B8+B39</f>
        <v>1493667.6</v>
      </c>
      <c r="C7" s="43">
        <f>C8+C39</f>
        <v>1060322.4999999998</v>
      </c>
      <c r="D7" s="43">
        <f>D8+D39</f>
        <v>1541767.2999999998</v>
      </c>
    </row>
    <row r="8" spans="1:7" x14ac:dyDescent="0.3">
      <c r="A8" s="24" t="s">
        <v>1</v>
      </c>
      <c r="B8" s="37">
        <f>B9+B26</f>
        <v>303214.60000000003</v>
      </c>
      <c r="C8" s="37">
        <f>C9+C26</f>
        <v>292907.39999999997</v>
      </c>
      <c r="D8" s="37">
        <f>D9+D26</f>
        <v>350814.39999999997</v>
      </c>
    </row>
    <row r="9" spans="1:7" x14ac:dyDescent="0.3">
      <c r="A9" s="24" t="s">
        <v>25</v>
      </c>
      <c r="B9" s="37">
        <f>B10+B13+B15+B21+B22</f>
        <v>289959.2</v>
      </c>
      <c r="C9" s="37">
        <f>C10+C13+C15+C21+C22</f>
        <v>279360.09999999998</v>
      </c>
      <c r="D9" s="37">
        <f>D10+D13+D15+D21+D22</f>
        <v>336639.8</v>
      </c>
    </row>
    <row r="10" spans="1:7" x14ac:dyDescent="0.3">
      <c r="A10" s="25" t="s">
        <v>2</v>
      </c>
      <c r="B10" s="37">
        <f t="shared" ref="B10:D10" si="0">B12</f>
        <v>234422.6</v>
      </c>
      <c r="C10" s="37">
        <f t="shared" si="0"/>
        <v>209522.4</v>
      </c>
      <c r="D10" s="37">
        <f t="shared" si="0"/>
        <v>260191.8</v>
      </c>
    </row>
    <row r="11" spans="1:7" x14ac:dyDescent="0.3">
      <c r="A11" s="26" t="s">
        <v>3</v>
      </c>
      <c r="B11" s="36"/>
      <c r="C11" s="36"/>
      <c r="D11" s="36"/>
    </row>
    <row r="12" spans="1:7" x14ac:dyDescent="0.3">
      <c r="A12" s="26" t="s">
        <v>4</v>
      </c>
      <c r="B12" s="36">
        <v>234422.6</v>
      </c>
      <c r="C12" s="44">
        <v>209522.4</v>
      </c>
      <c r="D12" s="36">
        <v>260191.8</v>
      </c>
    </row>
    <row r="13" spans="1:7" x14ac:dyDescent="0.3">
      <c r="A13" s="25" t="s">
        <v>5</v>
      </c>
      <c r="B13" s="37">
        <f t="shared" ref="B13:D13" si="1">B14</f>
        <v>24388.799999999999</v>
      </c>
      <c r="C13" s="37">
        <f t="shared" si="1"/>
        <v>21835.7</v>
      </c>
      <c r="D13" s="37">
        <f t="shared" si="1"/>
        <v>26233</v>
      </c>
    </row>
    <row r="14" spans="1:7" ht="27" x14ac:dyDescent="0.3">
      <c r="A14" s="27" t="s">
        <v>6</v>
      </c>
      <c r="B14" s="38">
        <v>24388.799999999999</v>
      </c>
      <c r="C14" s="44">
        <v>21835.7</v>
      </c>
      <c r="D14" s="36">
        <v>26233</v>
      </c>
    </row>
    <row r="15" spans="1:7" x14ac:dyDescent="0.3">
      <c r="A15" s="25" t="s">
        <v>7</v>
      </c>
      <c r="B15" s="37">
        <f>B18+B19+B20+B17</f>
        <v>14943.3</v>
      </c>
      <c r="C15" s="37">
        <f>C18+C19+C20+C17</f>
        <v>14472.900000000001</v>
      </c>
      <c r="D15" s="37">
        <f>D18+D19+D20+D17</f>
        <v>15515</v>
      </c>
    </row>
    <row r="16" spans="1:7" x14ac:dyDescent="0.3">
      <c r="A16" s="26" t="s">
        <v>3</v>
      </c>
      <c r="B16" s="36"/>
      <c r="C16" s="36"/>
      <c r="D16" s="36"/>
    </row>
    <row r="17" spans="1:4" ht="27" x14ac:dyDescent="0.3">
      <c r="A17" s="14" t="s">
        <v>79</v>
      </c>
      <c r="B17" s="36">
        <v>10666.3</v>
      </c>
      <c r="C17" s="36">
        <v>10169.700000000001</v>
      </c>
      <c r="D17" s="36">
        <v>11200</v>
      </c>
    </row>
    <row r="18" spans="1:4" ht="27" x14ac:dyDescent="0.3">
      <c r="A18" s="27" t="s">
        <v>21</v>
      </c>
      <c r="B18" s="38">
        <v>0</v>
      </c>
      <c r="C18" s="36">
        <v>18.899999999999999</v>
      </c>
      <c r="D18" s="36"/>
    </row>
    <row r="19" spans="1:4" x14ac:dyDescent="0.3">
      <c r="A19" s="28" t="s">
        <v>8</v>
      </c>
      <c r="B19" s="45">
        <v>4200</v>
      </c>
      <c r="C19" s="36">
        <v>4223</v>
      </c>
      <c r="D19" s="36">
        <v>4250</v>
      </c>
    </row>
    <row r="20" spans="1:4" x14ac:dyDescent="0.3">
      <c r="A20" s="28" t="s">
        <v>9</v>
      </c>
      <c r="B20" s="45">
        <v>77</v>
      </c>
      <c r="C20" s="36">
        <v>61.3</v>
      </c>
      <c r="D20" s="36">
        <v>65</v>
      </c>
    </row>
    <row r="21" spans="1:4" ht="27" x14ac:dyDescent="0.3">
      <c r="A21" s="29" t="s">
        <v>22</v>
      </c>
      <c r="B21" s="39">
        <v>11804.5</v>
      </c>
      <c r="C21" s="46">
        <v>28137.3</v>
      </c>
      <c r="D21" s="37">
        <v>29200</v>
      </c>
    </row>
    <row r="22" spans="1:4" x14ac:dyDescent="0.3">
      <c r="A22" s="25" t="s">
        <v>10</v>
      </c>
      <c r="B22" s="37">
        <f>B24</f>
        <v>4400</v>
      </c>
      <c r="C22" s="37">
        <f>C24</f>
        <v>5391.8</v>
      </c>
      <c r="D22" s="37">
        <f>D24+D25</f>
        <v>5500</v>
      </c>
    </row>
    <row r="23" spans="1:4" x14ac:dyDescent="0.3">
      <c r="A23" s="25" t="s">
        <v>3</v>
      </c>
      <c r="B23" s="37"/>
      <c r="C23" s="36"/>
      <c r="D23" s="36"/>
    </row>
    <row r="24" spans="1:4" ht="27" x14ac:dyDescent="0.3">
      <c r="A24" s="30" t="s">
        <v>14</v>
      </c>
      <c r="B24" s="38">
        <v>4400</v>
      </c>
      <c r="C24" s="36">
        <v>5391.8</v>
      </c>
      <c r="D24" s="36">
        <v>5500</v>
      </c>
    </row>
    <row r="25" spans="1:4" ht="40.200000000000003" x14ac:dyDescent="0.3">
      <c r="A25" s="30" t="s">
        <v>15</v>
      </c>
      <c r="B25" s="38"/>
      <c r="C25" s="36"/>
      <c r="D25" s="36"/>
    </row>
    <row r="26" spans="1:4" x14ac:dyDescent="0.3">
      <c r="A26" s="31" t="s">
        <v>26</v>
      </c>
      <c r="B26" s="40">
        <f>B27+B31+B33+B34+B35+B32</f>
        <v>13255.400000000001</v>
      </c>
      <c r="C26" s="40">
        <f>C27+C31+C33+C34+C35+C32</f>
        <v>13547.3</v>
      </c>
      <c r="D26" s="40">
        <f>D27+D31+D33+D34+D35+D32</f>
        <v>14174.6</v>
      </c>
    </row>
    <row r="27" spans="1:4" ht="40.200000000000003" x14ac:dyDescent="0.3">
      <c r="A27" s="32" t="s">
        <v>16</v>
      </c>
      <c r="B27" s="39">
        <f>B29+B30+B28</f>
        <v>3106.7</v>
      </c>
      <c r="C27" s="39">
        <f>C29+C30+C28</f>
        <v>2665.7</v>
      </c>
      <c r="D27" s="39">
        <f>D29+D30+D28</f>
        <v>2816.7</v>
      </c>
    </row>
    <row r="28" spans="1:4" ht="42.75" customHeight="1" x14ac:dyDescent="0.3">
      <c r="A28" s="33" t="s">
        <v>27</v>
      </c>
      <c r="B28" s="47">
        <v>26.7</v>
      </c>
      <c r="C28" s="47">
        <v>26.7</v>
      </c>
      <c r="D28" s="39">
        <v>26.7</v>
      </c>
    </row>
    <row r="29" spans="1:4" ht="53.4" x14ac:dyDescent="0.3">
      <c r="A29" s="27" t="s">
        <v>17</v>
      </c>
      <c r="B29" s="38">
        <v>2280</v>
      </c>
      <c r="C29" s="36">
        <v>1740.2</v>
      </c>
      <c r="D29" s="36">
        <v>1840</v>
      </c>
    </row>
    <row r="30" spans="1:4" ht="40.200000000000003" x14ac:dyDescent="0.3">
      <c r="A30" s="30" t="s">
        <v>18</v>
      </c>
      <c r="B30" s="38">
        <v>800</v>
      </c>
      <c r="C30" s="36">
        <v>898.8</v>
      </c>
      <c r="D30" s="36">
        <v>950</v>
      </c>
    </row>
    <row r="31" spans="1:4" ht="27" x14ac:dyDescent="0.3">
      <c r="A31" s="29" t="s">
        <v>19</v>
      </c>
      <c r="B31" s="37">
        <v>1625</v>
      </c>
      <c r="C31" s="37">
        <v>1763.7</v>
      </c>
      <c r="D31" s="37">
        <v>1900</v>
      </c>
    </row>
    <row r="32" spans="1:4" ht="27" x14ac:dyDescent="0.3">
      <c r="A32" s="29" t="s">
        <v>154</v>
      </c>
      <c r="B32" s="37">
        <v>668.7</v>
      </c>
      <c r="C32" s="37">
        <v>743.7</v>
      </c>
      <c r="D32" s="37">
        <v>800</v>
      </c>
    </row>
    <row r="33" spans="1:4" ht="27" x14ac:dyDescent="0.3">
      <c r="A33" s="34" t="s">
        <v>20</v>
      </c>
      <c r="B33" s="39">
        <v>355</v>
      </c>
      <c r="C33" s="37">
        <v>446.8</v>
      </c>
      <c r="D33" s="37">
        <v>500</v>
      </c>
    </row>
    <row r="34" spans="1:4" x14ac:dyDescent="0.3">
      <c r="A34" s="25" t="s">
        <v>11</v>
      </c>
      <c r="B34" s="37">
        <v>7500</v>
      </c>
      <c r="C34" s="37">
        <v>7869.1</v>
      </c>
      <c r="D34" s="37">
        <v>8100</v>
      </c>
    </row>
    <row r="35" spans="1:4" x14ac:dyDescent="0.3">
      <c r="A35" s="25" t="s">
        <v>12</v>
      </c>
      <c r="B35" s="37">
        <f>B38</f>
        <v>0</v>
      </c>
      <c r="C35" s="37">
        <v>58.3</v>
      </c>
      <c r="D35" s="37">
        <f>D38+D37</f>
        <v>57.9</v>
      </c>
    </row>
    <row r="36" spans="1:4" x14ac:dyDescent="0.3">
      <c r="A36" s="26" t="s">
        <v>3</v>
      </c>
      <c r="B36" s="36"/>
      <c r="C36" s="36"/>
      <c r="D36" s="36"/>
    </row>
    <row r="37" spans="1:4" x14ac:dyDescent="0.3">
      <c r="A37" s="26" t="s">
        <v>23</v>
      </c>
      <c r="B37" s="36"/>
      <c r="C37" s="36">
        <v>-6.4</v>
      </c>
      <c r="D37" s="36">
        <v>-6.9</v>
      </c>
    </row>
    <row r="38" spans="1:4" x14ac:dyDescent="0.3">
      <c r="A38" s="26" t="s">
        <v>24</v>
      </c>
      <c r="B38" s="36"/>
      <c r="C38" s="36">
        <v>64.7</v>
      </c>
      <c r="D38" s="36">
        <v>64.8</v>
      </c>
    </row>
    <row r="39" spans="1:4" x14ac:dyDescent="0.3">
      <c r="A39" s="25" t="s">
        <v>77</v>
      </c>
      <c r="B39" s="41">
        <f>B40+B41+B42+B43+B44+B45+B46+0.1</f>
        <v>1190453</v>
      </c>
      <c r="C39" s="41">
        <f>C40+C41+C42+C43+C44+C45+C46+C47</f>
        <v>767415.09999999986</v>
      </c>
      <c r="D39" s="41">
        <f t="shared" ref="D39" si="2">D40+D41+D42+D43+D44+D45+D46</f>
        <v>1190952.8999999999</v>
      </c>
    </row>
    <row r="40" spans="1:4" ht="40.200000000000003" x14ac:dyDescent="0.3">
      <c r="A40" s="14" t="s">
        <v>80</v>
      </c>
      <c r="B40" s="42">
        <v>160485</v>
      </c>
      <c r="C40" s="42">
        <v>100960</v>
      </c>
      <c r="D40" s="42">
        <f>B40</f>
        <v>160485</v>
      </c>
    </row>
    <row r="41" spans="1:4" ht="27" x14ac:dyDescent="0.3">
      <c r="A41" s="15" t="s">
        <v>81</v>
      </c>
      <c r="B41" s="42">
        <v>48976.9</v>
      </c>
      <c r="C41" s="42">
        <v>36108.9</v>
      </c>
      <c r="D41" s="42">
        <f>B41+500</f>
        <v>49476.9</v>
      </c>
    </row>
    <row r="42" spans="1:4" ht="27" x14ac:dyDescent="0.3">
      <c r="A42" s="15" t="s">
        <v>87</v>
      </c>
      <c r="B42" s="42">
        <v>4365.8999999999996</v>
      </c>
      <c r="C42" s="42">
        <v>4365.8999999999996</v>
      </c>
      <c r="D42" s="42">
        <f t="shared" ref="D42:D46" si="3">B42</f>
        <v>4365.8999999999996</v>
      </c>
    </row>
    <row r="43" spans="1:4" x14ac:dyDescent="0.3">
      <c r="A43" s="16" t="s">
        <v>82</v>
      </c>
      <c r="B43" s="42">
        <v>68773.5</v>
      </c>
      <c r="C43" s="42">
        <v>29396.799999999999</v>
      </c>
      <c r="D43" s="42">
        <f t="shared" si="3"/>
        <v>68773.5</v>
      </c>
    </row>
    <row r="44" spans="1:4" ht="30" customHeight="1" x14ac:dyDescent="0.3">
      <c r="A44" s="15" t="s">
        <v>83</v>
      </c>
      <c r="B44" s="42">
        <v>250284.6</v>
      </c>
      <c r="C44" s="42">
        <v>163481.60000000001</v>
      </c>
      <c r="D44" s="42">
        <f t="shared" si="3"/>
        <v>250284.6</v>
      </c>
    </row>
    <row r="45" spans="1:4" ht="27" x14ac:dyDescent="0.3">
      <c r="A45" s="15" t="s">
        <v>84</v>
      </c>
      <c r="B45" s="42">
        <v>498639.3</v>
      </c>
      <c r="C45" s="42">
        <v>373740.2</v>
      </c>
      <c r="D45" s="42">
        <f t="shared" si="3"/>
        <v>498639.3</v>
      </c>
    </row>
    <row r="46" spans="1:4" x14ac:dyDescent="0.3">
      <c r="A46" s="16" t="s">
        <v>85</v>
      </c>
      <c r="B46" s="42">
        <v>158927.70000000001</v>
      </c>
      <c r="C46" s="42">
        <v>59462</v>
      </c>
      <c r="D46" s="42">
        <f t="shared" si="3"/>
        <v>158927.70000000001</v>
      </c>
    </row>
    <row r="47" spans="1:4" ht="43.2" customHeight="1" x14ac:dyDescent="0.3">
      <c r="A47" s="15" t="s">
        <v>86</v>
      </c>
      <c r="B47" s="42"/>
      <c r="C47" s="42">
        <v>-100.3</v>
      </c>
      <c r="D47" s="48"/>
    </row>
  </sheetData>
  <mergeCells count="4">
    <mergeCell ref="A2:D2"/>
    <mergeCell ref="A3:D3"/>
    <mergeCell ref="A5:A6"/>
    <mergeCell ref="B5:D5"/>
  </mergeCells>
  <pageMargins left="0.9055118110236221" right="0.51181102362204722" top="0.74803149606299213" bottom="0.55118110236220474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6"/>
  <sheetViews>
    <sheetView workbookViewId="0">
      <selection activeCell="D43" sqref="D43"/>
    </sheetView>
  </sheetViews>
  <sheetFormatPr defaultRowHeight="14.4" x14ac:dyDescent="0.3"/>
  <cols>
    <col min="1" max="1" width="55.109375" style="52" customWidth="1"/>
    <col min="2" max="3" width="8.88671875" style="52"/>
    <col min="4" max="4" width="15.6640625" style="52" customWidth="1"/>
    <col min="5" max="5" width="18.109375" style="52" customWidth="1"/>
    <col min="6" max="6" width="18.88671875" style="52" customWidth="1"/>
    <col min="7" max="16384" width="8.88671875" style="52"/>
  </cols>
  <sheetData>
    <row r="2" spans="1:6" ht="15.6" x14ac:dyDescent="0.3">
      <c r="A2" s="78" t="s">
        <v>28</v>
      </c>
      <c r="B2" s="78"/>
      <c r="C2" s="78"/>
      <c r="D2" s="78"/>
      <c r="E2" s="78"/>
      <c r="F2" s="78"/>
    </row>
    <row r="3" spans="1:6" ht="15.6" x14ac:dyDescent="0.3">
      <c r="A3" s="78" t="s">
        <v>155</v>
      </c>
      <c r="B3" s="78"/>
      <c r="C3" s="78"/>
      <c r="D3" s="78"/>
      <c r="E3" s="78"/>
      <c r="F3" s="78"/>
    </row>
    <row r="5" spans="1:6" x14ac:dyDescent="0.3">
      <c r="A5" s="79" t="s">
        <v>88</v>
      </c>
      <c r="B5" s="82" t="s">
        <v>89</v>
      </c>
      <c r="C5" s="83"/>
      <c r="D5" s="84" t="s">
        <v>162</v>
      </c>
      <c r="E5" s="84" t="s">
        <v>163</v>
      </c>
      <c r="F5" s="87" t="s">
        <v>156</v>
      </c>
    </row>
    <row r="6" spans="1:6" x14ac:dyDescent="0.3">
      <c r="A6" s="80"/>
      <c r="B6" s="87" t="s">
        <v>90</v>
      </c>
      <c r="C6" s="87" t="s">
        <v>91</v>
      </c>
      <c r="D6" s="85"/>
      <c r="E6" s="85"/>
      <c r="F6" s="88"/>
    </row>
    <row r="7" spans="1:6" ht="28.2" customHeight="1" x14ac:dyDescent="0.3">
      <c r="A7" s="81"/>
      <c r="B7" s="89"/>
      <c r="C7" s="89"/>
      <c r="D7" s="86"/>
      <c r="E7" s="86"/>
      <c r="F7" s="89"/>
    </row>
    <row r="8" spans="1:6" ht="15.6" x14ac:dyDescent="0.3">
      <c r="A8" s="53">
        <v>1</v>
      </c>
      <c r="B8" s="54">
        <v>2</v>
      </c>
      <c r="C8" s="54">
        <v>3</v>
      </c>
      <c r="D8" s="54">
        <v>7</v>
      </c>
      <c r="E8" s="54">
        <v>8</v>
      </c>
      <c r="F8" s="55"/>
    </row>
    <row r="9" spans="1:6" x14ac:dyDescent="0.3">
      <c r="A9" s="56" t="s">
        <v>151</v>
      </c>
      <c r="B9" s="54"/>
      <c r="C9" s="54"/>
      <c r="D9" s="49">
        <f>D10+D21+D24+D30+D34+D36+D42+D45+D48+D52+D54+D19+D50</f>
        <v>1523835.2</v>
      </c>
      <c r="E9" s="49">
        <f t="shared" ref="E9:F9" si="0">E10+E21+E24+E30+E34+E36+E42+E45+E48+E52+E54+E19+E50</f>
        <v>1059571.8</v>
      </c>
      <c r="F9" s="49">
        <f t="shared" si="0"/>
        <v>1550394.9</v>
      </c>
    </row>
    <row r="10" spans="1:6" x14ac:dyDescent="0.3">
      <c r="A10" s="57" t="s">
        <v>92</v>
      </c>
      <c r="B10" s="58" t="s">
        <v>93</v>
      </c>
      <c r="C10" s="58"/>
      <c r="D10" s="49">
        <f>D11+D12+D13+D15+D17+D18+D16+D14</f>
        <v>105523.2</v>
      </c>
      <c r="E10" s="49">
        <f>E11+E12+E13+E15+E17+E18+E16+E14</f>
        <v>69478.5</v>
      </c>
      <c r="F10" s="50">
        <f>SUM(F11:F18)</f>
        <v>90254.9</v>
      </c>
    </row>
    <row r="11" spans="1:6" ht="27.6" x14ac:dyDescent="0.3">
      <c r="A11" s="59" t="s">
        <v>94</v>
      </c>
      <c r="B11" s="60" t="s">
        <v>93</v>
      </c>
      <c r="C11" s="60" t="s">
        <v>95</v>
      </c>
      <c r="D11" s="35">
        <v>1753.9</v>
      </c>
      <c r="E11" s="35">
        <v>1527.7</v>
      </c>
      <c r="F11" s="35">
        <f>1753.9+150</f>
        <v>1903.9</v>
      </c>
    </row>
    <row r="12" spans="1:6" ht="27.6" x14ac:dyDescent="0.3">
      <c r="A12" s="59" t="s">
        <v>96</v>
      </c>
      <c r="B12" s="60" t="s">
        <v>93</v>
      </c>
      <c r="C12" s="60" t="s">
        <v>97</v>
      </c>
      <c r="D12" s="35">
        <v>314.10000000000002</v>
      </c>
      <c r="E12" s="35">
        <v>276.7</v>
      </c>
      <c r="F12" s="35">
        <f>314.1+20</f>
        <v>334.1</v>
      </c>
    </row>
    <row r="13" spans="1:6" ht="41.4" x14ac:dyDescent="0.3">
      <c r="A13" s="61" t="s">
        <v>98</v>
      </c>
      <c r="B13" s="60" t="s">
        <v>93</v>
      </c>
      <c r="C13" s="60" t="s">
        <v>99</v>
      </c>
      <c r="D13" s="35">
        <v>23116.400000000001</v>
      </c>
      <c r="E13" s="35">
        <v>20530.8</v>
      </c>
      <c r="F13" s="35">
        <f>23116.4+600</f>
        <v>23716.400000000001</v>
      </c>
    </row>
    <row r="14" spans="1:6" x14ac:dyDescent="0.3">
      <c r="A14" s="59" t="s">
        <v>100</v>
      </c>
      <c r="B14" s="60" t="s">
        <v>93</v>
      </c>
      <c r="C14" s="60" t="s">
        <v>101</v>
      </c>
      <c r="D14" s="35">
        <v>9</v>
      </c>
      <c r="E14" s="35">
        <v>0</v>
      </c>
      <c r="F14" s="35">
        <v>9</v>
      </c>
    </row>
    <row r="15" spans="1:6" ht="41.4" x14ac:dyDescent="0.3">
      <c r="A15" s="59" t="s">
        <v>102</v>
      </c>
      <c r="B15" s="60" t="s">
        <v>93</v>
      </c>
      <c r="C15" s="60" t="s">
        <v>103</v>
      </c>
      <c r="D15" s="35">
        <v>11423.6</v>
      </c>
      <c r="E15" s="35">
        <v>9869.1</v>
      </c>
      <c r="F15" s="35">
        <f>11423.6+318+200</f>
        <v>11941.6</v>
      </c>
    </row>
    <row r="16" spans="1:6" x14ac:dyDescent="0.3">
      <c r="A16" s="59" t="s">
        <v>104</v>
      </c>
      <c r="B16" s="60" t="s">
        <v>93</v>
      </c>
      <c r="C16" s="60" t="s">
        <v>105</v>
      </c>
      <c r="D16" s="35">
        <v>0</v>
      </c>
      <c r="E16" s="35">
        <v>0</v>
      </c>
      <c r="F16" s="35">
        <v>0</v>
      </c>
    </row>
    <row r="17" spans="1:6" x14ac:dyDescent="0.3">
      <c r="A17" s="59" t="s">
        <v>106</v>
      </c>
      <c r="B17" s="60" t="s">
        <v>93</v>
      </c>
      <c r="C17" s="60" t="s">
        <v>107</v>
      </c>
      <c r="D17" s="35">
        <v>5.7</v>
      </c>
      <c r="E17" s="35">
        <v>0</v>
      </c>
      <c r="F17" s="35">
        <v>5.7</v>
      </c>
    </row>
    <row r="18" spans="1:6" x14ac:dyDescent="0.3">
      <c r="A18" s="59" t="s">
        <v>108</v>
      </c>
      <c r="B18" s="60" t="s">
        <v>93</v>
      </c>
      <c r="C18" s="60" t="s">
        <v>109</v>
      </c>
      <c r="D18" s="35">
        <v>68900.5</v>
      </c>
      <c r="E18" s="35">
        <v>37274.199999999997</v>
      </c>
      <c r="F18" s="35">
        <f>68900.5+53.4+4813+24-21946.7+500</f>
        <v>52344.2</v>
      </c>
    </row>
    <row r="19" spans="1:6" x14ac:dyDescent="0.3">
      <c r="A19" s="62" t="s">
        <v>147</v>
      </c>
      <c r="B19" s="63" t="s">
        <v>95</v>
      </c>
      <c r="C19" s="63"/>
      <c r="D19" s="49">
        <f>D20</f>
        <v>34.700000000000003</v>
      </c>
      <c r="E19" s="49">
        <f>E20</f>
        <v>0</v>
      </c>
      <c r="F19" s="50">
        <f t="shared" ref="F19:F56" si="1">D19</f>
        <v>34.700000000000003</v>
      </c>
    </row>
    <row r="20" spans="1:6" x14ac:dyDescent="0.3">
      <c r="A20" s="61" t="s">
        <v>148</v>
      </c>
      <c r="B20" s="64" t="s">
        <v>95</v>
      </c>
      <c r="C20" s="64" t="s">
        <v>97</v>
      </c>
      <c r="D20" s="49">
        <v>34.700000000000003</v>
      </c>
      <c r="E20" s="49">
        <v>0</v>
      </c>
      <c r="F20" s="51">
        <f t="shared" si="1"/>
        <v>34.700000000000003</v>
      </c>
    </row>
    <row r="21" spans="1:6" ht="27.6" x14ac:dyDescent="0.3">
      <c r="A21" s="57" t="s">
        <v>110</v>
      </c>
      <c r="B21" s="58" t="s">
        <v>97</v>
      </c>
      <c r="C21" s="58"/>
      <c r="D21" s="49">
        <f>D22+D23</f>
        <v>4992.3999999999996</v>
      </c>
      <c r="E21" s="49">
        <f>E22+E23</f>
        <v>4148.3999999999996</v>
      </c>
      <c r="F21" s="50">
        <f t="shared" si="1"/>
        <v>4992.3999999999996</v>
      </c>
    </row>
    <row r="22" spans="1:6" ht="27.6" x14ac:dyDescent="0.3">
      <c r="A22" s="59" t="s">
        <v>111</v>
      </c>
      <c r="B22" s="60" t="s">
        <v>97</v>
      </c>
      <c r="C22" s="60" t="s">
        <v>112</v>
      </c>
      <c r="D22" s="35">
        <v>4992.3999999999996</v>
      </c>
      <c r="E22" s="35">
        <v>4148.3999999999996</v>
      </c>
      <c r="F22" s="51">
        <f>D22+419.4</f>
        <v>5411.7999999999993</v>
      </c>
    </row>
    <row r="23" spans="1:6" x14ac:dyDescent="0.3">
      <c r="A23" s="59" t="s">
        <v>149</v>
      </c>
      <c r="B23" s="60" t="s">
        <v>97</v>
      </c>
      <c r="C23" s="60" t="s">
        <v>125</v>
      </c>
      <c r="D23" s="35"/>
      <c r="E23" s="35"/>
      <c r="F23" s="51">
        <f t="shared" si="1"/>
        <v>0</v>
      </c>
    </row>
    <row r="24" spans="1:6" x14ac:dyDescent="0.3">
      <c r="A24" s="57" t="s">
        <v>113</v>
      </c>
      <c r="B24" s="58" t="s">
        <v>99</v>
      </c>
      <c r="C24" s="58"/>
      <c r="D24" s="49">
        <f>D25+D26+D27+D28+D29</f>
        <v>189047.80000000002</v>
      </c>
      <c r="E24" s="49">
        <f>E25+E26+E27+E28+E29</f>
        <v>70411.899999999994</v>
      </c>
      <c r="F24" s="49">
        <f>F25+F26+F27+F28+F29</f>
        <v>189047.80000000002</v>
      </c>
    </row>
    <row r="25" spans="1:6" x14ac:dyDescent="0.3">
      <c r="A25" s="59" t="s">
        <v>114</v>
      </c>
      <c r="B25" s="60" t="s">
        <v>99</v>
      </c>
      <c r="C25" s="60" t="s">
        <v>93</v>
      </c>
      <c r="D25" s="35">
        <v>250</v>
      </c>
      <c r="E25" s="35">
        <v>185</v>
      </c>
      <c r="F25" s="51">
        <f t="shared" si="1"/>
        <v>250</v>
      </c>
    </row>
    <row r="26" spans="1:6" x14ac:dyDescent="0.3">
      <c r="A26" s="59" t="s">
        <v>115</v>
      </c>
      <c r="B26" s="60" t="s">
        <v>99</v>
      </c>
      <c r="C26" s="60" t="s">
        <v>101</v>
      </c>
      <c r="D26" s="35">
        <v>4520.8</v>
      </c>
      <c r="E26" s="35">
        <v>1836</v>
      </c>
      <c r="F26" s="51">
        <f t="shared" si="1"/>
        <v>4520.8</v>
      </c>
    </row>
    <row r="27" spans="1:6" x14ac:dyDescent="0.3">
      <c r="A27" s="59" t="s">
        <v>116</v>
      </c>
      <c r="B27" s="60" t="s">
        <v>99</v>
      </c>
      <c r="C27" s="60" t="s">
        <v>103</v>
      </c>
      <c r="D27" s="35">
        <v>4052.8</v>
      </c>
      <c r="E27" s="35"/>
      <c r="F27" s="51">
        <f t="shared" si="1"/>
        <v>4052.8</v>
      </c>
    </row>
    <row r="28" spans="1:6" x14ac:dyDescent="0.3">
      <c r="A28" s="59" t="s">
        <v>117</v>
      </c>
      <c r="B28" s="60" t="s">
        <v>99</v>
      </c>
      <c r="C28" s="60" t="s">
        <v>112</v>
      </c>
      <c r="D28" s="35">
        <v>180224.2</v>
      </c>
      <c r="E28" s="35">
        <v>68390.899999999994</v>
      </c>
      <c r="F28" s="51">
        <f t="shared" si="1"/>
        <v>180224.2</v>
      </c>
    </row>
    <row r="29" spans="1:6" x14ac:dyDescent="0.3">
      <c r="A29" s="59" t="s">
        <v>150</v>
      </c>
      <c r="B29" s="60" t="s">
        <v>99</v>
      </c>
      <c r="C29" s="60" t="s">
        <v>118</v>
      </c>
      <c r="D29" s="35">
        <v>0</v>
      </c>
      <c r="E29" s="35">
        <v>0</v>
      </c>
      <c r="F29" s="51">
        <f t="shared" si="1"/>
        <v>0</v>
      </c>
    </row>
    <row r="30" spans="1:6" x14ac:dyDescent="0.3">
      <c r="A30" s="62" t="s">
        <v>119</v>
      </c>
      <c r="B30" s="58" t="s">
        <v>101</v>
      </c>
      <c r="C30" s="58"/>
      <c r="D30" s="49">
        <f>D31+D32+D33</f>
        <v>27452.799999999999</v>
      </c>
      <c r="E30" s="49">
        <f>E31+E32+E33</f>
        <v>21085.5</v>
      </c>
      <c r="F30" s="50">
        <f t="shared" si="1"/>
        <v>27452.799999999999</v>
      </c>
    </row>
    <row r="31" spans="1:6" x14ac:dyDescent="0.3">
      <c r="A31" s="65" t="s">
        <v>120</v>
      </c>
      <c r="B31" s="60" t="s">
        <v>101</v>
      </c>
      <c r="C31" s="60" t="s">
        <v>95</v>
      </c>
      <c r="D31" s="35">
        <v>13593</v>
      </c>
      <c r="E31" s="35">
        <v>8685.2999999999993</v>
      </c>
      <c r="F31" s="51">
        <f t="shared" si="1"/>
        <v>13593</v>
      </c>
    </row>
    <row r="32" spans="1:6" x14ac:dyDescent="0.3">
      <c r="A32" s="59" t="s">
        <v>121</v>
      </c>
      <c r="B32" s="60" t="s">
        <v>101</v>
      </c>
      <c r="C32" s="60" t="s">
        <v>97</v>
      </c>
      <c r="D32" s="35">
        <v>13859.8</v>
      </c>
      <c r="E32" s="35">
        <v>12400.2</v>
      </c>
      <c r="F32" s="51">
        <f t="shared" si="1"/>
        <v>13859.8</v>
      </c>
    </row>
    <row r="33" spans="1:7" ht="27.6" hidden="1" x14ac:dyDescent="0.3">
      <c r="A33" s="59" t="s">
        <v>122</v>
      </c>
      <c r="B33" s="60" t="s">
        <v>101</v>
      </c>
      <c r="C33" s="60" t="s">
        <v>101</v>
      </c>
      <c r="D33" s="35">
        <v>0</v>
      </c>
      <c r="E33" s="35">
        <v>0</v>
      </c>
      <c r="F33" s="51">
        <f t="shared" si="1"/>
        <v>0</v>
      </c>
    </row>
    <row r="34" spans="1:7" x14ac:dyDescent="0.3">
      <c r="A34" s="66" t="s">
        <v>123</v>
      </c>
      <c r="B34" s="58" t="s">
        <v>103</v>
      </c>
      <c r="C34" s="58"/>
      <c r="D34" s="49">
        <f>D35</f>
        <v>25695.5</v>
      </c>
      <c r="E34" s="49">
        <f t="shared" ref="E34:F34" si="2">E35</f>
        <v>52.3</v>
      </c>
      <c r="F34" s="49">
        <f t="shared" si="2"/>
        <v>25695.5</v>
      </c>
    </row>
    <row r="35" spans="1:7" x14ac:dyDescent="0.3">
      <c r="A35" s="67" t="s">
        <v>124</v>
      </c>
      <c r="B35" s="60" t="s">
        <v>103</v>
      </c>
      <c r="C35" s="60" t="s">
        <v>101</v>
      </c>
      <c r="D35" s="35">
        <v>25695.5</v>
      </c>
      <c r="E35" s="35">
        <v>52.3</v>
      </c>
      <c r="F35" s="51">
        <f t="shared" si="1"/>
        <v>25695.5</v>
      </c>
    </row>
    <row r="36" spans="1:7" x14ac:dyDescent="0.3">
      <c r="A36" s="57" t="s">
        <v>126</v>
      </c>
      <c r="B36" s="58" t="s">
        <v>105</v>
      </c>
      <c r="C36" s="58"/>
      <c r="D36" s="49">
        <f>D37+D38+D39+D40+D41</f>
        <v>980491.2</v>
      </c>
      <c r="E36" s="49">
        <f>E37+E38+E39+E40+E41</f>
        <v>751437.70000000007</v>
      </c>
      <c r="F36" s="50">
        <f>F37+F38+F39+F40+F41</f>
        <v>1003812.2</v>
      </c>
    </row>
    <row r="37" spans="1:7" x14ac:dyDescent="0.3">
      <c r="A37" s="59" t="s">
        <v>127</v>
      </c>
      <c r="B37" s="60" t="s">
        <v>105</v>
      </c>
      <c r="C37" s="60" t="s">
        <v>93</v>
      </c>
      <c r="D37" s="35">
        <v>195703.3</v>
      </c>
      <c r="E37" s="35">
        <v>138765.4</v>
      </c>
      <c r="F37" s="35">
        <f>195703.3+5263</f>
        <v>200966.3</v>
      </c>
    </row>
    <row r="38" spans="1:7" x14ac:dyDescent="0.3">
      <c r="A38" s="59" t="s">
        <v>129</v>
      </c>
      <c r="B38" s="60" t="s">
        <v>105</v>
      </c>
      <c r="C38" s="60" t="s">
        <v>95</v>
      </c>
      <c r="D38" s="35">
        <v>724468.4</v>
      </c>
      <c r="E38" s="35">
        <v>560295.30000000005</v>
      </c>
      <c r="F38" s="35">
        <f>724468.4+7400</f>
        <v>731868.4</v>
      </c>
    </row>
    <row r="39" spans="1:7" x14ac:dyDescent="0.3">
      <c r="A39" s="61" t="s">
        <v>130</v>
      </c>
      <c r="B39" s="60" t="s">
        <v>105</v>
      </c>
      <c r="C39" s="60" t="s">
        <v>97</v>
      </c>
      <c r="D39" s="35">
        <v>40945.300000000003</v>
      </c>
      <c r="E39" s="35">
        <v>37099.4</v>
      </c>
      <c r="F39" s="35">
        <f>40945.3+5037+1930+2000</f>
        <v>49912.3</v>
      </c>
    </row>
    <row r="40" spans="1:7" x14ac:dyDescent="0.3">
      <c r="A40" s="61" t="s">
        <v>131</v>
      </c>
      <c r="B40" s="60" t="s">
        <v>105</v>
      </c>
      <c r="C40" s="60" t="s">
        <v>105</v>
      </c>
      <c r="D40" s="35">
        <v>150</v>
      </c>
      <c r="E40" s="35">
        <v>84.2</v>
      </c>
      <c r="F40" s="35">
        <v>150</v>
      </c>
    </row>
    <row r="41" spans="1:7" x14ac:dyDescent="0.3">
      <c r="A41" s="61" t="s">
        <v>132</v>
      </c>
      <c r="B41" s="60" t="s">
        <v>105</v>
      </c>
      <c r="C41" s="60" t="s">
        <v>112</v>
      </c>
      <c r="D41" s="35">
        <v>19224.2</v>
      </c>
      <c r="E41" s="35">
        <v>15193.4</v>
      </c>
      <c r="F41" s="35">
        <f>19224.2+627+1064</f>
        <v>20915.2</v>
      </c>
    </row>
    <row r="42" spans="1:7" x14ac:dyDescent="0.3">
      <c r="A42" s="57" t="s">
        <v>133</v>
      </c>
      <c r="B42" s="58" t="s">
        <v>128</v>
      </c>
      <c r="C42" s="58"/>
      <c r="D42" s="49">
        <f>D43+D44</f>
        <v>68385.100000000006</v>
      </c>
      <c r="E42" s="49">
        <f>E43+E44</f>
        <v>57080.7</v>
      </c>
      <c r="F42" s="50">
        <f>F43+F44</f>
        <v>86892.1</v>
      </c>
    </row>
    <row r="43" spans="1:7" x14ac:dyDescent="0.3">
      <c r="A43" s="59" t="s">
        <v>134</v>
      </c>
      <c r="B43" s="60" t="s">
        <v>128</v>
      </c>
      <c r="C43" s="60" t="s">
        <v>93</v>
      </c>
      <c r="D43" s="35">
        <v>64545</v>
      </c>
      <c r="E43" s="35">
        <v>53925.5</v>
      </c>
      <c r="F43" s="35">
        <f>64545+9200+9000</f>
        <v>82745</v>
      </c>
      <c r="G43" s="90"/>
    </row>
    <row r="44" spans="1:7" x14ac:dyDescent="0.3">
      <c r="A44" s="68" t="s">
        <v>135</v>
      </c>
      <c r="B44" s="60" t="s">
        <v>128</v>
      </c>
      <c r="C44" s="60" t="s">
        <v>99</v>
      </c>
      <c r="D44" s="35">
        <v>3840.1</v>
      </c>
      <c r="E44" s="35">
        <v>3155.2</v>
      </c>
      <c r="F44" s="35">
        <f>3840.1+307</f>
        <v>4147.1000000000004</v>
      </c>
    </row>
    <row r="45" spans="1:7" x14ac:dyDescent="0.3">
      <c r="A45" s="57" t="s">
        <v>136</v>
      </c>
      <c r="B45" s="58" t="s">
        <v>125</v>
      </c>
      <c r="C45" s="58"/>
      <c r="D45" s="49">
        <f>D46+D47</f>
        <v>30107.599999999999</v>
      </c>
      <c r="E45" s="49">
        <f t="shared" ref="E45:F45" si="3">E46+E47</f>
        <v>20574.3</v>
      </c>
      <c r="F45" s="49">
        <f t="shared" si="3"/>
        <v>30107.599999999999</v>
      </c>
    </row>
    <row r="46" spans="1:7" x14ac:dyDescent="0.3">
      <c r="A46" s="59" t="s">
        <v>137</v>
      </c>
      <c r="B46" s="60" t="s">
        <v>125</v>
      </c>
      <c r="C46" s="60" t="s">
        <v>93</v>
      </c>
      <c r="D46" s="35">
        <v>4200</v>
      </c>
      <c r="E46" s="35">
        <v>3611.7</v>
      </c>
      <c r="F46" s="51">
        <f t="shared" si="1"/>
        <v>4200</v>
      </c>
    </row>
    <row r="47" spans="1:7" x14ac:dyDescent="0.3">
      <c r="A47" s="59" t="s">
        <v>138</v>
      </c>
      <c r="B47" s="60" t="s">
        <v>125</v>
      </c>
      <c r="C47" s="60" t="s">
        <v>99</v>
      </c>
      <c r="D47" s="35">
        <v>25907.599999999999</v>
      </c>
      <c r="E47" s="35">
        <v>16962.599999999999</v>
      </c>
      <c r="F47" s="51">
        <f t="shared" si="1"/>
        <v>25907.599999999999</v>
      </c>
    </row>
    <row r="48" spans="1:7" x14ac:dyDescent="0.3">
      <c r="A48" s="69" t="s">
        <v>139</v>
      </c>
      <c r="B48" s="58" t="s">
        <v>107</v>
      </c>
      <c r="C48" s="58"/>
      <c r="D48" s="49">
        <f t="shared" ref="D48:E48" si="4">D49</f>
        <v>190</v>
      </c>
      <c r="E48" s="49">
        <f t="shared" si="4"/>
        <v>167</v>
      </c>
      <c r="F48" s="50">
        <f t="shared" si="1"/>
        <v>190</v>
      </c>
    </row>
    <row r="49" spans="1:6" x14ac:dyDescent="0.3">
      <c r="A49" s="70" t="s">
        <v>140</v>
      </c>
      <c r="B49" s="60" t="s">
        <v>107</v>
      </c>
      <c r="C49" s="60" t="s">
        <v>95</v>
      </c>
      <c r="D49" s="35">
        <v>190</v>
      </c>
      <c r="E49" s="35">
        <v>167</v>
      </c>
      <c r="F49" s="51">
        <f t="shared" si="1"/>
        <v>190</v>
      </c>
    </row>
    <row r="50" spans="1:6" x14ac:dyDescent="0.3">
      <c r="A50" s="69" t="s">
        <v>158</v>
      </c>
      <c r="B50" s="58" t="s">
        <v>118</v>
      </c>
      <c r="C50" s="60"/>
      <c r="D50" s="49">
        <f>D51</f>
        <v>1070.4000000000001</v>
      </c>
      <c r="E50" s="49">
        <f t="shared" ref="E50:F50" si="5">E51</f>
        <v>1021.3</v>
      </c>
      <c r="F50" s="49">
        <f t="shared" si="5"/>
        <v>1070.4000000000001</v>
      </c>
    </row>
    <row r="51" spans="1:6" x14ac:dyDescent="0.3">
      <c r="A51" s="70" t="s">
        <v>157</v>
      </c>
      <c r="B51" s="60" t="s">
        <v>118</v>
      </c>
      <c r="C51" s="60" t="s">
        <v>95</v>
      </c>
      <c r="D51" s="35">
        <v>1070.4000000000001</v>
      </c>
      <c r="E51" s="35">
        <v>1021.3</v>
      </c>
      <c r="F51" s="51">
        <v>1070.4000000000001</v>
      </c>
    </row>
    <row r="52" spans="1:6" ht="27.6" x14ac:dyDescent="0.3">
      <c r="A52" s="69" t="s">
        <v>141</v>
      </c>
      <c r="B52" s="58" t="s">
        <v>109</v>
      </c>
      <c r="C52" s="58"/>
      <c r="D52" s="49">
        <f t="shared" ref="D52:E52" si="6">D53</f>
        <v>26.7</v>
      </c>
      <c r="E52" s="49">
        <f t="shared" si="6"/>
        <v>26.7</v>
      </c>
      <c r="F52" s="50">
        <f t="shared" si="1"/>
        <v>26.7</v>
      </c>
    </row>
    <row r="53" spans="1:6" ht="27.6" x14ac:dyDescent="0.3">
      <c r="A53" s="70" t="s">
        <v>142</v>
      </c>
      <c r="B53" s="60" t="s">
        <v>109</v>
      </c>
      <c r="C53" s="60" t="s">
        <v>93</v>
      </c>
      <c r="D53" s="35">
        <v>26.7</v>
      </c>
      <c r="E53" s="35">
        <v>26.7</v>
      </c>
      <c r="F53" s="51">
        <f t="shared" si="1"/>
        <v>26.7</v>
      </c>
    </row>
    <row r="54" spans="1:6" ht="27.6" x14ac:dyDescent="0.3">
      <c r="A54" s="62" t="s">
        <v>143</v>
      </c>
      <c r="B54" s="58" t="s">
        <v>144</v>
      </c>
      <c r="C54" s="58"/>
      <c r="D54" s="49">
        <f>D55+D56</f>
        <v>90817.8</v>
      </c>
      <c r="E54" s="49">
        <f t="shared" ref="E54:F54" si="7">E55+E56</f>
        <v>64087.5</v>
      </c>
      <c r="F54" s="49">
        <f t="shared" si="7"/>
        <v>90817.8</v>
      </c>
    </row>
    <row r="55" spans="1:6" ht="41.4" x14ac:dyDescent="0.3">
      <c r="A55" s="61" t="s">
        <v>145</v>
      </c>
      <c r="B55" s="60" t="s">
        <v>144</v>
      </c>
      <c r="C55" s="60" t="s">
        <v>93</v>
      </c>
      <c r="D55" s="35">
        <v>31907</v>
      </c>
      <c r="E55" s="35">
        <v>25787.8</v>
      </c>
      <c r="F55" s="51">
        <f t="shared" si="1"/>
        <v>31907</v>
      </c>
    </row>
    <row r="56" spans="1:6" x14ac:dyDescent="0.3">
      <c r="A56" s="65" t="s">
        <v>146</v>
      </c>
      <c r="B56" s="60" t="s">
        <v>144</v>
      </c>
      <c r="C56" s="60" t="s">
        <v>97</v>
      </c>
      <c r="D56" s="35">
        <v>58910.8</v>
      </c>
      <c r="E56" s="35">
        <v>38299.699999999997</v>
      </c>
      <c r="F56" s="51">
        <f t="shared" si="1"/>
        <v>58910.8</v>
      </c>
    </row>
  </sheetData>
  <mergeCells count="9">
    <mergeCell ref="A2:F2"/>
    <mergeCell ref="A3:F3"/>
    <mergeCell ref="A5:A7"/>
    <mergeCell ref="B5:C5"/>
    <mergeCell ref="D5:D7"/>
    <mergeCell ref="E5:E7"/>
    <mergeCell ref="F5:F7"/>
    <mergeCell ref="B6:B7"/>
    <mergeCell ref="C6:C7"/>
  </mergeCells>
  <pageMargins left="0.9055118110236221" right="0.51181102362204722" top="0.74803149606299213" bottom="0.55118110236220474" header="0.31496062992125984" footer="0.31496062992125984"/>
  <pageSetup paperSize="9" scale="6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7" workbookViewId="0">
      <selection activeCell="F27" sqref="F27"/>
    </sheetView>
  </sheetViews>
  <sheetFormatPr defaultRowHeight="14.4" x14ac:dyDescent="0.3"/>
  <cols>
    <col min="1" max="1" width="44" style="52" customWidth="1"/>
    <col min="2" max="2" width="8.44140625" style="52" hidden="1" customWidth="1"/>
    <col min="3" max="3" width="29.44140625" style="52" hidden="1" customWidth="1"/>
    <col min="4" max="4" width="16.33203125" style="52" customWidth="1"/>
    <col min="5" max="5" width="15.6640625" style="52" customWidth="1"/>
    <col min="6" max="6" width="17.88671875" style="52" customWidth="1"/>
    <col min="7" max="16384" width="8.88671875" style="52"/>
  </cols>
  <sheetData>
    <row r="1" spans="1:7" ht="15.6" x14ac:dyDescent="0.3">
      <c r="A1" s="72" t="s">
        <v>28</v>
      </c>
      <c r="B1" s="72"/>
      <c r="C1" s="72"/>
      <c r="D1" s="72"/>
      <c r="E1" s="72"/>
      <c r="F1" s="72"/>
      <c r="G1" s="4"/>
    </row>
    <row r="2" spans="1:7" ht="15.6" x14ac:dyDescent="0.3">
      <c r="A2" s="73" t="s">
        <v>159</v>
      </c>
      <c r="B2" s="73"/>
      <c r="C2" s="73"/>
      <c r="D2" s="73"/>
      <c r="E2" s="73"/>
      <c r="F2" s="73"/>
      <c r="G2" s="5"/>
    </row>
    <row r="4" spans="1:7" ht="41.4" customHeight="1" x14ac:dyDescent="0.3">
      <c r="A4" s="6" t="s">
        <v>30</v>
      </c>
      <c r="B4" s="6" t="s">
        <v>31</v>
      </c>
      <c r="C4" s="6" t="s">
        <v>32</v>
      </c>
      <c r="D4" s="7" t="s">
        <v>160</v>
      </c>
      <c r="E4" s="7" t="s">
        <v>161</v>
      </c>
      <c r="F4" s="8" t="s">
        <v>153</v>
      </c>
    </row>
    <row r="5" spans="1:7" s="71" customFormat="1" x14ac:dyDescent="0.3">
      <c r="A5" s="9" t="s">
        <v>29</v>
      </c>
      <c r="B5" s="9" t="s">
        <v>33</v>
      </c>
      <c r="C5" s="9" t="s">
        <v>34</v>
      </c>
      <c r="D5" s="10">
        <f>D6+D18</f>
        <v>30167.59999999986</v>
      </c>
      <c r="E5" s="10">
        <f>E6+E18</f>
        <v>-750.5999999998603</v>
      </c>
      <c r="F5" s="10">
        <f>F6+F18</f>
        <v>8627.5999999998603</v>
      </c>
    </row>
    <row r="6" spans="1:7" ht="41.4" x14ac:dyDescent="0.3">
      <c r="A6" s="11" t="s">
        <v>35</v>
      </c>
      <c r="B6" s="11" t="s">
        <v>33</v>
      </c>
      <c r="C6" s="11" t="s">
        <v>36</v>
      </c>
      <c r="D6" s="12">
        <f>D7+D17</f>
        <v>-2015</v>
      </c>
      <c r="E6" s="12">
        <f>E7+E17</f>
        <v>-2015</v>
      </c>
      <c r="F6" s="12">
        <f>F7+F17</f>
        <v>-2015</v>
      </c>
    </row>
    <row r="7" spans="1:7" ht="27.6" x14ac:dyDescent="0.3">
      <c r="A7" s="11" t="s">
        <v>37</v>
      </c>
      <c r="B7" s="11" t="s">
        <v>33</v>
      </c>
      <c r="C7" s="11" t="s">
        <v>38</v>
      </c>
      <c r="D7" s="12">
        <f>D9+D10</f>
        <v>-2015</v>
      </c>
      <c r="E7" s="12">
        <f>E9+E10</f>
        <v>-2015</v>
      </c>
      <c r="F7" s="12">
        <f>F9+F10</f>
        <v>-2015</v>
      </c>
    </row>
    <row r="8" spans="1:7" ht="41.4" hidden="1" x14ac:dyDescent="0.3">
      <c r="A8" s="11" t="s">
        <v>39</v>
      </c>
      <c r="B8" s="11" t="s">
        <v>33</v>
      </c>
      <c r="C8" s="11" t="s">
        <v>40</v>
      </c>
      <c r="D8" s="12">
        <v>36510400</v>
      </c>
      <c r="E8" s="12">
        <v>25842000</v>
      </c>
      <c r="F8" s="12">
        <v>36510400</v>
      </c>
    </row>
    <row r="9" spans="1:7" ht="41.4" x14ac:dyDescent="0.3">
      <c r="A9" s="11" t="s">
        <v>41</v>
      </c>
      <c r="B9" s="11" t="s">
        <v>33</v>
      </c>
      <c r="C9" s="11" t="s">
        <v>42</v>
      </c>
      <c r="D9" s="12">
        <v>0</v>
      </c>
      <c r="E9" s="12">
        <v>0</v>
      </c>
      <c r="F9" s="12">
        <v>0</v>
      </c>
    </row>
    <row r="10" spans="1:7" ht="55.2" x14ac:dyDescent="0.3">
      <c r="A10" s="11" t="s">
        <v>43</v>
      </c>
      <c r="B10" s="11" t="s">
        <v>33</v>
      </c>
      <c r="C10" s="11" t="s">
        <v>44</v>
      </c>
      <c r="D10" s="12">
        <v>-2015</v>
      </c>
      <c r="E10" s="12">
        <v>-2015</v>
      </c>
      <c r="F10" s="12">
        <v>-2015</v>
      </c>
    </row>
    <row r="11" spans="1:7" ht="55.2" hidden="1" x14ac:dyDescent="0.3">
      <c r="A11" s="11" t="s">
        <v>45</v>
      </c>
      <c r="B11" s="11" t="s">
        <v>33</v>
      </c>
      <c r="C11" s="11" t="s">
        <v>46</v>
      </c>
      <c r="D11" s="12">
        <v>40300000</v>
      </c>
      <c r="E11" s="12">
        <v>29000000</v>
      </c>
      <c r="F11" s="12">
        <v>40300000</v>
      </c>
    </row>
    <row r="12" spans="1:7" ht="55.2" hidden="1" x14ac:dyDescent="0.3">
      <c r="A12" s="11" t="s">
        <v>47</v>
      </c>
      <c r="B12" s="11" t="s">
        <v>33</v>
      </c>
      <c r="C12" s="11" t="s">
        <v>48</v>
      </c>
      <c r="D12" s="12">
        <v>-3789600</v>
      </c>
      <c r="E12" s="12">
        <v>-3158000</v>
      </c>
      <c r="F12" s="12">
        <v>-3789600</v>
      </c>
    </row>
    <row r="13" spans="1:7" ht="27.6" hidden="1" x14ac:dyDescent="0.3">
      <c r="A13" s="11" t="s">
        <v>49</v>
      </c>
      <c r="B13" s="11" t="s">
        <v>33</v>
      </c>
      <c r="C13" s="11" t="s">
        <v>50</v>
      </c>
      <c r="D13" s="12">
        <v>-40300000</v>
      </c>
      <c r="E13" s="12">
        <v>-29000000</v>
      </c>
      <c r="F13" s="12">
        <v>-40300000</v>
      </c>
    </row>
    <row r="14" spans="1:7" ht="27.6" hidden="1" x14ac:dyDescent="0.3">
      <c r="A14" s="11" t="s">
        <v>51</v>
      </c>
      <c r="B14" s="11" t="s">
        <v>33</v>
      </c>
      <c r="C14" s="11" t="s">
        <v>52</v>
      </c>
      <c r="D14" s="12">
        <v>-40300000</v>
      </c>
      <c r="E14" s="12">
        <v>-29000000</v>
      </c>
      <c r="F14" s="12">
        <v>-40300000</v>
      </c>
    </row>
    <row r="15" spans="1:7" ht="27.6" hidden="1" x14ac:dyDescent="0.3">
      <c r="A15" s="11" t="s">
        <v>53</v>
      </c>
      <c r="B15" s="11" t="s">
        <v>33</v>
      </c>
      <c r="C15" s="11" t="s">
        <v>54</v>
      </c>
      <c r="D15" s="12">
        <v>-40300000</v>
      </c>
      <c r="E15" s="12">
        <v>-29000000</v>
      </c>
      <c r="F15" s="12">
        <v>-40300000</v>
      </c>
    </row>
    <row r="16" spans="1:7" ht="41.4" hidden="1" x14ac:dyDescent="0.3">
      <c r="A16" s="11" t="s">
        <v>55</v>
      </c>
      <c r="B16" s="11" t="s">
        <v>33</v>
      </c>
      <c r="C16" s="11" t="s">
        <v>56</v>
      </c>
      <c r="D16" s="12">
        <v>-40300000</v>
      </c>
      <c r="E16" s="12">
        <v>-29000000</v>
      </c>
      <c r="F16" s="12">
        <v>-40300000</v>
      </c>
    </row>
    <row r="17" spans="1:6" ht="55.2" x14ac:dyDescent="0.3">
      <c r="A17" s="11" t="s">
        <v>57</v>
      </c>
      <c r="B17" s="11" t="s">
        <v>33</v>
      </c>
      <c r="C17" s="11" t="s">
        <v>58</v>
      </c>
      <c r="D17" s="12">
        <v>0</v>
      </c>
      <c r="E17" s="12">
        <v>0</v>
      </c>
      <c r="F17" s="12">
        <v>0</v>
      </c>
    </row>
    <row r="18" spans="1:6" ht="27.6" x14ac:dyDescent="0.3">
      <c r="A18" s="11" t="s">
        <v>59</v>
      </c>
      <c r="B18" s="11" t="s">
        <v>33</v>
      </c>
      <c r="C18" s="11" t="s">
        <v>60</v>
      </c>
      <c r="D18" s="12">
        <f>D22+D26</f>
        <v>32182.59999999986</v>
      </c>
      <c r="E18" s="12">
        <f t="shared" ref="E18" si="0">E22+E26</f>
        <v>1264.4000000001397</v>
      </c>
      <c r="F18" s="12">
        <f>F22+F26</f>
        <v>10642.59999999986</v>
      </c>
    </row>
    <row r="19" spans="1:6" x14ac:dyDescent="0.3">
      <c r="A19" s="11" t="s">
        <v>61</v>
      </c>
      <c r="B19" s="11" t="s">
        <v>33</v>
      </c>
      <c r="C19" s="11" t="s">
        <v>62</v>
      </c>
      <c r="D19" s="12">
        <f>D20</f>
        <v>-1493667.6</v>
      </c>
      <c r="E19" s="12">
        <f t="shared" ref="E19" si="1">E20</f>
        <v>-1068992.3999999999</v>
      </c>
      <c r="F19" s="12">
        <f>F20</f>
        <v>-1541767.3</v>
      </c>
    </row>
    <row r="20" spans="1:6" x14ac:dyDescent="0.3">
      <c r="A20" s="11" t="s">
        <v>63</v>
      </c>
      <c r="B20" s="11" t="s">
        <v>33</v>
      </c>
      <c r="C20" s="11" t="s">
        <v>64</v>
      </c>
      <c r="D20" s="12">
        <f t="shared" ref="D20:F21" si="2">D21</f>
        <v>-1493667.6</v>
      </c>
      <c r="E20" s="12">
        <f t="shared" si="2"/>
        <v>-1068992.3999999999</v>
      </c>
      <c r="F20" s="12">
        <f t="shared" si="2"/>
        <v>-1541767.3</v>
      </c>
    </row>
    <row r="21" spans="1:6" ht="27.6" x14ac:dyDescent="0.3">
      <c r="A21" s="11" t="s">
        <v>65</v>
      </c>
      <c r="B21" s="11" t="s">
        <v>33</v>
      </c>
      <c r="C21" s="11" t="s">
        <v>66</v>
      </c>
      <c r="D21" s="12">
        <f t="shared" si="2"/>
        <v>-1493667.6</v>
      </c>
      <c r="E21" s="12">
        <f t="shared" si="2"/>
        <v>-1068992.3999999999</v>
      </c>
      <c r="F21" s="12">
        <f t="shared" si="2"/>
        <v>-1541767.3</v>
      </c>
    </row>
    <row r="22" spans="1:6" ht="27.6" x14ac:dyDescent="0.3">
      <c r="A22" s="11" t="s">
        <v>67</v>
      </c>
      <c r="B22" s="11" t="s">
        <v>33</v>
      </c>
      <c r="C22" s="11" t="s">
        <v>68</v>
      </c>
      <c r="D22" s="12">
        <v>-1493667.6</v>
      </c>
      <c r="E22" s="12">
        <v>-1068992.3999999999</v>
      </c>
      <c r="F22" s="12">
        <v>-1541767.3</v>
      </c>
    </row>
    <row r="23" spans="1:6" x14ac:dyDescent="0.3">
      <c r="A23" s="11" t="s">
        <v>69</v>
      </c>
      <c r="B23" s="11" t="s">
        <v>33</v>
      </c>
      <c r="C23" s="11" t="s">
        <v>70</v>
      </c>
      <c r="D23" s="12">
        <f>D24</f>
        <v>1525850.2</v>
      </c>
      <c r="E23" s="12">
        <f t="shared" ref="E23" si="3">E24</f>
        <v>1070256.8</v>
      </c>
      <c r="F23" s="12">
        <f>F24</f>
        <v>1552409.9</v>
      </c>
    </row>
    <row r="24" spans="1:6" x14ac:dyDescent="0.3">
      <c r="A24" s="11" t="s">
        <v>71</v>
      </c>
      <c r="B24" s="11" t="s">
        <v>33</v>
      </c>
      <c r="C24" s="11" t="s">
        <v>72</v>
      </c>
      <c r="D24" s="12">
        <f>D25</f>
        <v>1525850.2</v>
      </c>
      <c r="E24" s="12">
        <f>E25</f>
        <v>1070256.8</v>
      </c>
      <c r="F24" s="12">
        <f>F25</f>
        <v>1552409.9</v>
      </c>
    </row>
    <row r="25" spans="1:6" ht="27.6" x14ac:dyDescent="0.3">
      <c r="A25" s="11" t="s">
        <v>73</v>
      </c>
      <c r="B25" s="11" t="s">
        <v>33</v>
      </c>
      <c r="C25" s="11" t="s">
        <v>74</v>
      </c>
      <c r="D25" s="12">
        <f>D26</f>
        <v>1525850.2</v>
      </c>
      <c r="E25" s="12">
        <f>E26</f>
        <v>1070256.8</v>
      </c>
      <c r="F25" s="12">
        <f>F26</f>
        <v>1552409.9</v>
      </c>
    </row>
    <row r="26" spans="1:6" ht="27.6" x14ac:dyDescent="0.3">
      <c r="A26" s="11" t="s">
        <v>75</v>
      </c>
      <c r="B26" s="11" t="s">
        <v>33</v>
      </c>
      <c r="C26" s="11" t="s">
        <v>76</v>
      </c>
      <c r="D26" s="12">
        <v>1525850.2</v>
      </c>
      <c r="E26" s="12">
        <v>1070256.8</v>
      </c>
      <c r="F26" s="12">
        <f>расходы!F9+2015</f>
        <v>1552409.9</v>
      </c>
    </row>
  </sheetData>
  <mergeCells count="2">
    <mergeCell ref="A1:F1"/>
    <mergeCell ref="A2:F2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2024-11-15T11:09:53Z</dcterms:modified>
</cp:coreProperties>
</file>