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8" windowWidth="15120" windowHeight="8016"/>
  </bookViews>
  <sheets>
    <sheet name="Лист1" sheetId="1" r:id="rId1"/>
    <sheet name="Лист3" sheetId="3" r:id="rId2"/>
  </sheets>
  <calcPr calcId="145621"/>
</workbook>
</file>

<file path=xl/calcChain.xml><?xml version="1.0" encoding="utf-8"?>
<calcChain xmlns="http://schemas.openxmlformats.org/spreadsheetml/2006/main">
  <c r="F31" i="1" l="1"/>
  <c r="F97" i="1" l="1"/>
  <c r="F94" i="1"/>
  <c r="F60" i="1"/>
  <c r="F59" i="1"/>
  <c r="F35" i="1"/>
  <c r="F41" i="1"/>
  <c r="F22" i="1"/>
  <c r="G83" i="1" l="1"/>
  <c r="G84" i="1"/>
  <c r="G85" i="1"/>
  <c r="G86" i="1"/>
  <c r="G87" i="1"/>
  <c r="G88" i="1"/>
  <c r="G89" i="1"/>
  <c r="G90" i="1"/>
  <c r="G91" i="1"/>
  <c r="G92" i="1"/>
  <c r="G93" i="1"/>
  <c r="G94" i="1"/>
  <c r="G95" i="1"/>
  <c r="G96" i="1"/>
  <c r="G97" i="1"/>
  <c r="G34" i="1"/>
  <c r="G35" i="1"/>
  <c r="G36" i="1"/>
  <c r="G37" i="1"/>
  <c r="G38" i="1"/>
  <c r="G39" i="1"/>
  <c r="G40" i="1"/>
  <c r="G41" i="1"/>
  <c r="G42" i="1"/>
  <c r="G43" i="1"/>
  <c r="G44" i="1"/>
  <c r="G45" i="1"/>
  <c r="G46" i="1"/>
  <c r="G47" i="1"/>
  <c r="G48" i="1"/>
  <c r="G49" i="1"/>
  <c r="G50" i="1"/>
  <c r="G26" i="1"/>
  <c r="G27" i="1"/>
  <c r="G28" i="1"/>
  <c r="G29" i="1"/>
  <c r="G30" i="1"/>
  <c r="G31" i="1"/>
  <c r="G32" i="1"/>
  <c r="G33" i="1"/>
  <c r="F58" i="1" l="1"/>
  <c r="F54" i="1"/>
  <c r="F88" i="1" l="1"/>
  <c r="F25" i="1"/>
  <c r="G25" i="1" s="1"/>
  <c r="D25" i="1"/>
  <c r="E25" i="1"/>
  <c r="C25" i="1"/>
  <c r="F32" i="1"/>
  <c r="F87" i="1"/>
  <c r="F86" i="1"/>
  <c r="F21" i="1"/>
  <c r="F23" i="1" l="1"/>
  <c r="F18" i="1" s="1"/>
  <c r="G18" i="1" s="1"/>
  <c r="G73" i="1"/>
  <c r="G74" i="1"/>
  <c r="G75" i="1"/>
  <c r="G76" i="1"/>
  <c r="G77" i="1"/>
  <c r="G78" i="1"/>
  <c r="G79" i="1"/>
  <c r="G80" i="1"/>
  <c r="G81" i="1"/>
  <c r="G72" i="1"/>
  <c r="G71" i="1"/>
  <c r="G66" i="1"/>
  <c r="G67" i="1"/>
  <c r="G68" i="1"/>
  <c r="G69" i="1"/>
  <c r="G70" i="1"/>
  <c r="G65" i="1"/>
  <c r="G64" i="1"/>
  <c r="G63" i="1"/>
  <c r="G60" i="1"/>
  <c r="G61" i="1"/>
  <c r="G62" i="1"/>
  <c r="G59" i="1"/>
  <c r="G54" i="1"/>
  <c r="G55" i="1"/>
  <c r="G56" i="1"/>
  <c r="G57" i="1"/>
  <c r="G52" i="1"/>
  <c r="G21" i="1"/>
  <c r="G22" i="1"/>
  <c r="G23" i="1"/>
  <c r="G24" i="1"/>
  <c r="G20" i="1"/>
  <c r="F79" i="1"/>
  <c r="F77" i="1"/>
  <c r="F76" i="1"/>
  <c r="F61" i="1"/>
  <c r="F56" i="1" l="1"/>
  <c r="F48" i="1"/>
  <c r="F30" i="1"/>
  <c r="F27" i="1"/>
  <c r="E23" i="1" l="1"/>
  <c r="E22" i="1"/>
  <c r="E21" i="1"/>
  <c r="F96" i="1"/>
  <c r="F93" i="1"/>
  <c r="F82" i="1"/>
  <c r="G82" i="1" s="1"/>
  <c r="F73" i="1"/>
  <c r="F67" i="1"/>
  <c r="F65" i="1"/>
  <c r="F64" i="1" s="1"/>
  <c r="F63" i="1" s="1"/>
  <c r="G58" i="1" s="1"/>
  <c r="F53" i="1"/>
  <c r="G53" i="1" s="1"/>
  <c r="F49" i="1"/>
  <c r="F47" i="1"/>
  <c r="F46" i="1"/>
  <c r="F45" i="1"/>
  <c r="F44" i="1"/>
  <c r="F43" i="1"/>
  <c r="F42" i="1"/>
  <c r="F37" i="1"/>
  <c r="F34" i="1"/>
  <c r="F51" i="1" l="1"/>
  <c r="G51" i="1" s="1"/>
  <c r="E97" i="1"/>
  <c r="F16" i="1" l="1"/>
  <c r="F14" i="1" s="1"/>
  <c r="D82" i="1"/>
  <c r="E82" i="1"/>
  <c r="C82" i="1"/>
  <c r="E96" i="1"/>
  <c r="E88" i="1"/>
  <c r="E73" i="1"/>
  <c r="E65" i="1"/>
  <c r="E60" i="1"/>
  <c r="E59" i="1"/>
  <c r="G14" i="1" l="1"/>
  <c r="E37" i="1"/>
  <c r="E31" i="1"/>
  <c r="E94" i="1"/>
  <c r="E49" i="1"/>
  <c r="E47" i="1"/>
  <c r="E93" i="1"/>
  <c r="E87" i="1"/>
  <c r="E86" i="1"/>
  <c r="E79" i="1"/>
  <c r="E77" i="1"/>
  <c r="E61" i="1"/>
  <c r="E27" i="1"/>
  <c r="D18" i="1"/>
  <c r="C18" i="1"/>
  <c r="E18" i="1"/>
  <c r="E67" i="1"/>
  <c r="E64" i="1"/>
  <c r="E53" i="1"/>
  <c r="E46" i="1"/>
  <c r="E45" i="1"/>
  <c r="E44" i="1"/>
  <c r="E43" i="1"/>
  <c r="E42" i="1"/>
  <c r="E41" i="1"/>
  <c r="E35" i="1"/>
  <c r="E34" i="1"/>
  <c r="E30" i="1"/>
  <c r="E63" i="1" l="1"/>
  <c r="E58" i="1" s="1"/>
  <c r="E51" i="1" l="1"/>
  <c r="E16" i="1" s="1"/>
  <c r="G16" i="1" s="1"/>
  <c r="E14" i="1" l="1"/>
  <c r="D35" i="1" l="1"/>
  <c r="D43" i="1"/>
  <c r="D46" i="1"/>
  <c r="D45" i="1"/>
  <c r="D44" i="1"/>
  <c r="D41" i="1"/>
  <c r="D42" i="1"/>
  <c r="D34" i="1" l="1"/>
  <c r="D30" i="1"/>
  <c r="D67" i="1" l="1"/>
  <c r="D64" i="1"/>
  <c r="D53" i="1"/>
  <c r="D63" i="1" l="1"/>
  <c r="C85" i="1"/>
  <c r="D58" i="1" l="1"/>
  <c r="C35" i="1"/>
  <c r="C33" i="1"/>
  <c r="C34" i="1"/>
  <c r="C67" i="1"/>
  <c r="C64" i="1"/>
  <c r="D51" i="1" l="1"/>
  <c r="C63" i="1"/>
  <c r="C58" i="1" s="1"/>
  <c r="C53" i="1"/>
  <c r="D16" i="1" l="1"/>
  <c r="D14" i="1" l="1"/>
  <c r="C51" i="1"/>
  <c r="C16" i="1" l="1"/>
  <c r="C14" i="1" l="1"/>
</calcChain>
</file>

<file path=xl/sharedStrings.xml><?xml version="1.0" encoding="utf-8"?>
<sst xmlns="http://schemas.openxmlformats.org/spreadsheetml/2006/main" count="100" uniqueCount="98">
  <si>
    <t>района "Хилокский район"</t>
  </si>
  <si>
    <t>№ п/п</t>
  </si>
  <si>
    <t>Наименование доходов</t>
  </si>
  <si>
    <t>БЕЗВОЗМЕЗДНЫЕ ПОСТУПЛЕНИЯ - всего</t>
  </si>
  <si>
    <t>В том числе:</t>
  </si>
  <si>
    <t>БЕЗВОЗМЕЗДНЫЕ ПОСТУПЛЕНИЯ ОТ ДРУГИХ  БЮДЖЕТОВ БЮДЖЕТНОЙ СИСТЕМЫ РОССИЙСКОЙ ФЕДЕРАЦИИ</t>
  </si>
  <si>
    <t>Дотации от других бюджетов бюджетной системы Российской Федерации</t>
  </si>
  <si>
    <t>Дотация на выравнивание бюджетной обеспеченности  муниципальных районов</t>
  </si>
  <si>
    <t>Субсидии от других бюджетов бюджетной системы Российской Федерации</t>
  </si>
  <si>
    <t xml:space="preserve">Субсидия на реализацию Закона Забайкальского края  от 29.04.2009  № 168-ЗЗК «Об образовании» в части увеличения тарифной ставки на 25 процентов  в поселках городского типа (рабочих поселках) (кроме педагогических работников муниципальных  образовательных учреждений) </t>
  </si>
  <si>
    <t>Субвенция на осуществление полномочий по первичному воинскому учету на территориях где отсутствуют военные комиссариаты</t>
  </si>
  <si>
    <t>Субвенции  на выполнение передаваемых полномочий – всего, в том числе:</t>
  </si>
  <si>
    <t>Иные межбюджетные трансферты</t>
  </si>
  <si>
    <t xml:space="preserve">  - на исполнение органами местного  самоуправления  государственного полномочия по расчету и предоставлению дотаций поселениям на выравнивание бюджетной обеспеченности</t>
  </si>
  <si>
    <t xml:space="preserve">  -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t>
  </si>
  <si>
    <t xml:space="preserve">  - на администрирование государственного полномочия по организации и осуществлению деятельности по опеке и попечительству над несовершеннолетними</t>
  </si>
  <si>
    <t xml:space="preserve">  - на  осуществление государственных полномочий по сбору информации от поселений, находящихся в муниципальном районе, необходимой для ведения регистра муниципальных нормативных правовых актов</t>
  </si>
  <si>
    <t xml:space="preserve">   - на обеспечение государственных  гарантий прав граждан на получение общедоступного и бесплатного дошкольного образования в общеобразовательных учреждениях в соответствии с Законом Забайкальского края от 11 июля 2013 года № 858-ЗЗК «Об образовании»</t>
  </si>
  <si>
    <t xml:space="preserve">   - на обеспечение государственных  гарантий прав граждан на получение общедоступного и бесплатного общего образования в общеобразовательных учреждениях в соответствии с Законом Забайкальского края от 11 июля 2013 года № 858-ЗЗК «Об образовании»</t>
  </si>
  <si>
    <t>Сумма (тыс.рублей)</t>
  </si>
  <si>
    <t>Иные  межбюджетные трансферты бюджету муниципального района  на комплектование книжных фондов библиотек муниципальных образований</t>
  </si>
  <si>
    <t xml:space="preserve">  - содержание ребенка в семье опекуна и приемной семье </t>
  </si>
  <si>
    <t xml:space="preserve">  - на содержание ребенка в приемной семье </t>
  </si>
  <si>
    <t xml:space="preserve">  - вознаграждение, причитающееся приемному родителю</t>
  </si>
  <si>
    <t>Иные межбюджетные трансферты бюджету муниципального района из бюджетов городских поселений на осуществление части полномочий по решению вопросов местного значения в соответствии с заключенными соглашениями</t>
  </si>
  <si>
    <t>Формы межбюджетных трансфертов, получаемых из других бюджетов</t>
  </si>
  <si>
    <t xml:space="preserve">  - на администрирование государственного полномочия по  обеспечению  бесплатным питанием детей из малоимущих семей, обучающихся в государственных и муниципальных общеобразовательных   учреждениях
</t>
  </si>
  <si>
    <t xml:space="preserve">  - на ежемесячные денежные выплаты лицам из числа детей-сирот и детей, оставшихся без попечения родителей, достигшим 18 лет, но продолжающим обучение по очной форме обучения в общеобразовательном учреждении</t>
  </si>
  <si>
    <t xml:space="preserve">  - на  осуществление  органами местного самоуправления государственного полномочия по предоставлению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</si>
  <si>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Субсидии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</si>
  <si>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Субсидия для софинансирования мероприятий по модернизации обьектов теплоэнергетики и капитального ремонта объектов коммунальной инфраструктуры, находящихся в муниципальной собственности</t>
  </si>
  <si>
    <t>Субсидия на строительство, реконструкцию,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t>
  </si>
  <si>
    <t>Субсидия на расходы, связанные с созданием центров цифрового образования детей</t>
  </si>
  <si>
    <t xml:space="preserve">  - на осуществление органами местного  самоуправления  государственного полномочия по расчету и предоставлению дотаций бюджетам поселений, а также по установлению нормативов формирования расходов на оплату труда депутатов, выборных должностных лиц местного самоуправления поселений, осуществляющих свои полномочия на постоянной основе, муниципальных служащих поселений и на содержание органов местного самоуправления поселений и по сбору с поселений, входящих в состав муниципального района, и предоставлению квартальной отчетности по исполнению государственных полномочий Российской Федерации по первичному воинскомц учету в поселениях, на территориях которых отсутствуют структурные подразделения военных комиссариатов </t>
  </si>
  <si>
    <t xml:space="preserve"> - на администрирование отдельных государственных полномочий в сфере социальной защиты населения</t>
  </si>
  <si>
    <t xml:space="preserve">  - на обеспечение льготным питанием детей из малоимущих семей, обучающихся в муниципальных общеобразовательных организациях </t>
  </si>
  <si>
    <t xml:space="preserve">  - на 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</si>
  <si>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  - на осуществление государственного полномочия по организации мероприятий при осуществлении деятельности по обращению с животными без владельцев</t>
  </si>
  <si>
    <t xml:space="preserve">  - на администрирование государственного полномочия по организации мероприятий при осуществлении деятельности по обращению с животными без владельцев</t>
  </si>
  <si>
    <t xml:space="preserve"> - на приобретение (строительство)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детям-сиротам и детям, оставшимся без попечения родителей, лицам из числа детей-сирот и детей, оставшихся без попечения родителей</t>
  </si>
  <si>
    <t>- на обеспечение отдыха, организацию и обеспечение оздоровления детей в каникулярное время в муниципальных организациях тотдыха детей и их оздоровления в соответствии с Законом Забайкальского края от 25 декабря № 1676-ЗЗК "О наделении органов местного самоуправления муниципальных районов и городских округов Забайкальского края отдельными государственными полномочиями на обеспечение отдыха,организации и обепечению оздоровления детей в каникулярное время"</t>
  </si>
  <si>
    <t xml:space="preserve">  -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</si>
  <si>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Субсидия на реализацию мероприятий по предоставлению молодым семьям социальных выплат на приобретение жилья или строительство индивидуального жилого дома</t>
  </si>
  <si>
    <t xml:space="preserve">  - на реализацию государственных полномочий в  сфере труда</t>
  </si>
  <si>
    <t xml:space="preserve">  - на осуществление государственного полномочия по созданию административных комиссий, рассматривающих дела об административных правонарушениях, предусмотренных законами Забайкальского края </t>
  </si>
  <si>
    <t>Субсидия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</si>
  <si>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</si>
  <si>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на создание центров цифрового образования детей</t>
  </si>
  <si>
    <t>Приложение № 8</t>
  </si>
  <si>
    <t xml:space="preserve">"Хилокский район" на 2024 год </t>
  </si>
  <si>
    <t>и плановый период 2025 и 2026 годов</t>
  </si>
  <si>
    <t>бюджетной системы, в 2024 году</t>
  </si>
  <si>
    <t>Субсидия на обеспечение в отношении объектов капитального ремонта требований к антитеррористической защищенности объектов (территорий), установленных законодательством</t>
  </si>
  <si>
    <t>Иные межбюджетные трансферты бюджету муниципального района на разработку проектно-сметной документации для капитального ремонта образовательных организаций (дошкольное образование)</t>
  </si>
  <si>
    <t>Иные межбюджетные трансферты бюджету муниципального района на разработку проектно-сметной документации для капитального ремонта образовательных организаций (общее образование)</t>
  </si>
  <si>
    <t xml:space="preserve">Иные межбюджетные трансферты бюджетам муниципальных районов на обеспечение льготным питанием в учебное время обучающихся в 5–11 классах в муниципальных общеобразовательных организациях Забайкальского края детей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(имевшим иные правоотношения) с организациями, содействующими выполнению задач, возложенных на Вооруженные Силы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детей военнослужащих, погибших (умерших) при исполнении обязанностей военной службы (службы)
</t>
  </si>
  <si>
    <t>Иные межбюджетные трансферты бюджету муниципального района на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t>
  </si>
  <si>
    <t>Единая субвенция местным бюджетам, в том числе:</t>
  </si>
  <si>
    <t>- на осуществление отдельных государственных полномочий в сфере государственного управления:</t>
  </si>
  <si>
    <t xml:space="preserve"> - на администрирование отдельных государственных полномочий в сфере образования:</t>
  </si>
  <si>
    <t>Субсидии на проведение комплексных кадастровых работ</t>
  </si>
  <si>
    <t>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том числе за счет средств резервного фонда Правительства Российской Федерации</t>
  </si>
  <si>
    <t>Субвенции от других бюджетов бюджетной системы Российской Федерации</t>
  </si>
  <si>
    <t>Субвенция на содержание ребенка в семье опекуна и приемной семье, а также вознаграждение, причитающееся приемному родителю - всего, в том числе:</t>
  </si>
  <si>
    <t xml:space="preserve">Иные межбюджетные трансферты бюджету муниципального района на финансовое обеспечение выплаты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соответствии с Законом Забайкальского края от 16 июля 2020 года № 1843-ЗЗК "О выплате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Забайкальского края,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</si>
  <si>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Иные межбюджетные трансферты бюджетам муниципальных районов на присмотр и уход за осваивающими образовательные программы дошкольного образования в муниципальных организациях Забайкальского края, осуществляющих образовательную деятельность по образовательным программам дошкольного образования детьми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(имевшим иные правоотношения) с организациями, содействующими выполнению задач, возложенных на Вооруженные Силы РФ, в ходе специальной военной операции на территориях Украины, ДНР, ЛНР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детьми военнослужащих, погибших (умерших) при исполнении обязанностей военной службы (службы)
</t>
  </si>
  <si>
    <t>к решению Совета муниципального</t>
  </si>
  <si>
    <t xml:space="preserve">  - на предоставление компенсации затрат родителей (законных представителей) детей-инвалидов на обучение по основным общеобразовательным программам на дому</t>
  </si>
  <si>
    <t>Отклонение (тыс. рублей)</t>
  </si>
  <si>
    <t>Субсидия на реализацию программ формирования современной городской среды</t>
  </si>
  <si>
    <t>Субсидии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</si>
  <si>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Субсидии на техническое оснащение муниципальных музеев</t>
  </si>
  <si>
    <t>Субсидии на государственную поддержку отрасли культуры</t>
  </si>
  <si>
    <t>Субсидии на создание виртуальных концертных залов</t>
  </si>
  <si>
    <t>Субсидии на обеспечение развития и укрепления материально-технической базы домов культуры в населенных пунктах с числом жителей до 50 тысяч человек</t>
  </si>
  <si>
    <t>"О внесении изменений в бюджет муниципального района</t>
  </si>
  <si>
    <t xml:space="preserve"> от __________________2024 г. №___________</t>
  </si>
  <si>
    <t>Уточненный план  (тыс.рублей)</t>
  </si>
  <si>
    <t>Дотация на поддержку мер по обеспечению сбалансированности бюджетов муниципальных районов</t>
  </si>
  <si>
    <t>Субсидии муниципальным образованиям по вопросам местного значения в отношении ГТС, находящихся в муниципальной собственности</t>
  </si>
  <si>
    <t>Иные межбюджетные трансферты бюджетам муниципальных районов Забайкальского края, предоставляемые в целях поощрения муниципальных образований Забайкальского края за повышение эффективности расходов бюджетов муниципальных районов, муниципальных и городских округов Забайкальского края и наращивание налогооблагаемой базы</t>
  </si>
  <si>
    <t>Субсидии на реализацию мероприятий по модернизации школьных систем образования</t>
  </si>
  <si>
    <t>Уточненный план на 01.09.2024 года (тыс.рублей)</t>
  </si>
  <si>
    <t>Дотация на обеспечение расходных обязятельств по оплате труда работников учреждений бюджетной сферы, финансируемых за счет средств бюджетов муниципальных районов</t>
  </si>
  <si>
    <t>Дотации (гранты) бюджетам муниципальных районов за достижение показателей деятельности органов местного самоуправления</t>
  </si>
  <si>
    <t>Субсидии на государственную поддержку отрасли культуры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t>
  </si>
  <si>
    <t>Субсидии бюджетам муниципальных районов, муниципальных и городских округов на реализацию мероприятий, направленных на обновление в объектах капитального ремонта 100% учебников и учебных пособий, не позволяющих их дальнейшее использование в образовательно</t>
  </si>
  <si>
    <t>Иные межбюджетные трансферты на реализацию мероприятий по разработке проектно-сметной документации по ликвидации накопленного вреда окружающей среде (для муниципальных образований Забайкальского края) на 2024 год</t>
  </si>
  <si>
    <t>Субсидия из дорожного фонда Забайкальского края на проектирование, строительство, реконструкцию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t>
  </si>
  <si>
    <t>Иной межбюджетный трансферт из дорожного фонда Забайкальского края на восстановление автомобильных дорог общего пользования местного значения при ликвидации последствий чрезвычайных ситуаций</t>
  </si>
  <si>
    <t>Иные межбюджетные трансферты из бюджета Забайкальского края бюджетам муниципальных районов, муниципальных и городских округов Забайкальского края на решение вопросов местного значения</t>
  </si>
  <si>
    <t>Прочие межбюджетные трансферты, передаваемые бюджетам муниципальных районов</t>
  </si>
  <si>
    <t>Иные межбюджетные трансферты бюджету муниципального района на финансовое обеспечение судебных решений по оплате труда педагогических работников муниципальных общеобразовательных учреждений</t>
  </si>
  <si>
    <t>Иные межбюджетные трансферты бюджету муниципального района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и профессиональных образовательных организаций</t>
  </si>
  <si>
    <t>Уточненный план на 01.01.2025 года (тыс.рублей)</t>
  </si>
  <si>
    <t>Дотации бюджетам муниципальных районов, муниципальных и городских округов Забайкальского края на финансовое обеспечение реализации мероприятий по проведению капитального ремонта жилых помещений отдельных категорий граждан</t>
  </si>
  <si>
    <t>Субсидия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</si>
  <si>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Субсидия на финансовое обеспечение мероприятий государственной программы Забайкальского края "Воспроизводство и использование природных ресурсов" на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</si>
</sst>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1" fillId="0" borderId="0" xfId="0" applyFont="1" applyFill="1"/>
    <xf numFmtId="0" fontId="1" fillId="0" borderId="0" xfId="0" applyFont="1" applyFill="1" applyAlignment="1">
      <alignment horizontal="center"/>
    </xf>
    <xf numFmtId="0" fontId="2" fillId="0" borderId="1" xfId="0" applyFont="1" applyFill="1" applyBorder="1" applyAlignment="1">
      <alignment horizontal="center" wrapText="1"/>
    </xf>
    <xf numFmtId="0" fontId="2" fillId="0" borderId="1" xfId="0" applyFont="1" applyFill="1" applyBorder="1" applyAlignment="1">
      <alignment horizontal="center"/>
    </xf>
    <xf numFmtId="164" fontId="2" fillId="0" borderId="1" xfId="0" applyNumberFormat="1" applyFont="1" applyFill="1" applyBorder="1"/>
    <xf numFmtId="164" fontId="1" fillId="0" borderId="1" xfId="0" applyNumberFormat="1" applyFont="1" applyFill="1" applyBorder="1"/>
    <xf numFmtId="164" fontId="1" fillId="0" borderId="1" xfId="0" applyNumberFormat="1" applyFont="1" applyFill="1" applyBorder="1" applyAlignment="1"/>
    <xf numFmtId="164" fontId="4" fillId="0" borderId="1" xfId="0" applyNumberFormat="1" applyFont="1" applyFill="1" applyBorder="1"/>
    <xf numFmtId="0" fontId="3" fillId="0" borderId="0" xfId="0" applyFont="1" applyFill="1" applyBorder="1"/>
    <xf numFmtId="0" fontId="3" fillId="0" borderId="0" xfId="0" applyFont="1" applyFill="1"/>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xf>
    <xf numFmtId="0" fontId="1" fillId="0" borderId="1" xfId="0" applyFont="1" applyFill="1" applyBorder="1" applyAlignment="1">
      <alignment horizontal="center"/>
    </xf>
    <xf numFmtId="0" fontId="2" fillId="0" borderId="1" xfId="0" applyFont="1" applyFill="1" applyBorder="1" applyAlignment="1">
      <alignment horizontal="left"/>
    </xf>
    <xf numFmtId="0" fontId="1" fillId="0" borderId="1" xfId="0" applyFont="1" applyFill="1" applyBorder="1" applyAlignment="1">
      <alignment horizontal="left"/>
    </xf>
    <xf numFmtId="0" fontId="2" fillId="0" borderId="1" xfId="0" applyFont="1" applyFill="1" applyBorder="1" applyAlignment="1">
      <alignment horizontal="left" wrapText="1"/>
    </xf>
    <xf numFmtId="0" fontId="2"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vertical="center" wrapText="1"/>
    </xf>
    <xf numFmtId="0" fontId="3" fillId="0" borderId="0" xfId="0" applyFont="1" applyFill="1" applyBorder="1" applyAlignment="1"/>
    <xf numFmtId="0" fontId="3" fillId="0" borderId="0" xfId="0" applyFont="1" applyFill="1" applyAlignment="1"/>
    <xf numFmtId="0" fontId="1" fillId="0" borderId="1" xfId="0" applyFont="1" applyFill="1" applyBorder="1" applyAlignment="1">
      <alignment wrapText="1"/>
    </xf>
    <xf numFmtId="0" fontId="1" fillId="0" borderId="1" xfId="0" applyFont="1" applyFill="1" applyBorder="1" applyAlignment="1">
      <alignment horizontal="left" wrapText="1"/>
    </xf>
    <xf numFmtId="2" fontId="1" fillId="0" borderId="1" xfId="0" applyNumberFormat="1" applyFont="1" applyFill="1" applyBorder="1" applyAlignment="1">
      <alignment horizontal="left" wrapText="1"/>
    </xf>
    <xf numFmtId="0" fontId="1" fillId="0" borderId="1" xfId="0" applyFont="1" applyFill="1" applyBorder="1" applyAlignment="1">
      <alignment horizontal="left" vertical="center" wrapText="1"/>
    </xf>
    <xf numFmtId="164" fontId="3" fillId="0" borderId="0" xfId="0" applyNumberFormat="1" applyFont="1" applyFill="1" applyBorder="1"/>
    <xf numFmtId="0" fontId="1" fillId="0" borderId="1" xfId="0" applyFont="1" applyFill="1" applyBorder="1" applyAlignment="1">
      <alignment vertical="top" wrapText="1"/>
    </xf>
    <xf numFmtId="49" fontId="2" fillId="0" borderId="1" xfId="0" applyNumberFormat="1" applyFont="1" applyFill="1" applyBorder="1" applyAlignment="1">
      <alignment horizontal="left" wrapText="1"/>
    </xf>
    <xf numFmtId="0" fontId="4" fillId="0" borderId="1" xfId="0" applyFont="1" applyFill="1" applyBorder="1" applyAlignment="1">
      <alignment horizontal="left" wrapText="1"/>
    </xf>
    <xf numFmtId="0" fontId="4" fillId="0" borderId="1" xfId="0" applyFont="1" applyFill="1" applyBorder="1" applyAlignment="1">
      <alignment horizontal="left" vertical="top" wrapText="1"/>
    </xf>
    <xf numFmtId="0" fontId="3" fillId="0" borderId="1" xfId="0" applyFont="1" applyFill="1" applyBorder="1" applyAlignment="1">
      <alignment horizontal="center"/>
    </xf>
    <xf numFmtId="49" fontId="1" fillId="0" borderId="1" xfId="0" applyNumberFormat="1" applyFont="1" applyFill="1" applyBorder="1" applyAlignment="1">
      <alignment horizontal="left" wrapText="1"/>
    </xf>
    <xf numFmtId="0" fontId="1" fillId="0" borderId="1" xfId="0" applyFont="1" applyFill="1" applyBorder="1" applyAlignment="1">
      <alignment horizontal="left" vertical="top" wrapText="1"/>
    </xf>
    <xf numFmtId="0" fontId="2" fillId="0" borderId="1" xfId="0" applyFont="1" applyFill="1" applyBorder="1" applyAlignment="1">
      <alignment horizontal="left" vertical="center"/>
    </xf>
    <xf numFmtId="0" fontId="3" fillId="0" borderId="1" xfId="0" applyFont="1" applyFill="1" applyBorder="1" applyAlignment="1">
      <alignment horizontal="center" vertical="top"/>
    </xf>
    <xf numFmtId="0" fontId="1" fillId="0" borderId="1" xfId="0" applyFont="1" applyFill="1" applyBorder="1" applyAlignment="1">
      <alignment horizontal="center" vertical="top"/>
    </xf>
    <xf numFmtId="0" fontId="3" fillId="0" borderId="0" xfId="0" applyFont="1" applyFill="1" applyBorder="1" applyAlignment="1">
      <alignment horizontal="center"/>
    </xf>
    <xf numFmtId="0" fontId="3" fillId="0" borderId="0" xfId="0" applyFont="1" applyFill="1" applyAlignment="1">
      <alignment horizontal="center"/>
    </xf>
    <xf numFmtId="164" fontId="1" fillId="0" borderId="0" xfId="0" applyNumberFormat="1" applyFont="1" applyFill="1" applyAlignment="1">
      <alignment horizontal="center"/>
    </xf>
    <xf numFmtId="0" fontId="2" fillId="0" borderId="0" xfId="0" applyFont="1" applyFill="1" applyAlignment="1">
      <alignment horizontal="center"/>
    </xf>
    <xf numFmtId="0" fontId="1" fillId="0" borderId="0" xfId="0" applyFont="1" applyFill="1" applyAlignment="1">
      <alignment horizontal="right"/>
    </xf>
    <xf numFmtId="0" fontId="2" fillId="0" borderId="0" xfId="0" applyFont="1" applyFill="1" applyAlignment="1">
      <alignment horizontal="center"/>
    </xf>
    <xf numFmtId="0" fontId="2" fillId="0" borderId="0" xfId="0" applyFont="1" applyFill="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02"/>
  <sheetViews>
    <sheetView tabSelected="1" workbookViewId="0">
      <selection activeCell="F11" sqref="F11"/>
    </sheetView>
  </sheetViews>
  <sheetFormatPr defaultColWidth="9.33203125" defaultRowHeight="15.6" x14ac:dyDescent="0.3"/>
  <cols>
    <col min="1" max="1" width="7.6640625" style="38" customWidth="1"/>
    <col min="2" max="2" width="83.5546875" style="10" customWidth="1"/>
    <col min="3" max="3" width="19.88671875" style="10" customWidth="1"/>
    <col min="4" max="4" width="14.33203125" style="10" customWidth="1"/>
    <col min="5" max="6" width="19.88671875" style="10" customWidth="1"/>
    <col min="7" max="7" width="14.33203125" style="9" customWidth="1"/>
    <col min="8" max="8" width="9.88671875" style="9" bestFit="1" customWidth="1"/>
    <col min="9" max="29" width="9.33203125" style="9"/>
    <col min="30" max="16384" width="9.33203125" style="10"/>
  </cols>
  <sheetData>
    <row r="1" spans="1:7" x14ac:dyDescent="0.3">
      <c r="A1" s="43" t="s">
        <v>48</v>
      </c>
      <c r="B1" s="43"/>
      <c r="C1" s="43"/>
      <c r="D1" s="43"/>
      <c r="E1" s="43"/>
      <c r="F1" s="43"/>
      <c r="G1" s="43"/>
    </row>
    <row r="2" spans="1:7" x14ac:dyDescent="0.3">
      <c r="A2" s="41" t="s">
        <v>66</v>
      </c>
      <c r="B2" s="41"/>
      <c r="C2" s="41"/>
      <c r="D2" s="41"/>
      <c r="E2" s="41"/>
      <c r="F2" s="41"/>
      <c r="G2" s="41"/>
    </row>
    <row r="3" spans="1:7" x14ac:dyDescent="0.3">
      <c r="A3" s="41" t="s">
        <v>0</v>
      </c>
      <c r="B3" s="41"/>
      <c r="C3" s="41"/>
      <c r="D3" s="41"/>
      <c r="E3" s="41"/>
      <c r="F3" s="41"/>
      <c r="G3" s="41"/>
    </row>
    <row r="4" spans="1:7" x14ac:dyDescent="0.3">
      <c r="A4" s="41" t="s">
        <v>75</v>
      </c>
      <c r="B4" s="41"/>
      <c r="C4" s="41"/>
      <c r="D4" s="41"/>
      <c r="E4" s="41"/>
      <c r="F4" s="41"/>
      <c r="G4" s="41"/>
    </row>
    <row r="5" spans="1:7" x14ac:dyDescent="0.3">
      <c r="A5" s="41" t="s">
        <v>49</v>
      </c>
      <c r="B5" s="41"/>
      <c r="C5" s="41"/>
      <c r="D5" s="41"/>
      <c r="E5" s="41"/>
      <c r="F5" s="41"/>
      <c r="G5" s="41"/>
    </row>
    <row r="6" spans="1:7" x14ac:dyDescent="0.3">
      <c r="A6" s="41" t="s">
        <v>50</v>
      </c>
      <c r="B6" s="41"/>
      <c r="C6" s="41"/>
      <c r="D6" s="41"/>
      <c r="E6" s="41"/>
      <c r="F6" s="41"/>
      <c r="G6" s="41"/>
    </row>
    <row r="7" spans="1:7" x14ac:dyDescent="0.3">
      <c r="A7" s="41" t="s">
        <v>76</v>
      </c>
      <c r="B7" s="41"/>
      <c r="C7" s="41"/>
      <c r="D7" s="41"/>
      <c r="E7" s="41"/>
      <c r="F7" s="41"/>
      <c r="G7" s="41"/>
    </row>
    <row r="8" spans="1:7" x14ac:dyDescent="0.3">
      <c r="A8" s="2"/>
      <c r="B8" s="1"/>
      <c r="C8" s="1"/>
      <c r="D8" s="1"/>
      <c r="E8" s="1"/>
      <c r="F8" s="1"/>
    </row>
    <row r="9" spans="1:7" x14ac:dyDescent="0.3">
      <c r="A9" s="42" t="s">
        <v>25</v>
      </c>
      <c r="B9" s="42"/>
      <c r="C9" s="42"/>
      <c r="D9" s="42"/>
      <c r="E9" s="42"/>
      <c r="F9" s="42"/>
      <c r="G9" s="42"/>
    </row>
    <row r="10" spans="1:7" x14ac:dyDescent="0.3">
      <c r="A10" s="42" t="s">
        <v>51</v>
      </c>
      <c r="B10" s="42"/>
      <c r="C10" s="42"/>
      <c r="D10" s="42"/>
      <c r="E10" s="42"/>
      <c r="F10" s="42"/>
      <c r="G10" s="42"/>
    </row>
    <row r="11" spans="1:7" x14ac:dyDescent="0.3">
      <c r="A11" s="40"/>
      <c r="B11" s="2"/>
      <c r="C11" s="2"/>
      <c r="D11" s="2"/>
      <c r="E11" s="2"/>
      <c r="F11" s="39"/>
    </row>
    <row r="12" spans="1:7" ht="52.95" customHeight="1" x14ac:dyDescent="0.3">
      <c r="A12" s="3" t="s">
        <v>1</v>
      </c>
      <c r="B12" s="12" t="s">
        <v>2</v>
      </c>
      <c r="C12" s="3" t="s">
        <v>19</v>
      </c>
      <c r="D12" s="3" t="s">
        <v>77</v>
      </c>
      <c r="E12" s="3" t="s">
        <v>82</v>
      </c>
      <c r="F12" s="3" t="s">
        <v>94</v>
      </c>
      <c r="G12" s="11" t="s">
        <v>68</v>
      </c>
    </row>
    <row r="13" spans="1:7" x14ac:dyDescent="0.3">
      <c r="A13" s="4">
        <v>1</v>
      </c>
      <c r="B13" s="4">
        <v>2</v>
      </c>
      <c r="C13" s="4">
        <v>3</v>
      </c>
      <c r="D13" s="4">
        <v>4</v>
      </c>
      <c r="E13" s="4">
        <v>4</v>
      </c>
      <c r="F13" s="4">
        <v>5</v>
      </c>
      <c r="G13" s="4">
        <v>6</v>
      </c>
    </row>
    <row r="14" spans="1:7" x14ac:dyDescent="0.3">
      <c r="A14" s="13"/>
      <c r="B14" s="14" t="s">
        <v>3</v>
      </c>
      <c r="C14" s="5">
        <f>C16</f>
        <v>659985.29999999993</v>
      </c>
      <c r="D14" s="5">
        <f>D16</f>
        <v>757125.59999999986</v>
      </c>
      <c r="E14" s="5">
        <f>E16</f>
        <v>1135718.5999999999</v>
      </c>
      <c r="F14" s="5">
        <f>F16</f>
        <v>1206406.6000000001</v>
      </c>
      <c r="G14" s="5">
        <f>F14-E14</f>
        <v>70688.000000000233</v>
      </c>
    </row>
    <row r="15" spans="1:7" x14ac:dyDescent="0.3">
      <c r="A15" s="13"/>
      <c r="B15" s="15" t="s">
        <v>4</v>
      </c>
      <c r="C15" s="6"/>
      <c r="D15" s="6"/>
      <c r="E15" s="6"/>
      <c r="F15" s="6"/>
      <c r="G15" s="5"/>
    </row>
    <row r="16" spans="1:7" ht="30.6" customHeight="1" x14ac:dyDescent="0.3">
      <c r="A16" s="13"/>
      <c r="B16" s="16" t="s">
        <v>5</v>
      </c>
      <c r="C16" s="5">
        <f>C18+C25+C51+C82</f>
        <v>659985.29999999993</v>
      </c>
      <c r="D16" s="5">
        <f>D18+D25+D51+D82+0.1</f>
        <v>757125.59999999986</v>
      </c>
      <c r="E16" s="5">
        <f>E18+E25+E51+E82</f>
        <v>1135718.5999999999</v>
      </c>
      <c r="F16" s="5">
        <f>F18+F25+F51+F82</f>
        <v>1206406.6000000001</v>
      </c>
      <c r="G16" s="5">
        <f>F16-E16</f>
        <v>70688.000000000233</v>
      </c>
    </row>
    <row r="17" spans="1:29" x14ac:dyDescent="0.3">
      <c r="A17" s="13"/>
      <c r="B17" s="15" t="s">
        <v>4</v>
      </c>
      <c r="C17" s="6"/>
      <c r="D17" s="6"/>
      <c r="E17" s="6"/>
      <c r="F17" s="6"/>
      <c r="G17" s="5"/>
    </row>
    <row r="18" spans="1:29" ht="19.95" customHeight="1" x14ac:dyDescent="0.3">
      <c r="A18" s="12">
        <v>1</v>
      </c>
      <c r="B18" s="17" t="s">
        <v>6</v>
      </c>
      <c r="C18" s="5">
        <f>C20+C21+C22+C23</f>
        <v>160485</v>
      </c>
      <c r="D18" s="5">
        <f t="shared" ref="D18:E18" si="0">D20+D21+D22+D23</f>
        <v>160643.29999999999</v>
      </c>
      <c r="E18" s="5">
        <f t="shared" si="0"/>
        <v>243741.99999999997</v>
      </c>
      <c r="F18" s="5">
        <f>F20+F21+F22+F23+F24</f>
        <v>328118.00000000006</v>
      </c>
      <c r="G18" s="5">
        <f>F18-E18</f>
        <v>84376.000000000087</v>
      </c>
    </row>
    <row r="19" spans="1:29" x14ac:dyDescent="0.3">
      <c r="A19" s="18"/>
      <c r="B19" s="15" t="s">
        <v>4</v>
      </c>
      <c r="C19" s="6"/>
      <c r="D19" s="6"/>
      <c r="E19" s="6"/>
      <c r="F19" s="6"/>
      <c r="G19" s="6"/>
    </row>
    <row r="20" spans="1:29" s="21" customFormat="1" ht="20.399999999999999" customHeight="1" x14ac:dyDescent="0.3">
      <c r="A20" s="18">
        <v>1</v>
      </c>
      <c r="B20" s="19" t="s">
        <v>7</v>
      </c>
      <c r="C20" s="7">
        <v>160485</v>
      </c>
      <c r="D20" s="7">
        <v>160485</v>
      </c>
      <c r="E20" s="7">
        <v>160485</v>
      </c>
      <c r="F20" s="7">
        <v>160485</v>
      </c>
      <c r="G20" s="6">
        <f>F20-E20</f>
        <v>0</v>
      </c>
      <c r="H20" s="20"/>
      <c r="I20" s="20"/>
      <c r="J20" s="20"/>
      <c r="K20" s="20"/>
      <c r="L20" s="20"/>
      <c r="M20" s="20"/>
      <c r="N20" s="20"/>
      <c r="O20" s="20"/>
      <c r="P20" s="20"/>
      <c r="Q20" s="20"/>
      <c r="R20" s="20"/>
      <c r="S20" s="20"/>
      <c r="T20" s="20"/>
      <c r="U20" s="20"/>
      <c r="V20" s="20"/>
      <c r="W20" s="20"/>
      <c r="X20" s="20"/>
      <c r="Y20" s="20"/>
      <c r="Z20" s="20"/>
      <c r="AA20" s="20"/>
      <c r="AB20" s="20"/>
      <c r="AC20" s="20"/>
    </row>
    <row r="21" spans="1:29" s="21" customFormat="1" ht="46.8" x14ac:dyDescent="0.3">
      <c r="A21" s="18">
        <v>2</v>
      </c>
      <c r="B21" s="22" t="s">
        <v>83</v>
      </c>
      <c r="C21" s="7">
        <v>0</v>
      </c>
      <c r="D21" s="7">
        <v>0</v>
      </c>
      <c r="E21" s="7">
        <f>15518.6+21634.7</f>
        <v>37153.300000000003</v>
      </c>
      <c r="F21" s="7">
        <f>15518.6+21634.7+31470.2+31470.2+4450</f>
        <v>104543.7</v>
      </c>
      <c r="G21" s="6">
        <f t="shared" ref="G21:G24" si="1">F21-E21</f>
        <v>67390.399999999994</v>
      </c>
      <c r="H21" s="20"/>
      <c r="I21" s="20"/>
      <c r="J21" s="20"/>
      <c r="K21" s="20"/>
      <c r="L21" s="20"/>
      <c r="M21" s="20"/>
      <c r="N21" s="20"/>
      <c r="O21" s="20"/>
      <c r="P21" s="20"/>
      <c r="Q21" s="20"/>
      <c r="R21" s="20"/>
      <c r="S21" s="20"/>
      <c r="T21" s="20"/>
      <c r="U21" s="20"/>
      <c r="V21" s="20"/>
      <c r="W21" s="20"/>
      <c r="X21" s="20"/>
      <c r="Y21" s="20"/>
      <c r="Z21" s="20"/>
      <c r="AA21" s="20"/>
      <c r="AB21" s="20"/>
      <c r="AC21" s="20"/>
    </row>
    <row r="22" spans="1:29" ht="31.2" x14ac:dyDescent="0.3">
      <c r="A22" s="18">
        <v>3</v>
      </c>
      <c r="B22" s="23" t="s">
        <v>78</v>
      </c>
      <c r="C22" s="6">
        <v>0</v>
      </c>
      <c r="D22" s="6">
        <v>158.30000000000001</v>
      </c>
      <c r="E22" s="6">
        <f>158.3+43264+176</f>
        <v>43598.3</v>
      </c>
      <c r="F22" s="6">
        <f>158.3+43264+176+5378.6+500+124.1+206.9+2276.9+1937.1+3746.5</f>
        <v>57768.4</v>
      </c>
      <c r="G22" s="6">
        <f t="shared" si="1"/>
        <v>14170.099999999999</v>
      </c>
    </row>
    <row r="23" spans="1:29" ht="32.4" customHeight="1" x14ac:dyDescent="0.3">
      <c r="A23" s="18">
        <v>4</v>
      </c>
      <c r="B23" s="23" t="s">
        <v>84</v>
      </c>
      <c r="C23" s="6">
        <v>0</v>
      </c>
      <c r="D23" s="6">
        <v>0</v>
      </c>
      <c r="E23" s="6">
        <f>2505.4</f>
        <v>2505.4</v>
      </c>
      <c r="F23" s="6">
        <f>2505.4+1860.5+805</f>
        <v>5170.8999999999996</v>
      </c>
      <c r="G23" s="6">
        <f t="shared" si="1"/>
        <v>2665.4999999999995</v>
      </c>
    </row>
    <row r="24" spans="1:29" ht="50.4" customHeight="1" x14ac:dyDescent="0.3">
      <c r="A24" s="18">
        <v>5</v>
      </c>
      <c r="B24" s="23" t="s">
        <v>95</v>
      </c>
      <c r="C24" s="6">
        <v>0</v>
      </c>
      <c r="D24" s="6">
        <v>0</v>
      </c>
      <c r="E24" s="6">
        <v>0</v>
      </c>
      <c r="F24" s="6">
        <v>150</v>
      </c>
      <c r="G24" s="6">
        <f t="shared" si="1"/>
        <v>150</v>
      </c>
    </row>
    <row r="25" spans="1:29" ht="21.6" customHeight="1" x14ac:dyDescent="0.3">
      <c r="A25" s="12">
        <v>2</v>
      </c>
      <c r="B25" s="17" t="s">
        <v>8</v>
      </c>
      <c r="C25" s="5">
        <f>C26+C27+C28+C29+C30+C31+C32+C33+C34+C35+C37+C38+C39+C40+C41+C42+C43+C44+C45+C46+C48+C49+C36+C47+C50</f>
        <v>40772.699999999997</v>
      </c>
      <c r="D25" s="5">
        <f t="shared" ref="D25:E25" si="2">D26+D27+D28+D29+D30+D31+D32+D33+D34+D35+D37+D38+D39+D40+D41+D42+D43+D44+D45+D46+D48+D49+D36+D47+D50</f>
        <v>134495.9</v>
      </c>
      <c r="E25" s="5">
        <f t="shared" si="2"/>
        <v>250284.59999999995</v>
      </c>
      <c r="F25" s="5">
        <f>F26+F27+F28+F29+F30+F31+F32+F33+F34+F35+F37+F38+F39+F40+F41+F42+F43+F44+F45+F46+F48+F49+F36+F47+F50+0.1</f>
        <v>245438.09999999998</v>
      </c>
      <c r="G25" s="5">
        <f>F25-E25</f>
        <v>-4846.4999999999709</v>
      </c>
    </row>
    <row r="26" spans="1:29" ht="63" customHeight="1" x14ac:dyDescent="0.3">
      <c r="A26" s="18">
        <v>1</v>
      </c>
      <c r="B26" s="23" t="s">
        <v>9</v>
      </c>
      <c r="C26" s="6">
        <v>126</v>
      </c>
      <c r="D26" s="6">
        <v>126</v>
      </c>
      <c r="E26" s="6">
        <v>126</v>
      </c>
      <c r="F26" s="6">
        <v>49.7</v>
      </c>
      <c r="G26" s="5">
        <f t="shared" ref="G26:G50" si="3">F26-E26</f>
        <v>-76.3</v>
      </c>
      <c r="H26" s="26"/>
    </row>
    <row r="27" spans="1:29" ht="46.8" x14ac:dyDescent="0.3">
      <c r="A27" s="18">
        <v>2</v>
      </c>
      <c r="B27" s="23" t="s">
        <v>52</v>
      </c>
      <c r="C27" s="6">
        <v>10673.4</v>
      </c>
      <c r="D27" s="6">
        <v>10673.4</v>
      </c>
      <c r="E27" s="6">
        <f>10673.4+18490.8</f>
        <v>29164.199999999997</v>
      </c>
      <c r="F27" s="6">
        <f>10673.4+18490.8-4914.2</f>
        <v>24249.999999999996</v>
      </c>
      <c r="G27" s="5">
        <f t="shared" si="3"/>
        <v>-4914.2000000000007</v>
      </c>
      <c r="H27" s="26"/>
    </row>
    <row r="28" spans="1:29" ht="48.6" customHeight="1" x14ac:dyDescent="0.3">
      <c r="A28" s="18">
        <v>2</v>
      </c>
      <c r="B28" s="24" t="s">
        <v>29</v>
      </c>
      <c r="C28" s="6">
        <v>0</v>
      </c>
      <c r="D28" s="6">
        <v>0</v>
      </c>
      <c r="E28" s="6">
        <v>0</v>
      </c>
      <c r="F28" s="6">
        <v>0</v>
      </c>
      <c r="G28" s="5">
        <f t="shared" si="3"/>
        <v>0</v>
      </c>
    </row>
    <row r="29" spans="1:29" ht="46.8" x14ac:dyDescent="0.3">
      <c r="A29" s="18">
        <v>3</v>
      </c>
      <c r="B29" s="23" t="s">
        <v>45</v>
      </c>
      <c r="C29" s="6">
        <v>0</v>
      </c>
      <c r="D29" s="6">
        <v>0</v>
      </c>
      <c r="E29" s="6">
        <v>0</v>
      </c>
      <c r="F29" s="6">
        <v>0</v>
      </c>
      <c r="G29" s="5">
        <f t="shared" si="3"/>
        <v>0</v>
      </c>
    </row>
    <row r="30" spans="1:29" ht="46.8" x14ac:dyDescent="0.3">
      <c r="A30" s="18">
        <v>4</v>
      </c>
      <c r="B30" s="25" t="s">
        <v>42</v>
      </c>
      <c r="C30" s="6">
        <v>0</v>
      </c>
      <c r="D30" s="6">
        <f>1256.5+582</f>
        <v>1838.5</v>
      </c>
      <c r="E30" s="6">
        <f>1256.5+582</f>
        <v>1838.5</v>
      </c>
      <c r="F30" s="6">
        <f>1256.5+582</f>
        <v>1838.5</v>
      </c>
      <c r="G30" s="5">
        <f t="shared" si="3"/>
        <v>0</v>
      </c>
    </row>
    <row r="31" spans="1:29" ht="46.95" customHeight="1" x14ac:dyDescent="0.3">
      <c r="A31" s="18">
        <v>5</v>
      </c>
      <c r="B31" s="23" t="s">
        <v>30</v>
      </c>
      <c r="C31" s="6">
        <v>2139.3000000000002</v>
      </c>
      <c r="D31" s="6">
        <v>0</v>
      </c>
      <c r="E31" s="6">
        <f>7105.6</f>
        <v>7105.6</v>
      </c>
      <c r="F31" s="6">
        <f>7105.6+984-5594.4</f>
        <v>2495.2000000000007</v>
      </c>
      <c r="G31" s="5">
        <f t="shared" si="3"/>
        <v>-4610.3999999999996</v>
      </c>
    </row>
    <row r="32" spans="1:29" ht="46.95" customHeight="1" x14ac:dyDescent="0.3">
      <c r="A32" s="18">
        <v>6</v>
      </c>
      <c r="B32" s="23" t="s">
        <v>96</v>
      </c>
      <c r="C32" s="6">
        <v>0</v>
      </c>
      <c r="D32" s="6">
        <v>0</v>
      </c>
      <c r="E32" s="6">
        <v>0</v>
      </c>
      <c r="F32" s="6">
        <f>1636.9+33.4+3845.6+78.5</f>
        <v>5594.4</v>
      </c>
      <c r="G32" s="5">
        <f t="shared" si="3"/>
        <v>5594.4</v>
      </c>
    </row>
    <row r="33" spans="1:7" x14ac:dyDescent="0.3">
      <c r="A33" s="18">
        <v>7</v>
      </c>
      <c r="B33" s="25" t="s">
        <v>60</v>
      </c>
      <c r="C33" s="6">
        <f>454.7+45.3</f>
        <v>500</v>
      </c>
      <c r="D33" s="6">
        <v>0</v>
      </c>
      <c r="E33" s="6">
        <v>0</v>
      </c>
      <c r="F33" s="6">
        <v>0</v>
      </c>
      <c r="G33" s="5">
        <f t="shared" si="3"/>
        <v>0</v>
      </c>
    </row>
    <row r="34" spans="1:7" ht="29.4" customHeight="1" x14ac:dyDescent="0.3">
      <c r="A34" s="18">
        <v>8</v>
      </c>
      <c r="B34" s="23" t="s">
        <v>46</v>
      </c>
      <c r="C34" s="6">
        <f>22074.1+2183.1</f>
        <v>24257.199999999997</v>
      </c>
      <c r="D34" s="6">
        <f>23829.1+2356.7</f>
        <v>26185.8</v>
      </c>
      <c r="E34" s="6">
        <f>23829.1+2356.7</f>
        <v>26185.8</v>
      </c>
      <c r="F34" s="6">
        <f>23829.1+2356.7</f>
        <v>26185.8</v>
      </c>
      <c r="G34" s="5">
        <f t="shared" si="3"/>
        <v>0</v>
      </c>
    </row>
    <row r="35" spans="1:7" ht="61.95" customHeight="1" x14ac:dyDescent="0.3">
      <c r="A35" s="18">
        <v>9</v>
      </c>
      <c r="B35" s="23" t="s">
        <v>61</v>
      </c>
      <c r="C35" s="6">
        <f>3015.2+61.6</f>
        <v>3076.7999999999997</v>
      </c>
      <c r="D35" s="6">
        <f>3058.7+62.5</f>
        <v>3121.2</v>
      </c>
      <c r="E35" s="6">
        <f>3058.7+62.5</f>
        <v>3121.2</v>
      </c>
      <c r="F35" s="6">
        <f>3058.7+62.5-85.6-1.7-0.1</f>
        <v>3033.8</v>
      </c>
      <c r="G35" s="5">
        <f t="shared" si="3"/>
        <v>-87.399999999999636</v>
      </c>
    </row>
    <row r="36" spans="1:7" ht="79.95" customHeight="1" x14ac:dyDescent="0.3">
      <c r="A36" s="18">
        <v>10</v>
      </c>
      <c r="B36" s="23" t="s">
        <v>88</v>
      </c>
      <c r="C36" s="6">
        <v>0</v>
      </c>
      <c r="D36" s="6">
        <v>0</v>
      </c>
      <c r="E36" s="6">
        <v>52022.8</v>
      </c>
      <c r="F36" s="6">
        <v>52022.8</v>
      </c>
      <c r="G36" s="5">
        <f t="shared" si="3"/>
        <v>0</v>
      </c>
    </row>
    <row r="37" spans="1:7" ht="62.4" x14ac:dyDescent="0.3">
      <c r="A37" s="18">
        <v>11</v>
      </c>
      <c r="B37" s="23" t="s">
        <v>31</v>
      </c>
      <c r="C37" s="6">
        <v>0</v>
      </c>
      <c r="D37" s="6">
        <v>0</v>
      </c>
      <c r="E37" s="6">
        <f>31422.5+9761.5</f>
        <v>41184</v>
      </c>
      <c r="F37" s="6">
        <f>31422.5+9761.5</f>
        <v>41184</v>
      </c>
      <c r="G37" s="5">
        <f t="shared" si="3"/>
        <v>0</v>
      </c>
    </row>
    <row r="38" spans="1:7" x14ac:dyDescent="0.3">
      <c r="A38" s="18">
        <v>12</v>
      </c>
      <c r="B38" s="23" t="s">
        <v>47</v>
      </c>
      <c r="C38" s="6">
        <v>0</v>
      </c>
      <c r="D38" s="6">
        <v>0</v>
      </c>
      <c r="E38" s="6">
        <v>0</v>
      </c>
      <c r="F38" s="6">
        <v>0</v>
      </c>
      <c r="G38" s="5">
        <f t="shared" si="3"/>
        <v>0</v>
      </c>
    </row>
    <row r="39" spans="1:7" ht="18.600000000000001" customHeight="1" x14ac:dyDescent="0.3">
      <c r="A39" s="18">
        <v>13</v>
      </c>
      <c r="B39" s="23" t="s">
        <v>32</v>
      </c>
      <c r="C39" s="6">
        <v>0</v>
      </c>
      <c r="D39" s="6">
        <v>0</v>
      </c>
      <c r="E39" s="6">
        <v>0</v>
      </c>
      <c r="F39" s="6">
        <v>0</v>
      </c>
      <c r="G39" s="5">
        <f t="shared" si="3"/>
        <v>0</v>
      </c>
    </row>
    <row r="40" spans="1:7" ht="46.8" x14ac:dyDescent="0.3">
      <c r="A40" s="18">
        <v>14</v>
      </c>
      <c r="B40" s="23" t="s">
        <v>97</v>
      </c>
      <c r="C40" s="6">
        <v>0</v>
      </c>
      <c r="D40" s="6">
        <v>0</v>
      </c>
      <c r="E40" s="6">
        <v>0</v>
      </c>
      <c r="F40" s="6">
        <v>0</v>
      </c>
      <c r="G40" s="5">
        <f t="shared" si="3"/>
        <v>0</v>
      </c>
    </row>
    <row r="41" spans="1:7" x14ac:dyDescent="0.3">
      <c r="A41" s="18">
        <v>15</v>
      </c>
      <c r="B41" s="23" t="s">
        <v>69</v>
      </c>
      <c r="C41" s="6">
        <v>0</v>
      </c>
      <c r="D41" s="6">
        <f>4860.2+99.2</f>
        <v>4959.3999999999996</v>
      </c>
      <c r="E41" s="6">
        <f>4860.2+99.2</f>
        <v>4959.3999999999996</v>
      </c>
      <c r="F41" s="6">
        <f>4860.3+99.2</f>
        <v>4959.5</v>
      </c>
      <c r="G41" s="5">
        <f t="shared" si="3"/>
        <v>0.1000000000003638</v>
      </c>
    </row>
    <row r="42" spans="1:7" ht="46.8" x14ac:dyDescent="0.3">
      <c r="A42" s="18">
        <v>16</v>
      </c>
      <c r="B42" s="23" t="s">
        <v>70</v>
      </c>
      <c r="C42" s="6">
        <v>0</v>
      </c>
      <c r="D42" s="6">
        <f>8722.4+178</f>
        <v>8900.4</v>
      </c>
      <c r="E42" s="6">
        <f>8722.4+178</f>
        <v>8900.4</v>
      </c>
      <c r="F42" s="6">
        <f>8722.4+178</f>
        <v>8900.4</v>
      </c>
      <c r="G42" s="5">
        <f t="shared" si="3"/>
        <v>0</v>
      </c>
    </row>
    <row r="43" spans="1:7" x14ac:dyDescent="0.3">
      <c r="A43" s="18">
        <v>17</v>
      </c>
      <c r="B43" s="23" t="s">
        <v>71</v>
      </c>
      <c r="C43" s="6">
        <v>0</v>
      </c>
      <c r="D43" s="6">
        <f>600+12.3</f>
        <v>612.29999999999995</v>
      </c>
      <c r="E43" s="6">
        <f>600+12.3</f>
        <v>612.29999999999995</v>
      </c>
      <c r="F43" s="6">
        <f>600+12.3</f>
        <v>612.29999999999995</v>
      </c>
      <c r="G43" s="5">
        <f t="shared" si="3"/>
        <v>0</v>
      </c>
    </row>
    <row r="44" spans="1:7" x14ac:dyDescent="0.3">
      <c r="A44" s="18">
        <v>18</v>
      </c>
      <c r="B44" s="23" t="s">
        <v>72</v>
      </c>
      <c r="C44" s="6">
        <v>0</v>
      </c>
      <c r="D44" s="6">
        <f>100+2</f>
        <v>102</v>
      </c>
      <c r="E44" s="6">
        <f>100+2</f>
        <v>102</v>
      </c>
      <c r="F44" s="6">
        <f>100+2</f>
        <v>102</v>
      </c>
      <c r="G44" s="5">
        <f t="shared" si="3"/>
        <v>0</v>
      </c>
    </row>
    <row r="45" spans="1:7" x14ac:dyDescent="0.3">
      <c r="A45" s="18">
        <v>19</v>
      </c>
      <c r="B45" s="23" t="s">
        <v>73</v>
      </c>
      <c r="C45" s="6">
        <v>0</v>
      </c>
      <c r="D45" s="6">
        <f>1000+20.4</f>
        <v>1020.4</v>
      </c>
      <c r="E45" s="6">
        <f>1000+20.4</f>
        <v>1020.4</v>
      </c>
      <c r="F45" s="6">
        <f>1000+20.4</f>
        <v>1020.4</v>
      </c>
      <c r="G45" s="5">
        <f t="shared" si="3"/>
        <v>0</v>
      </c>
    </row>
    <row r="46" spans="1:7" ht="31.2" x14ac:dyDescent="0.3">
      <c r="A46" s="18">
        <v>20</v>
      </c>
      <c r="B46" s="23" t="s">
        <v>74</v>
      </c>
      <c r="C46" s="6">
        <v>0</v>
      </c>
      <c r="D46" s="6">
        <f>282.3+27.9</f>
        <v>310.2</v>
      </c>
      <c r="E46" s="6">
        <f>282.3+27.9</f>
        <v>310.2</v>
      </c>
      <c r="F46" s="6">
        <f>282.3+27.9</f>
        <v>310.2</v>
      </c>
      <c r="G46" s="5">
        <f t="shared" si="3"/>
        <v>0</v>
      </c>
    </row>
    <row r="47" spans="1:7" ht="46.8" x14ac:dyDescent="0.3">
      <c r="A47" s="18">
        <v>21</v>
      </c>
      <c r="B47" s="23" t="s">
        <v>85</v>
      </c>
      <c r="C47" s="6">
        <v>0</v>
      </c>
      <c r="D47" s="6">
        <v>0</v>
      </c>
      <c r="E47" s="6">
        <f>86.6+8.5</f>
        <v>95.1</v>
      </c>
      <c r="F47" s="6">
        <f>86.6+8.5</f>
        <v>95.1</v>
      </c>
      <c r="G47" s="5">
        <f t="shared" si="3"/>
        <v>0</v>
      </c>
    </row>
    <row r="48" spans="1:7" ht="31.2" x14ac:dyDescent="0.3">
      <c r="A48" s="18">
        <v>22</v>
      </c>
      <c r="B48" s="23" t="s">
        <v>79</v>
      </c>
      <c r="C48" s="6">
        <v>0</v>
      </c>
      <c r="D48" s="6">
        <v>4000</v>
      </c>
      <c r="E48" s="6">
        <v>4000</v>
      </c>
      <c r="F48" s="6">
        <f>4000-752.8</f>
        <v>3247.2</v>
      </c>
      <c r="G48" s="5">
        <f t="shared" si="3"/>
        <v>-752.80000000000018</v>
      </c>
    </row>
    <row r="49" spans="1:8" ht="31.2" x14ac:dyDescent="0.3">
      <c r="A49" s="18">
        <v>23</v>
      </c>
      <c r="B49" s="23" t="s">
        <v>81</v>
      </c>
      <c r="C49" s="6">
        <v>0</v>
      </c>
      <c r="D49" s="6">
        <v>72646.3</v>
      </c>
      <c r="E49" s="6">
        <f>57608.1+5697.5+(8500-3725)+(840.7-368.4)</f>
        <v>68552.900000000009</v>
      </c>
      <c r="F49" s="6">
        <f>57608.1+5697.5+(8500-3725)+(840.7-368.4)</f>
        <v>68552.900000000009</v>
      </c>
      <c r="G49" s="5">
        <f t="shared" si="3"/>
        <v>0</v>
      </c>
    </row>
    <row r="50" spans="1:8" ht="62.4" customHeight="1" x14ac:dyDescent="0.3">
      <c r="A50" s="18">
        <v>24</v>
      </c>
      <c r="B50" s="23" t="s">
        <v>86</v>
      </c>
      <c r="C50" s="6">
        <v>0</v>
      </c>
      <c r="D50" s="6">
        <v>0</v>
      </c>
      <c r="E50" s="6">
        <v>983.8</v>
      </c>
      <c r="F50" s="6">
        <v>983.8</v>
      </c>
      <c r="G50" s="5">
        <f t="shared" si="3"/>
        <v>0</v>
      </c>
      <c r="H50" s="26"/>
    </row>
    <row r="51" spans="1:8" ht="19.95" customHeight="1" x14ac:dyDescent="0.3">
      <c r="A51" s="12">
        <v>3</v>
      </c>
      <c r="B51" s="17" t="s">
        <v>62</v>
      </c>
      <c r="C51" s="5">
        <f>C52+C53+C58</f>
        <v>425334.19999999995</v>
      </c>
      <c r="D51" s="5">
        <f t="shared" ref="D51:E51" si="4">D52+D53+D58</f>
        <v>425346.19999999995</v>
      </c>
      <c r="E51" s="5">
        <f t="shared" si="4"/>
        <v>498125.29999999993</v>
      </c>
      <c r="F51" s="5">
        <f t="shared" ref="F51" si="5">F52+F53+F58</f>
        <v>504349.50000000006</v>
      </c>
      <c r="G51" s="5">
        <f>F51-E51</f>
        <v>6224.2000000001281</v>
      </c>
      <c r="H51" s="26"/>
    </row>
    <row r="52" spans="1:8" ht="31.2" x14ac:dyDescent="0.3">
      <c r="A52" s="18">
        <v>1</v>
      </c>
      <c r="B52" s="23" t="s">
        <v>10</v>
      </c>
      <c r="C52" s="6">
        <v>0</v>
      </c>
      <c r="D52" s="6">
        <v>0</v>
      </c>
      <c r="E52" s="6">
        <v>0</v>
      </c>
      <c r="F52" s="6">
        <v>0</v>
      </c>
      <c r="G52" s="6">
        <f>F52-E52</f>
        <v>0</v>
      </c>
      <c r="H52" s="26"/>
    </row>
    <row r="53" spans="1:8" ht="31.2" customHeight="1" x14ac:dyDescent="0.3">
      <c r="A53" s="18">
        <v>2</v>
      </c>
      <c r="B53" s="27" t="s">
        <v>63</v>
      </c>
      <c r="C53" s="5">
        <f>C54+C55+C56+C57</f>
        <v>20393.300000000003</v>
      </c>
      <c r="D53" s="5">
        <f>D54+D55+D56+D57</f>
        <v>20393.300000000003</v>
      </c>
      <c r="E53" s="5">
        <f>E54+E55+E56+E57</f>
        <v>20393.300000000003</v>
      </c>
      <c r="F53" s="5">
        <f>F54+F55+F56+F57</f>
        <v>20677.000000000004</v>
      </c>
      <c r="G53" s="5">
        <f>F53-E53</f>
        <v>283.70000000000073</v>
      </c>
    </row>
    <row r="54" spans="1:8" x14ac:dyDescent="0.3">
      <c r="A54" s="18"/>
      <c r="B54" s="23" t="s">
        <v>21</v>
      </c>
      <c r="C54" s="6">
        <v>8767.1</v>
      </c>
      <c r="D54" s="6">
        <v>8767.1</v>
      </c>
      <c r="E54" s="6">
        <v>8767.1</v>
      </c>
      <c r="F54" s="6">
        <f>8767.1-166+283.7</f>
        <v>8884.8000000000011</v>
      </c>
      <c r="G54" s="6">
        <f t="shared" ref="G54:G57" si="6">F54-E54</f>
        <v>117.70000000000073</v>
      </c>
    </row>
    <row r="55" spans="1:8" x14ac:dyDescent="0.3">
      <c r="A55" s="18"/>
      <c r="B55" s="15" t="s">
        <v>22</v>
      </c>
      <c r="C55" s="6">
        <v>6957.3</v>
      </c>
      <c r="D55" s="6">
        <v>6957.3</v>
      </c>
      <c r="E55" s="6">
        <v>6957.3</v>
      </c>
      <c r="F55" s="6">
        <v>6957.3</v>
      </c>
      <c r="G55" s="6">
        <f t="shared" si="6"/>
        <v>0</v>
      </c>
    </row>
    <row r="56" spans="1:8" x14ac:dyDescent="0.3">
      <c r="A56" s="18"/>
      <c r="B56" s="15" t="s">
        <v>23</v>
      </c>
      <c r="C56" s="6">
        <v>4383.5</v>
      </c>
      <c r="D56" s="6">
        <v>4383.5</v>
      </c>
      <c r="E56" s="6">
        <v>4383.5</v>
      </c>
      <c r="F56" s="6">
        <f>4383.5+166</f>
        <v>4549.5</v>
      </c>
      <c r="G56" s="6">
        <f t="shared" si="6"/>
        <v>166</v>
      </c>
    </row>
    <row r="57" spans="1:8" ht="44.4" customHeight="1" x14ac:dyDescent="0.3">
      <c r="A57" s="18"/>
      <c r="B57" s="23" t="s">
        <v>27</v>
      </c>
      <c r="C57" s="6">
        <v>285.39999999999998</v>
      </c>
      <c r="D57" s="6">
        <v>285.39999999999998</v>
      </c>
      <c r="E57" s="6">
        <v>285.39999999999998</v>
      </c>
      <c r="F57" s="6">
        <v>285.39999999999998</v>
      </c>
      <c r="G57" s="6">
        <f t="shared" si="6"/>
        <v>0</v>
      </c>
    </row>
    <row r="58" spans="1:8" ht="14.4" customHeight="1" x14ac:dyDescent="0.3">
      <c r="A58" s="18">
        <v>3</v>
      </c>
      <c r="B58" s="16" t="s">
        <v>11</v>
      </c>
      <c r="C58" s="5">
        <f>C59+C60+C61+C63+C72+C73+C74+C75+C76+C77+C78+C79+C80+C81+C62</f>
        <v>404940.89999999997</v>
      </c>
      <c r="D58" s="5">
        <f t="shared" ref="D58:E58" si="7">D59+D60+D61+D63+D72+D73+D74+D75+D76+D77+D78+D79+D80+D81+D62</f>
        <v>404952.89999999997</v>
      </c>
      <c r="E58" s="5">
        <f t="shared" si="7"/>
        <v>477731.99999999994</v>
      </c>
      <c r="F58" s="5">
        <f>F59+F60+F61+F63+F72+F73+F74+F75+F76+F77+F78+F79+F80+F81+F62-0.1</f>
        <v>483672.50000000006</v>
      </c>
      <c r="G58" s="5">
        <f>F58-E58</f>
        <v>5940.5000000001164</v>
      </c>
    </row>
    <row r="59" spans="1:8" ht="59.4" customHeight="1" x14ac:dyDescent="0.3">
      <c r="A59" s="13"/>
      <c r="B59" s="25" t="s">
        <v>17</v>
      </c>
      <c r="C59" s="6">
        <v>113561.7</v>
      </c>
      <c r="D59" s="6">
        <v>113561.7</v>
      </c>
      <c r="E59" s="6">
        <f>113561.7+13638.3+800+400</f>
        <v>128400</v>
      </c>
      <c r="F59" s="6">
        <f>113561.7+13638.3+800+400+2126.3-18000</f>
        <v>112526.3</v>
      </c>
      <c r="G59" s="6">
        <f>F59-E59</f>
        <v>-15873.699999999997</v>
      </c>
    </row>
    <row r="60" spans="1:8" ht="63.6" customHeight="1" x14ac:dyDescent="0.3">
      <c r="A60" s="13"/>
      <c r="B60" s="25" t="s">
        <v>18</v>
      </c>
      <c r="C60" s="6">
        <v>270089.3</v>
      </c>
      <c r="D60" s="6">
        <v>270089.3</v>
      </c>
      <c r="E60" s="6">
        <f>270089.3+40441.9-407.8+1209.2+5865+9808.3</f>
        <v>327005.90000000002</v>
      </c>
      <c r="F60" s="6">
        <f>270089.3+40441.9-407.8+1209.2+5865+9808.3+2260+18000</f>
        <v>347265.9</v>
      </c>
      <c r="G60" s="6">
        <f t="shared" ref="G60:G62" si="8">F60-E60</f>
        <v>20260</v>
      </c>
    </row>
    <row r="61" spans="1:8" ht="43.2" customHeight="1" x14ac:dyDescent="0.3">
      <c r="A61" s="13"/>
      <c r="B61" s="25" t="s">
        <v>36</v>
      </c>
      <c r="C61" s="6">
        <v>601.6</v>
      </c>
      <c r="D61" s="6">
        <v>601.6</v>
      </c>
      <c r="E61" s="6">
        <f>601.6-415</f>
        <v>186.60000000000002</v>
      </c>
      <c r="F61" s="6">
        <f>601.6-415-26.4</f>
        <v>160.20000000000002</v>
      </c>
      <c r="G61" s="6">
        <f t="shared" si="8"/>
        <v>-26.400000000000006</v>
      </c>
    </row>
    <row r="62" spans="1:8" ht="43.2" customHeight="1" x14ac:dyDescent="0.3">
      <c r="A62" s="13"/>
      <c r="B62" s="25" t="s">
        <v>67</v>
      </c>
      <c r="C62" s="6">
        <v>0</v>
      </c>
      <c r="D62" s="6">
        <v>50.7</v>
      </c>
      <c r="E62" s="6">
        <v>50.7</v>
      </c>
      <c r="F62" s="6">
        <v>50.7</v>
      </c>
      <c r="G62" s="6">
        <f t="shared" si="8"/>
        <v>0</v>
      </c>
    </row>
    <row r="63" spans="1:8" x14ac:dyDescent="0.3">
      <c r="A63" s="13"/>
      <c r="B63" s="17" t="s">
        <v>57</v>
      </c>
      <c r="C63" s="5">
        <f>C64+C67+C71+C70</f>
        <v>1602</v>
      </c>
      <c r="D63" s="5">
        <f>D64+D67+D71+D70</f>
        <v>1602</v>
      </c>
      <c r="E63" s="5">
        <f>E64+E67+E71+E70</f>
        <v>1796.3000000000002</v>
      </c>
      <c r="F63" s="5">
        <f>F64+F67+F71+F70</f>
        <v>1796.3000000000002</v>
      </c>
      <c r="G63" s="5">
        <f>F63-E63</f>
        <v>0</v>
      </c>
    </row>
    <row r="64" spans="1:8" ht="31.2" x14ac:dyDescent="0.3">
      <c r="A64" s="13"/>
      <c r="B64" s="28" t="s">
        <v>58</v>
      </c>
      <c r="C64" s="5">
        <f>C65+C66</f>
        <v>1288.1000000000001</v>
      </c>
      <c r="D64" s="5">
        <f>D65+D66</f>
        <v>1288.1000000000001</v>
      </c>
      <c r="E64" s="5">
        <f>E65+E66</f>
        <v>1482.4</v>
      </c>
      <c r="F64" s="5">
        <f>F65+F66</f>
        <v>1482.4</v>
      </c>
      <c r="G64" s="5">
        <f>F64-E64</f>
        <v>0</v>
      </c>
    </row>
    <row r="65" spans="1:7" ht="30" customHeight="1" x14ac:dyDescent="0.3">
      <c r="A65" s="13"/>
      <c r="B65" s="29" t="s">
        <v>14</v>
      </c>
      <c r="C65" s="8">
        <v>1214.2</v>
      </c>
      <c r="D65" s="8">
        <v>1214.2</v>
      </c>
      <c r="E65" s="8">
        <f>1214.2+194.3</f>
        <v>1408.5</v>
      </c>
      <c r="F65" s="8">
        <f>1214.2+194.3</f>
        <v>1408.5</v>
      </c>
      <c r="G65" s="6">
        <f>F65-E65</f>
        <v>0</v>
      </c>
    </row>
    <row r="66" spans="1:7" ht="43.2" customHeight="1" x14ac:dyDescent="0.3">
      <c r="A66" s="13"/>
      <c r="B66" s="29" t="s">
        <v>16</v>
      </c>
      <c r="C66" s="8">
        <v>73.900000000000006</v>
      </c>
      <c r="D66" s="8">
        <v>73.900000000000006</v>
      </c>
      <c r="E66" s="8">
        <v>73.900000000000006</v>
      </c>
      <c r="F66" s="8">
        <v>73.900000000000006</v>
      </c>
      <c r="G66" s="6">
        <f t="shared" ref="G66:G70" si="9">F66-E66</f>
        <v>0</v>
      </c>
    </row>
    <row r="67" spans="1:7" ht="31.2" x14ac:dyDescent="0.3">
      <c r="A67" s="13"/>
      <c r="B67" s="28" t="s">
        <v>59</v>
      </c>
      <c r="C67" s="5">
        <f>C68+C69</f>
        <v>41</v>
      </c>
      <c r="D67" s="5">
        <f>D68+D69</f>
        <v>41</v>
      </c>
      <c r="E67" s="5">
        <f>E68+E69</f>
        <v>41</v>
      </c>
      <c r="F67" s="5">
        <f>F68+F69</f>
        <v>41</v>
      </c>
      <c r="G67" s="5">
        <f t="shared" si="9"/>
        <v>0</v>
      </c>
    </row>
    <row r="68" spans="1:7" ht="78.599999999999994" customHeight="1" x14ac:dyDescent="0.3">
      <c r="A68" s="13"/>
      <c r="B68" s="29" t="s">
        <v>28</v>
      </c>
      <c r="C68" s="8">
        <v>20</v>
      </c>
      <c r="D68" s="8">
        <v>20</v>
      </c>
      <c r="E68" s="8">
        <v>20</v>
      </c>
      <c r="F68" s="8">
        <v>20</v>
      </c>
      <c r="G68" s="6">
        <f t="shared" si="9"/>
        <v>0</v>
      </c>
    </row>
    <row r="69" spans="1:7" ht="48.6" customHeight="1" x14ac:dyDescent="0.3">
      <c r="A69" s="13"/>
      <c r="B69" s="30" t="s">
        <v>26</v>
      </c>
      <c r="C69" s="8">
        <v>21</v>
      </c>
      <c r="D69" s="8">
        <v>21</v>
      </c>
      <c r="E69" s="8">
        <v>21</v>
      </c>
      <c r="F69" s="8">
        <v>21</v>
      </c>
      <c r="G69" s="6">
        <f t="shared" si="9"/>
        <v>0</v>
      </c>
    </row>
    <row r="70" spans="1:7" ht="31.2" x14ac:dyDescent="0.3">
      <c r="A70" s="13"/>
      <c r="B70" s="28" t="s">
        <v>34</v>
      </c>
      <c r="C70" s="5">
        <v>0.5</v>
      </c>
      <c r="D70" s="5">
        <v>0.5</v>
      </c>
      <c r="E70" s="5">
        <v>0.5</v>
      </c>
      <c r="F70" s="5">
        <v>0.5</v>
      </c>
      <c r="G70" s="5">
        <f t="shared" si="9"/>
        <v>0</v>
      </c>
    </row>
    <row r="71" spans="1:7" ht="170.4" customHeight="1" x14ac:dyDescent="0.3">
      <c r="A71" s="13"/>
      <c r="B71" s="17" t="s">
        <v>33</v>
      </c>
      <c r="C71" s="5">
        <v>272.39999999999998</v>
      </c>
      <c r="D71" s="5">
        <v>272.39999999999998</v>
      </c>
      <c r="E71" s="5">
        <v>272.39999999999998</v>
      </c>
      <c r="F71" s="5">
        <v>272.39999999999998</v>
      </c>
      <c r="G71" s="5">
        <f>F71-E71</f>
        <v>0</v>
      </c>
    </row>
    <row r="72" spans="1:7" ht="46.8" x14ac:dyDescent="0.3">
      <c r="A72" s="13"/>
      <c r="B72" s="25" t="s">
        <v>13</v>
      </c>
      <c r="C72" s="6">
        <v>3709</v>
      </c>
      <c r="D72" s="6">
        <v>3709</v>
      </c>
      <c r="E72" s="6">
        <v>3709</v>
      </c>
      <c r="F72" s="6">
        <v>3709</v>
      </c>
      <c r="G72" s="6">
        <f>F72-E72</f>
        <v>0</v>
      </c>
    </row>
    <row r="73" spans="1:7" x14ac:dyDescent="0.3">
      <c r="A73" s="13"/>
      <c r="B73" s="25" t="s">
        <v>43</v>
      </c>
      <c r="C73" s="6">
        <v>722.4</v>
      </c>
      <c r="D73" s="6">
        <v>722.4</v>
      </c>
      <c r="E73" s="6">
        <f>722.4+36.5</f>
        <v>758.9</v>
      </c>
      <c r="F73" s="6">
        <f>722.4+36.5</f>
        <v>758.9</v>
      </c>
      <c r="G73" s="6">
        <f t="shared" ref="G73:G81" si="10">F73-E73</f>
        <v>0</v>
      </c>
    </row>
    <row r="74" spans="1:7" ht="47.4" customHeight="1" x14ac:dyDescent="0.3">
      <c r="A74" s="13"/>
      <c r="B74" s="23" t="s">
        <v>44</v>
      </c>
      <c r="C74" s="6">
        <v>30.1</v>
      </c>
      <c r="D74" s="6">
        <v>30.1</v>
      </c>
      <c r="E74" s="6">
        <v>30.1</v>
      </c>
      <c r="F74" s="6">
        <v>30.1</v>
      </c>
      <c r="G74" s="6">
        <f t="shared" si="10"/>
        <v>0</v>
      </c>
    </row>
    <row r="75" spans="1:7" ht="30.6" customHeight="1" x14ac:dyDescent="0.3">
      <c r="A75" s="13"/>
      <c r="B75" s="23" t="s">
        <v>15</v>
      </c>
      <c r="C75" s="6">
        <v>4210.8</v>
      </c>
      <c r="D75" s="6">
        <v>4210.8</v>
      </c>
      <c r="E75" s="6">
        <v>4210.8</v>
      </c>
      <c r="F75" s="6">
        <v>4210.8</v>
      </c>
      <c r="G75" s="6">
        <f t="shared" si="10"/>
        <v>0</v>
      </c>
    </row>
    <row r="76" spans="1:7" ht="79.95" customHeight="1" x14ac:dyDescent="0.3">
      <c r="A76" s="31"/>
      <c r="B76" s="32" t="s">
        <v>39</v>
      </c>
      <c r="C76" s="6">
        <v>2624</v>
      </c>
      <c r="D76" s="6">
        <v>2624</v>
      </c>
      <c r="E76" s="6">
        <v>2624</v>
      </c>
      <c r="F76" s="6">
        <f>2624+514</f>
        <v>3138</v>
      </c>
      <c r="G76" s="6">
        <f t="shared" si="10"/>
        <v>514</v>
      </c>
    </row>
    <row r="77" spans="1:7" ht="31.2" x14ac:dyDescent="0.3">
      <c r="A77" s="31"/>
      <c r="B77" s="33" t="s">
        <v>35</v>
      </c>
      <c r="C77" s="6">
        <v>3524.9</v>
      </c>
      <c r="D77" s="6">
        <v>3524.9</v>
      </c>
      <c r="E77" s="6">
        <f>3524.9-1409.8</f>
        <v>2115.1000000000004</v>
      </c>
      <c r="F77" s="6">
        <f>3524.9-1409.8-681.9</f>
        <v>1433.2000000000003</v>
      </c>
      <c r="G77" s="6">
        <f t="shared" si="10"/>
        <v>-681.90000000000009</v>
      </c>
    </row>
    <row r="78" spans="1:7" ht="112.95" customHeight="1" x14ac:dyDescent="0.3">
      <c r="A78" s="31"/>
      <c r="B78" s="32" t="s">
        <v>40</v>
      </c>
      <c r="C78" s="6">
        <v>2314.8000000000002</v>
      </c>
      <c r="D78" s="6">
        <v>2314.8000000000002</v>
      </c>
      <c r="E78" s="6">
        <v>2314.8000000000002</v>
      </c>
      <c r="F78" s="6">
        <v>2314.8000000000002</v>
      </c>
      <c r="G78" s="6">
        <f t="shared" si="10"/>
        <v>0</v>
      </c>
    </row>
    <row r="79" spans="1:7" ht="33" customHeight="1" x14ac:dyDescent="0.3">
      <c r="A79" s="31"/>
      <c r="B79" s="33" t="s">
        <v>37</v>
      </c>
      <c r="C79" s="6">
        <v>1807.3</v>
      </c>
      <c r="D79" s="6">
        <v>1768.6</v>
      </c>
      <c r="E79" s="6">
        <f>1768.6+2618.2</f>
        <v>4386.7999999999993</v>
      </c>
      <c r="F79" s="6">
        <f>1768.6+2618.2+1748.6</f>
        <v>6135.4</v>
      </c>
      <c r="G79" s="6">
        <f t="shared" si="10"/>
        <v>1748.6000000000004</v>
      </c>
    </row>
    <row r="80" spans="1:7" ht="32.4" customHeight="1" x14ac:dyDescent="0.3">
      <c r="A80" s="31"/>
      <c r="B80" s="33" t="s">
        <v>38</v>
      </c>
      <c r="C80" s="6">
        <v>134</v>
      </c>
      <c r="D80" s="6">
        <v>134</v>
      </c>
      <c r="E80" s="6">
        <v>134</v>
      </c>
      <c r="F80" s="6">
        <v>134</v>
      </c>
      <c r="G80" s="6">
        <f t="shared" si="10"/>
        <v>0</v>
      </c>
    </row>
    <row r="81" spans="1:9" ht="46.8" x14ac:dyDescent="0.3">
      <c r="A81" s="31"/>
      <c r="B81" s="33" t="s">
        <v>41</v>
      </c>
      <c r="C81" s="6">
        <v>9</v>
      </c>
      <c r="D81" s="6">
        <v>9</v>
      </c>
      <c r="E81" s="6">
        <v>9</v>
      </c>
      <c r="F81" s="6">
        <v>9</v>
      </c>
      <c r="G81" s="6">
        <f t="shared" si="10"/>
        <v>0</v>
      </c>
      <c r="H81" s="26"/>
      <c r="I81" s="26"/>
    </row>
    <row r="82" spans="1:9" x14ac:dyDescent="0.3">
      <c r="A82" s="12">
        <v>4</v>
      </c>
      <c r="B82" s="34" t="s">
        <v>12</v>
      </c>
      <c r="C82" s="5">
        <f>C84+C85+C86+C87+C88+C89+C91+C92+C93+C94+C95+C96+C97+C90</f>
        <v>33393.4</v>
      </c>
      <c r="D82" s="5">
        <f t="shared" ref="D82:E82" si="11">D84+D85+D86+D87+D88+D89+D91+D92+D93+D94+D95+D96+D97+D90</f>
        <v>36640.1</v>
      </c>
      <c r="E82" s="5">
        <f t="shared" si="11"/>
        <v>143566.69999999998</v>
      </c>
      <c r="F82" s="5">
        <f t="shared" ref="F82" si="12">F84+F85+F86+F87+F88+F89+F91+F92+F93+F94+F95+F96+F97+F90</f>
        <v>128501</v>
      </c>
      <c r="G82" s="5">
        <f>F82-E82</f>
        <v>-15065.699999999983</v>
      </c>
    </row>
    <row r="83" spans="1:9" ht="32.4" hidden="1" customHeight="1" x14ac:dyDescent="0.3">
      <c r="A83" s="31"/>
      <c r="B83" s="25" t="s">
        <v>20</v>
      </c>
      <c r="C83" s="6">
        <v>0</v>
      </c>
      <c r="D83" s="6">
        <v>0</v>
      </c>
      <c r="E83" s="6">
        <v>0</v>
      </c>
      <c r="F83" s="6">
        <v>0</v>
      </c>
      <c r="G83" s="6">
        <f t="shared" ref="G83:G97" si="13">F83-E83</f>
        <v>0</v>
      </c>
    </row>
    <row r="84" spans="1:9" ht="187.2" customHeight="1" x14ac:dyDescent="0.3">
      <c r="A84" s="35">
        <v>1</v>
      </c>
      <c r="B84" s="33" t="s">
        <v>64</v>
      </c>
      <c r="C84" s="6">
        <v>3126.4</v>
      </c>
      <c r="D84" s="6">
        <v>3126.4</v>
      </c>
      <c r="E84" s="6">
        <v>3126.4</v>
      </c>
      <c r="F84" s="6">
        <v>3126.4</v>
      </c>
      <c r="G84" s="6">
        <f t="shared" si="13"/>
        <v>0</v>
      </c>
    </row>
    <row r="85" spans="1:9" ht="49.2" customHeight="1" x14ac:dyDescent="0.3">
      <c r="A85" s="35">
        <v>2</v>
      </c>
      <c r="B85" s="32" t="s">
        <v>24</v>
      </c>
      <c r="C85" s="6">
        <f>34.2+4050.4</f>
        <v>4084.6</v>
      </c>
      <c r="D85" s="6">
        <v>4084.6</v>
      </c>
      <c r="E85" s="6">
        <v>4084.6</v>
      </c>
      <c r="F85" s="6">
        <v>4084.6</v>
      </c>
      <c r="G85" s="6">
        <f t="shared" si="13"/>
        <v>0</v>
      </c>
    </row>
    <row r="86" spans="1:9" ht="312.60000000000002" customHeight="1" x14ac:dyDescent="0.3">
      <c r="A86" s="35">
        <v>3</v>
      </c>
      <c r="B86" s="33" t="s">
        <v>55</v>
      </c>
      <c r="C86" s="6">
        <v>798.8</v>
      </c>
      <c r="D86" s="6">
        <v>798.8</v>
      </c>
      <c r="E86" s="6">
        <f>798.8+636.3</f>
        <v>1435.1</v>
      </c>
      <c r="F86" s="6">
        <f>798.8+636.3-296.1+176.4</f>
        <v>1315.4</v>
      </c>
      <c r="G86" s="6">
        <f t="shared" si="13"/>
        <v>-119.69999999999982</v>
      </c>
    </row>
    <row r="87" spans="1:9" ht="343.95" customHeight="1" x14ac:dyDescent="0.3">
      <c r="A87" s="35">
        <v>4</v>
      </c>
      <c r="B87" s="33" t="s">
        <v>65</v>
      </c>
      <c r="C87" s="6">
        <v>1770.5</v>
      </c>
      <c r="D87" s="6">
        <v>1770.5</v>
      </c>
      <c r="E87" s="6">
        <f>1770.5+903.4</f>
        <v>2673.9</v>
      </c>
      <c r="F87" s="6">
        <f>1770.5+903.4-482.5+85</f>
        <v>2276.4</v>
      </c>
      <c r="G87" s="6">
        <f t="shared" si="13"/>
        <v>-397.5</v>
      </c>
    </row>
    <row r="88" spans="1:9" ht="78" customHeight="1" x14ac:dyDescent="0.3">
      <c r="A88" s="35">
        <v>5</v>
      </c>
      <c r="B88" s="33" t="s">
        <v>56</v>
      </c>
      <c r="C88" s="6">
        <v>23436</v>
      </c>
      <c r="D88" s="6">
        <v>23436</v>
      </c>
      <c r="E88" s="6">
        <f>23436+3689</f>
        <v>27125</v>
      </c>
      <c r="F88" s="6">
        <f>27125+15282.6-8019</f>
        <v>34388.6</v>
      </c>
      <c r="G88" s="6">
        <f t="shared" si="13"/>
        <v>7263.5999999999985</v>
      </c>
    </row>
    <row r="89" spans="1:9" ht="46.2" customHeight="1" x14ac:dyDescent="0.3">
      <c r="A89" s="35">
        <v>6</v>
      </c>
      <c r="B89" s="32" t="s">
        <v>92</v>
      </c>
      <c r="C89" s="6">
        <v>0</v>
      </c>
      <c r="D89" s="6">
        <v>0</v>
      </c>
      <c r="E89" s="6">
        <v>387.7</v>
      </c>
      <c r="F89" s="6">
        <v>387.7</v>
      </c>
      <c r="G89" s="6">
        <f t="shared" si="13"/>
        <v>0</v>
      </c>
    </row>
    <row r="90" spans="1:9" ht="75.599999999999994" customHeight="1" x14ac:dyDescent="0.3">
      <c r="A90" s="35">
        <v>7</v>
      </c>
      <c r="B90" s="32" t="s">
        <v>93</v>
      </c>
      <c r="C90" s="6">
        <v>0</v>
      </c>
      <c r="D90" s="6">
        <v>0</v>
      </c>
      <c r="E90" s="6">
        <v>351.5</v>
      </c>
      <c r="F90" s="6">
        <v>351.5</v>
      </c>
      <c r="G90" s="6">
        <f t="shared" si="13"/>
        <v>0</v>
      </c>
    </row>
    <row r="91" spans="1:9" ht="47.4" customHeight="1" x14ac:dyDescent="0.3">
      <c r="A91" s="35">
        <v>8</v>
      </c>
      <c r="B91" s="25" t="s">
        <v>53</v>
      </c>
      <c r="C91" s="6">
        <v>86.1</v>
      </c>
      <c r="D91" s="6">
        <v>83.1</v>
      </c>
      <c r="E91" s="6">
        <v>83.1</v>
      </c>
      <c r="F91" s="6">
        <v>83.1</v>
      </c>
      <c r="G91" s="6">
        <f t="shared" si="13"/>
        <v>0</v>
      </c>
    </row>
    <row r="92" spans="1:9" ht="46.2" customHeight="1" x14ac:dyDescent="0.3">
      <c r="A92" s="35">
        <v>9</v>
      </c>
      <c r="B92" s="25" t="s">
        <v>54</v>
      </c>
      <c r="C92" s="6">
        <v>91</v>
      </c>
      <c r="D92" s="6">
        <v>91</v>
      </c>
      <c r="E92" s="6">
        <v>91</v>
      </c>
      <c r="F92" s="6">
        <v>91</v>
      </c>
      <c r="G92" s="6">
        <f t="shared" si="13"/>
        <v>0</v>
      </c>
    </row>
    <row r="93" spans="1:9" ht="78" x14ac:dyDescent="0.3">
      <c r="A93" s="35">
        <v>10</v>
      </c>
      <c r="B93" s="22" t="s">
        <v>80</v>
      </c>
      <c r="C93" s="6">
        <v>0</v>
      </c>
      <c r="D93" s="6">
        <v>3249.7</v>
      </c>
      <c r="E93" s="6">
        <f>3249.7+9900</f>
        <v>13149.7</v>
      </c>
      <c r="F93" s="6">
        <f>3249.7+9900</f>
        <v>13149.7</v>
      </c>
      <c r="G93" s="6">
        <f t="shared" si="13"/>
        <v>0</v>
      </c>
    </row>
    <row r="94" spans="1:9" ht="46.2" customHeight="1" x14ac:dyDescent="0.3">
      <c r="A94" s="35">
        <v>11</v>
      </c>
      <c r="B94" s="22" t="s">
        <v>87</v>
      </c>
      <c r="C94" s="6">
        <v>0</v>
      </c>
      <c r="D94" s="6">
        <v>0</v>
      </c>
      <c r="E94" s="6">
        <f>21763.2</f>
        <v>21763.200000000001</v>
      </c>
      <c r="F94" s="6">
        <f>21763.2-21763.2</f>
        <v>0</v>
      </c>
      <c r="G94" s="6">
        <f t="shared" si="13"/>
        <v>-21763.200000000001</v>
      </c>
    </row>
    <row r="95" spans="1:9" ht="49.2" customHeight="1" x14ac:dyDescent="0.3">
      <c r="A95" s="35">
        <v>12</v>
      </c>
      <c r="B95" s="22" t="s">
        <v>90</v>
      </c>
      <c r="C95" s="6">
        <v>0</v>
      </c>
      <c r="D95" s="6">
        <v>0</v>
      </c>
      <c r="E95" s="6">
        <v>5773</v>
      </c>
      <c r="F95" s="6">
        <v>5773</v>
      </c>
      <c r="G95" s="6">
        <f t="shared" si="13"/>
        <v>0</v>
      </c>
    </row>
    <row r="96" spans="1:9" ht="46.8" x14ac:dyDescent="0.3">
      <c r="A96" s="36">
        <v>13</v>
      </c>
      <c r="B96" s="23" t="s">
        <v>89</v>
      </c>
      <c r="C96" s="6">
        <v>0</v>
      </c>
      <c r="D96" s="6">
        <v>0</v>
      </c>
      <c r="E96" s="6">
        <f>113559.4-53525.9</f>
        <v>60033.499999999993</v>
      </c>
      <c r="F96" s="6">
        <f>113559.4-53525.9</f>
        <v>60033.499999999993</v>
      </c>
      <c r="G96" s="6">
        <f t="shared" si="13"/>
        <v>0</v>
      </c>
    </row>
    <row r="97" spans="1:7" ht="31.2" x14ac:dyDescent="0.3">
      <c r="A97" s="36">
        <v>14</v>
      </c>
      <c r="B97" s="22" t="s">
        <v>91</v>
      </c>
      <c r="C97" s="6">
        <v>0</v>
      </c>
      <c r="D97" s="6">
        <v>0</v>
      </c>
      <c r="E97" s="6">
        <f>2460+976.2+52.8</f>
        <v>3489</v>
      </c>
      <c r="F97" s="6">
        <f>(976.2-48.8)+(2583.2-70.5)</f>
        <v>3440.1</v>
      </c>
      <c r="G97" s="6">
        <f t="shared" si="13"/>
        <v>-48.900000000000091</v>
      </c>
    </row>
    <row r="98" spans="1:7" x14ac:dyDescent="0.3">
      <c r="A98" s="37"/>
      <c r="B98" s="9"/>
      <c r="C98" s="9"/>
      <c r="D98" s="9"/>
      <c r="E98" s="9"/>
      <c r="F98" s="9"/>
    </row>
    <row r="99" spans="1:7" x14ac:dyDescent="0.3">
      <c r="A99" s="37"/>
      <c r="B99" s="9"/>
      <c r="C99" s="9"/>
      <c r="D99" s="9"/>
      <c r="E99" s="9"/>
      <c r="F99" s="9"/>
    </row>
    <row r="100" spans="1:7" x14ac:dyDescent="0.3">
      <c r="A100" s="37"/>
      <c r="B100" s="9"/>
      <c r="C100" s="9"/>
      <c r="D100" s="9"/>
      <c r="E100" s="9"/>
      <c r="F100" s="9"/>
    </row>
    <row r="101" spans="1:7" x14ac:dyDescent="0.3">
      <c r="A101" s="37"/>
      <c r="B101" s="9"/>
      <c r="C101" s="9"/>
      <c r="D101" s="9"/>
      <c r="E101" s="9"/>
      <c r="F101" s="9"/>
    </row>
    <row r="102" spans="1:7" x14ac:dyDescent="0.3">
      <c r="A102" s="37"/>
      <c r="B102" s="9"/>
      <c r="C102" s="9"/>
      <c r="D102" s="9"/>
      <c r="E102" s="9"/>
      <c r="F102" s="9"/>
    </row>
  </sheetData>
  <mergeCells count="9">
    <mergeCell ref="A6:G6"/>
    <mergeCell ref="A7:G7"/>
    <mergeCell ref="A9:G9"/>
    <mergeCell ref="A10:G10"/>
    <mergeCell ref="A1:G1"/>
    <mergeCell ref="A2:G2"/>
    <mergeCell ref="A3:G3"/>
    <mergeCell ref="A4:G4"/>
    <mergeCell ref="A5:G5"/>
  </mergeCells>
  <pageMargins left="0.70866141732283472" right="0.11811023622047245" top="0.35433070866141736" bottom="0.15748031496062992" header="0.31496062992125984" footer="0.31496062992125984"/>
  <pageSetup paperSize="9" scale="52" fitToHeight="2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2025-01-10T08:35:46Z</dcterms:modified>
</cp:coreProperties>
</file>