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mitet\Desktop\МЦП\2025\МЦП Утверждените 31.03.2025\"/>
    </mc:Choice>
  </mc:AlternateContent>
  <bookViews>
    <workbookView xWindow="-120" yWindow="-120" windowWidth="19440" windowHeight="15600" tabRatio="230" activeTab="1"/>
  </bookViews>
  <sheets>
    <sheet name="4" sheetId="2" r:id="rId1"/>
    <sheet name="Приложение" sheetId="1" r:id="rId2"/>
  </sheets>
  <definedNames>
    <definedName name="bookmark52" localSheetId="1">Приложение!$B$14</definedName>
    <definedName name="_xlnm.Print_Titles" localSheetId="1">Приложение!$3:$4</definedName>
    <definedName name="_xlnm.Print_Area" localSheetId="1">Приложение!$A$1:$O$270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J169" i="1" l="1"/>
  <c r="L50" i="1" l="1"/>
  <c r="J44" i="1"/>
  <c r="K13" i="1"/>
  <c r="K108" i="1"/>
  <c r="J191" i="1" l="1"/>
  <c r="J190" i="1"/>
  <c r="J189" i="1"/>
  <c r="J210" i="1"/>
  <c r="J231" i="1"/>
  <c r="O231" i="1" s="1"/>
  <c r="J154" i="1"/>
  <c r="J136" i="1"/>
  <c r="J105" i="1"/>
  <c r="J92" i="1"/>
  <c r="J51" i="1"/>
  <c r="J50" i="1"/>
  <c r="J13" i="1"/>
  <c r="J12" i="1"/>
  <c r="J205" i="1"/>
  <c r="J79" i="1"/>
  <c r="L52" i="1"/>
  <c r="M52" i="1"/>
  <c r="N52" i="1"/>
  <c r="K52" i="1"/>
  <c r="L79" i="1"/>
  <c r="M79" i="1"/>
  <c r="N79" i="1"/>
  <c r="K79" i="1"/>
  <c r="O89" i="1"/>
  <c r="Q84" i="1"/>
  <c r="O112" i="1"/>
  <c r="O107" i="1"/>
  <c r="Q110" i="1"/>
  <c r="M51" i="1"/>
  <c r="N51" i="1"/>
  <c r="M50" i="1"/>
  <c r="N50" i="1"/>
  <c r="L51" i="1"/>
  <c r="N105" i="1"/>
  <c r="L105" i="1"/>
  <c r="M105" i="1"/>
  <c r="O268" i="1"/>
  <c r="O269" i="1"/>
  <c r="K250" i="1"/>
  <c r="O251" i="1"/>
  <c r="O232" i="1"/>
  <c r="O235" i="1"/>
  <c r="O212" i="1"/>
  <c r="O211" i="1"/>
  <c r="O213" i="1"/>
  <c r="O206" i="1"/>
  <c r="O207" i="1"/>
  <c r="O208" i="1"/>
  <c r="O209" i="1"/>
  <c r="O178" i="1"/>
  <c r="O177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83" i="1"/>
  <c r="O78" i="1"/>
  <c r="O138" i="1"/>
  <c r="O139" i="1"/>
  <c r="O140" i="1"/>
  <c r="O141" i="1"/>
  <c r="O137" i="1"/>
  <c r="O111" i="1"/>
  <c r="O109" i="1"/>
  <c r="O110" i="1"/>
  <c r="O113" i="1"/>
  <c r="O114" i="1"/>
  <c r="O115" i="1"/>
  <c r="O116" i="1"/>
  <c r="O117" i="1"/>
  <c r="O120" i="1"/>
  <c r="O121" i="1"/>
  <c r="O106" i="1"/>
  <c r="O97" i="1"/>
  <c r="O84" i="1"/>
  <c r="O85" i="1"/>
  <c r="O86" i="1"/>
  <c r="O87" i="1"/>
  <c r="O88" i="1"/>
  <c r="O74" i="1"/>
  <c r="O75" i="1"/>
  <c r="O76" i="1"/>
  <c r="O45" i="1"/>
  <c r="O46" i="1"/>
  <c r="O47" i="1"/>
  <c r="O42" i="1"/>
  <c r="O40" i="1"/>
  <c r="O32" i="1"/>
  <c r="O33" i="1"/>
  <c r="O34" i="1"/>
  <c r="O31" i="1"/>
  <c r="O27" i="1"/>
  <c r="L12" i="1"/>
  <c r="K259" i="1"/>
  <c r="L250" i="1"/>
  <c r="M250" i="1"/>
  <c r="N250" i="1"/>
  <c r="L210" i="1"/>
  <c r="M210" i="1"/>
  <c r="L205" i="1"/>
  <c r="M205" i="1"/>
  <c r="N205" i="1"/>
  <c r="N188" i="1" s="1"/>
  <c r="K154" i="1"/>
  <c r="L154" i="1"/>
  <c r="M154" i="1"/>
  <c r="N154" i="1"/>
  <c r="L136" i="1"/>
  <c r="M136" i="1"/>
  <c r="N136" i="1"/>
  <c r="L92" i="1"/>
  <c r="M92" i="1"/>
  <c r="N92" i="1"/>
  <c r="L30" i="1"/>
  <c r="M30" i="1"/>
  <c r="K30" i="1"/>
  <c r="M188" i="1" l="1"/>
  <c r="J188" i="1"/>
  <c r="O79" i="1"/>
  <c r="M49" i="1"/>
  <c r="N49" i="1"/>
  <c r="L49" i="1"/>
  <c r="L188" i="1"/>
  <c r="J250" i="1"/>
  <c r="L13" i="1"/>
  <c r="K242" i="1"/>
  <c r="L191" i="1"/>
  <c r="M191" i="1"/>
  <c r="N191" i="1"/>
  <c r="L190" i="1"/>
  <c r="M190" i="1"/>
  <c r="N190" i="1"/>
  <c r="L189" i="1"/>
  <c r="M189" i="1"/>
  <c r="N189" i="1"/>
  <c r="K190" i="1"/>
  <c r="K189" i="1"/>
  <c r="K170" i="1"/>
  <c r="K169" i="1"/>
  <c r="K145" i="1"/>
  <c r="K51" i="1"/>
  <c r="J30" i="1"/>
  <c r="L170" i="1"/>
  <c r="M170" i="1"/>
  <c r="N170" i="1"/>
  <c r="L169" i="1"/>
  <c r="M169" i="1"/>
  <c r="N169" i="1"/>
  <c r="J170" i="1"/>
  <c r="J168" i="1" s="1"/>
  <c r="J176" i="1"/>
  <c r="L145" i="1"/>
  <c r="M145" i="1"/>
  <c r="N145" i="1"/>
  <c r="N144" i="1" s="1"/>
  <c r="L43" i="1"/>
  <c r="M43" i="1"/>
  <c r="M12" i="1" s="1"/>
  <c r="N43" i="1"/>
  <c r="J11" i="1"/>
  <c r="J8" i="1" s="1"/>
  <c r="M259" i="1"/>
  <c r="M242" i="1" s="1"/>
  <c r="N259" i="1"/>
  <c r="N242" i="1" s="1"/>
  <c r="L259" i="1"/>
  <c r="L242" i="1" s="1"/>
  <c r="O267" i="1"/>
  <c r="N72" i="1"/>
  <c r="M72" i="1"/>
  <c r="L72" i="1"/>
  <c r="J270" i="1"/>
  <c r="O270" i="1" s="1"/>
  <c r="J264" i="1"/>
  <c r="O210" i="1"/>
  <c r="K205" i="1"/>
  <c r="O154" i="1"/>
  <c r="K124" i="1"/>
  <c r="M124" i="1"/>
  <c r="K123" i="1"/>
  <c r="L123" i="1"/>
  <c r="M123" i="1"/>
  <c r="N123" i="1"/>
  <c r="J124" i="1"/>
  <c r="K136" i="1"/>
  <c r="J123" i="1"/>
  <c r="N124" i="1"/>
  <c r="K92" i="1"/>
  <c r="K72" i="1"/>
  <c r="J73" i="1"/>
  <c r="J122" i="1" l="1"/>
  <c r="K122" i="1"/>
  <c r="O250" i="1"/>
  <c r="J72" i="1"/>
  <c r="J52" i="1"/>
  <c r="M122" i="1"/>
  <c r="J259" i="1"/>
  <c r="O259" i="1" s="1"/>
  <c r="K168" i="1"/>
  <c r="O170" i="1"/>
  <c r="O108" i="1"/>
  <c r="K105" i="1"/>
  <c r="O105" i="1" s="1"/>
  <c r="O123" i="1"/>
  <c r="M168" i="1"/>
  <c r="M176" i="1"/>
  <c r="O73" i="1"/>
  <c r="N122" i="1"/>
  <c r="O136" i="1"/>
  <c r="O205" i="1"/>
  <c r="J145" i="1"/>
  <c r="N176" i="1"/>
  <c r="N168" i="1"/>
  <c r="L176" i="1"/>
  <c r="L168" i="1"/>
  <c r="K50" i="1"/>
  <c r="K49" i="1" s="1"/>
  <c r="M144" i="1"/>
  <c r="M7" i="1"/>
  <c r="L144" i="1"/>
  <c r="L7" i="1"/>
  <c r="J43" i="1"/>
  <c r="K44" i="1"/>
  <c r="K43" i="1" s="1"/>
  <c r="J242" i="1" l="1"/>
  <c r="J243" i="1" s="1"/>
  <c r="J6" i="1" s="1"/>
  <c r="O145" i="1"/>
  <c r="J144" i="1"/>
  <c r="J49" i="1"/>
  <c r="J7" i="1"/>
  <c r="O44" i="1"/>
  <c r="O43" i="1"/>
  <c r="J5" i="1" l="1"/>
  <c r="K41" i="1"/>
  <c r="M77" i="1"/>
  <c r="N77" i="1"/>
  <c r="L77" i="1"/>
  <c r="L39" i="1"/>
  <c r="L35" i="1"/>
  <c r="L28" i="1"/>
  <c r="L26" i="1"/>
  <c r="J26" i="1"/>
  <c r="J28" i="1"/>
  <c r="O28" i="1" l="1"/>
  <c r="O29" i="1" s="1"/>
  <c r="O77" i="1"/>
  <c r="O237" i="1"/>
  <c r="O41" i="1"/>
  <c r="K12" i="1"/>
  <c r="O26" i="1"/>
  <c r="M13" i="1"/>
  <c r="K176" i="1"/>
  <c r="O176" i="1" s="1"/>
  <c r="K144" i="1"/>
  <c r="K7" i="1" l="1"/>
  <c r="L124" i="1"/>
  <c r="L122" i="1" l="1"/>
  <c r="O122" i="1" s="1"/>
  <c r="O124" i="1"/>
  <c r="O261" i="1"/>
  <c r="O262" i="1"/>
  <c r="O263" i="1"/>
  <c r="O264" i="1"/>
  <c r="O265" i="1"/>
  <c r="O266" i="1"/>
  <c r="O252" i="1"/>
  <c r="O253" i="1"/>
  <c r="O254" i="1"/>
  <c r="O255" i="1"/>
  <c r="O256" i="1"/>
  <c r="O257" i="1"/>
  <c r="O258" i="1"/>
  <c r="O190" i="1"/>
  <c r="O169" i="1" l="1"/>
  <c r="O168" i="1" s="1"/>
  <c r="M243" i="1"/>
  <c r="M6" i="1" s="1"/>
  <c r="N243" i="1"/>
  <c r="N6" i="1" s="1"/>
  <c r="L243" i="1"/>
  <c r="L6" i="1" s="1"/>
  <c r="N99" i="1"/>
  <c r="J99" i="1"/>
  <c r="O98" i="1"/>
  <c r="O52" i="1" s="1"/>
  <c r="O93" i="1"/>
  <c r="O92" i="1"/>
  <c r="O72" i="1"/>
  <c r="O103" i="1"/>
  <c r="O104" i="1"/>
  <c r="K11" i="1"/>
  <c r="L11" i="1"/>
  <c r="M11" i="1"/>
  <c r="N11" i="1"/>
  <c r="O37" i="1"/>
  <c r="O38" i="1"/>
  <c r="O39" i="1"/>
  <c r="N8" i="1" l="1"/>
  <c r="N10" i="1"/>
  <c r="L8" i="1"/>
  <c r="L5" i="1" s="1"/>
  <c r="L10" i="1"/>
  <c r="M8" i="1"/>
  <c r="M5" i="1" s="1"/>
  <c r="M10" i="1"/>
  <c r="K8" i="1"/>
  <c r="K10" i="1"/>
  <c r="N7" i="1"/>
  <c r="O242" i="1"/>
  <c r="O243" i="1" s="1"/>
  <c r="K243" i="1"/>
  <c r="O99" i="1"/>
  <c r="O50" i="1"/>
  <c r="O96" i="1"/>
  <c r="O11" i="1"/>
  <c r="O36" i="1"/>
  <c r="N5" i="1" l="1"/>
  <c r="O8" i="1"/>
  <c r="O189" i="1"/>
  <c r="O30" i="1" l="1"/>
  <c r="O35" i="1"/>
  <c r="T28" i="2" l="1"/>
  <c r="O25" i="2"/>
  <c r="T22" i="2"/>
  <c r="T19" i="2"/>
  <c r="T18" i="2"/>
  <c r="T16" i="2"/>
  <c r="N13" i="2"/>
  <c r="N4" i="2" s="1"/>
  <c r="O13" i="2"/>
  <c r="P13" i="2"/>
  <c r="P4" i="2" s="1"/>
  <c r="Q13" i="2"/>
  <c r="Q4" i="2" s="1"/>
  <c r="R13" i="2"/>
  <c r="R4" i="2" s="1"/>
  <c r="S13" i="2"/>
  <c r="S4" i="2" s="1"/>
  <c r="T6" i="2"/>
  <c r="O12" i="1" l="1"/>
  <c r="O4" i="2"/>
  <c r="T4" i="2" s="1"/>
  <c r="T13" i="2"/>
  <c r="O144" i="1"/>
  <c r="O51" i="1" l="1"/>
  <c r="O7" i="1" l="1"/>
  <c r="O49" i="1" l="1"/>
  <c r="P79" i="1"/>
  <c r="J10" i="1" l="1"/>
  <c r="O10" i="1" s="1"/>
  <c r="O13" i="1"/>
  <c r="K188" i="1"/>
  <c r="O188" i="1" s="1"/>
  <c r="K214" i="1"/>
  <c r="K191" i="1" l="1"/>
  <c r="K6" i="1" s="1"/>
  <c r="K5" i="1" s="1"/>
  <c r="O5" i="1" s="1"/>
  <c r="O214" i="1"/>
  <c r="O191" i="1" l="1"/>
</calcChain>
</file>

<file path=xl/comments1.xml><?xml version="1.0" encoding="utf-8"?>
<comments xmlns="http://schemas.openxmlformats.org/spreadsheetml/2006/main">
  <authors>
    <author>Аня</author>
  </authors>
  <commentList>
    <comment ref="J79" authorId="0" shapeId="0">
      <text>
        <r>
          <rPr>
            <b/>
            <sz val="9"/>
            <color indexed="81"/>
            <rFont val="Tahoma"/>
            <family val="2"/>
            <charset val="204"/>
          </rPr>
          <t>Аня: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<sst xmlns="http://schemas.openxmlformats.org/spreadsheetml/2006/main" count="1329" uniqueCount="399">
  <si>
    <t xml:space="preserve">исполнительные органы государственной власти Забайкальского края, предоставляющие государственные услуги                    </t>
  </si>
  <si>
    <t>НПАорв / НПА *100, где
НПАорв - количество проектов нормативных правовых актов Забайкальского края, затрагивающих вопросы осуществления предпринимательской и инвестиционной деятельности, в отношении которых проведена оценка регулирующего воздействия
НПА - общее количество  проектов нормативных правовых актов Забайкальского края, затрагивающих вопросы осуществления предпринимательской и инвестиционной деятельности, в отношении которых должна быть проведена оценка регулирующего воздействия, представленных для рассмотрения в Министерство экономического развития Забайкальского края</t>
  </si>
  <si>
    <t>Основное мероприятие "Снижение административных барьеров"</t>
  </si>
  <si>
    <t>Определяется по результатам анкетирования субъектов предпринимательства Забайкальского края,                                                           (∑Коб)/Коп, где                                                                                   Коб - количество обращений представителей субъектов предпринимательской деятельности,  участвующих в анкетировании,   в исполнительный  орган государственной власти Забайкальского края (орган местного самоуправления) для получения одной
государственной (муниципальной) услуги,
связанной со сферой предпринимательской
деятельности                                                              Коп - количество опрошенных  представителей субъектов предпринимательской деятельности (респондентов), участвующих в анкетировании</t>
  </si>
  <si>
    <t>Мероприятие "Обеспечение организации предоставления государственных и муниципальных услуг по принципу "одного окна"</t>
  </si>
  <si>
    <t>ГУр / ГУ *100, где
ГУр - количество государственных услуг, для которых утверждены административные регламенты
ГУ - общее количество государственных услуг Забайкальского края, для которых должны утверждаться административные регламенты</t>
  </si>
  <si>
    <t>тыс. рублей</t>
  </si>
  <si>
    <t>1.4.2.1-ПМ1</t>
  </si>
  <si>
    <t>Показатель "Доля выполненных показателей, включенных в Карту результативности Министерства экономического развития Забайкальского края"</t>
  </si>
  <si>
    <t>1.4-ПП3</t>
  </si>
  <si>
    <t>1.4.1.2</t>
  </si>
  <si>
    <t>1.4.2.-ПОМ1</t>
  </si>
  <si>
    <t>1.4.2.1.</t>
  </si>
  <si>
    <t>1.4.3-ПОМ1</t>
  </si>
  <si>
    <t>Мероприятие "Развитие деятельности МФЦ"</t>
  </si>
  <si>
    <t>1.4.1.1.</t>
  </si>
  <si>
    <t>1.4.1.1-ПМ1</t>
  </si>
  <si>
    <t>из федерального бюджета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</si>
  <si>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Министерство финансов Забайкальского края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</si>
  <si>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</si>
  <si>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1.4.1.2-ПМ2</t>
  </si>
  <si>
    <t>621</t>
  </si>
  <si>
    <t>622</t>
  </si>
  <si>
    <t xml:space="preserve">     0929900         0340119905</t>
  </si>
  <si>
    <t xml:space="preserve"> 1005028</t>
  </si>
  <si>
    <t xml:space="preserve">0929900    </t>
  </si>
  <si>
    <t>0929900   0340119905</t>
  </si>
  <si>
    <t>Процент выполнения государственного задания</t>
  </si>
  <si>
    <t>Уок/Угз*100,
где Угз - количество услуг, предусмотренных государственным заданием, Уок - количество оказанных услуг</t>
  </si>
  <si>
    <t>Нioo=Ч×Кoo, где
Ч - норматив численности населения, обслуживаемого одним окном                                       Кoo - количество окон, в которых организовано предоставление государственных и муниципальных услуг по принципу "одного окна" в городском округе, городском поселении, сельском поселении, внутригородских территориях федерального значения</t>
  </si>
  <si>
    <t>0113</t>
  </si>
  <si>
    <t>Главный раздел, подраздел</t>
  </si>
  <si>
    <t>Целевая статья</t>
  </si>
  <si>
    <t>Вид расходов</t>
  </si>
  <si>
    <t>Х</t>
  </si>
  <si>
    <t>Значения по годам реализации</t>
  </si>
  <si>
    <t>Коды бюджетной классификации расходов</t>
  </si>
  <si>
    <t>тыс.рублей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</si>
  <si>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</si>
  <si>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</si>
  <si>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</si>
  <si>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Единица измерения показателя</t>
  </si>
  <si>
    <t>Сроки реализации</t>
  </si>
  <si>
    <t>Ответственный исполнитель и соисполнители</t>
  </si>
  <si>
    <t>Методика расчета показателя</t>
  </si>
  <si>
    <t>№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</si>
  <si>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</si>
  <si>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</si>
  <si>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Коэффициент значимости</t>
  </si>
  <si>
    <t>%</t>
  </si>
  <si>
    <t>ед.</t>
  </si>
  <si>
    <t>-</t>
  </si>
  <si>
    <t>2014-2020</t>
  </si>
  <si>
    <t>финансирование за счет краевого бюджета</t>
  </si>
  <si>
    <t>кроме того, финансирование из других источников:</t>
  </si>
  <si>
    <t>1.4.</t>
  </si>
  <si>
    <t>Подпрограмма "Повышение эффективности государственного и муниципального управления"</t>
  </si>
  <si>
    <t>Министерство экономического развития Забайкальского края, исполнительные органы государственной власти Забайкальского края, органы местного самоуправления Забайкальского края</t>
  </si>
  <si>
    <t>1.4-ПП1</t>
  </si>
  <si>
    <t xml:space="preserve">Показатель "Уровень удовлетворенности граждан Российской Федерации качеством предоставления                государственных и муниципальных услуг"          </t>
  </si>
  <si>
    <t>Определяется в соответствии с методикой проведения оценки качества предоставления государственных и муниципальных услуг в Забайкальском крае</t>
  </si>
  <si>
    <t>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</si>
  <si>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1.4-ПП2</t>
  </si>
  <si>
    <t>Показатель "Среднее число обращений представителей бизнес-сообщества в исполнительный  орган государственной власти Забайкальского края (орган местного самоуправления) для получения одной
государственной (муниципальной) услуги,
связанной со сферой предпринимательской
деятельности"</t>
  </si>
  <si>
    <t>Показатель "Среднее время ожидания в очереди при обращении заявителя в исполнительный орган государственной власти Забайкальского края  (орган местного   самоуправления) для получения государственных (муниципальных) услуг"</t>
  </si>
  <si>
    <t>минут</t>
  </si>
  <si>
    <t>Определяется с учетом методики проведения оценки качества предоставления государственных и муниципальных услуг в Забайкальском крае</t>
  </si>
  <si>
    <t>1.4.1.</t>
  </si>
  <si>
    <t>Основное мероприятие "Совершенствование предоставления государственных и муниципальных услуг"</t>
  </si>
  <si>
    <t>Министерство экономического развития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</si>
  <si>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1.4.1-ПОМ1</t>
  </si>
  <si>
    <t>Показатель "Доля государственных услуг, для которых утверждены административные регламенты, соответствующие требованиям федерального законодательства"</t>
  </si>
  <si>
    <t>Показатель "Доля граждан, имеющих доступ к получению государственных и муниципальных услуг по принципу "одного окна" по месту пребывания, в том числе  в МФЦ"</t>
  </si>
  <si>
    <t>1.4.2.</t>
  </si>
  <si>
    <t>Основное мероприятие "Создание условий для повышения эффективности деятельности органов исполнительной власти Забайкальского края и органов местного самоуправления"</t>
  </si>
  <si>
    <t>Министерство экономического развития Забайкальского края,  исполнительные органы государственной власти Забайкальского края, органы местного самоуправления Забайкальского края</t>
  </si>
  <si>
    <t>Показатель "Охват исполнительных органов государственной власти Забайкальского края оценкой эффективности"</t>
  </si>
  <si>
    <t>ОИВоц / ОИВ *100, где
ОИВоц - количество исполнительных органов государственной власти Забайкальского края, охваченных оценкой эффективности
ОИВ - количество исполнительных органов государственной власти Забайкальского края, в отношении которых необходимо проводить оценку эффективности</t>
  </si>
  <si>
    <t>1.4.2.1</t>
  </si>
  <si>
    <t>Мероприятие "Организация и осуществление оценки эффективности и результативности деятельности исполнительных органов государственной власти Забайкальского края"</t>
  </si>
  <si>
    <t>Министерство экономического развития Забайкальского края,  исполнительные органы государственной власти Забайкальского края</t>
  </si>
  <si>
    <t>1.4.3.</t>
  </si>
  <si>
    <t>Показатель "Доля проектов нормативных правовых актов Забайкальского края, затрагивающих вопросы осуществления предпринимательской и инвестиционной деятельности, в отношении которых проведена оценка регулирующего воздействия"</t>
  </si>
  <si>
    <t>финансирование за счет муниципального бюджета</t>
  </si>
  <si>
    <t>Наименование целей, задач, основных мероприятий, мероприятий,  показателей</t>
  </si>
  <si>
    <t>МУ Администрация муниципального района "Хилокский район"</t>
  </si>
  <si>
    <t>Отдел экономики и сельского хозяйства администрации муниципального района "Хилокский район"</t>
  </si>
  <si>
    <t>2.1.1</t>
  </si>
  <si>
    <t>2.2.1</t>
  </si>
  <si>
    <t>2.3.1</t>
  </si>
  <si>
    <t>3.1.1</t>
  </si>
  <si>
    <t>2020-2024</t>
  </si>
  <si>
    <t>Основные мероприятия, показатели и объемы финансирования программы</t>
  </si>
  <si>
    <t xml:space="preserve">Программа «Развитие образования муниципального района «Хилокский район» на 2023-2027 годы» </t>
  </si>
  <si>
    <t>Цель Обеспечение доступности, качества и социальной эффективности образования в соответствии с меняющимися запросами населения Забайкальского края, стратегиями российской образовательной политики и перспективными задачами социально- экономического развития района.</t>
  </si>
  <si>
    <t>Целевые индикаторы и показатели подпрограммы</t>
  </si>
  <si>
    <t>охват детей дошкольными образовательными учреждениями (отношение численности детей в возрасте от 2 месяцев до 3 лет, посещающих дошкольные образовательные организации, к общей численности детей в возрасте от 2 месяцев до 3 лет)</t>
  </si>
  <si>
    <t>удельный вес численности детей дошкольных образовательных организаций в возрасте от 3 до 7 лет, охваченных образовательными программами, соответствующими новому образовательному стандарту дошкольного образования</t>
  </si>
  <si>
    <t>численность детей в дошкольных образовательных организациях, приходящихся на одного педагогического работника</t>
  </si>
  <si>
    <t>чел</t>
  </si>
  <si>
    <t>отношение среднемесячной заработной платы педагогических работников муниципальных дошкольных образовательных учреждений к среднемесячной заработной плате в сфере общего образования в субъекте Российской Федерации - Забайкальском крае</t>
  </si>
  <si>
    <t>удельный вес числа дошкольных образовательных организаций, в которых имеются пожарная сигнализация, дымовые извещатели, пожарные краны и рукава, в общем числе организаций</t>
  </si>
  <si>
    <t>удельный вес числа дошкольных образовательных организаций, имеющих системы видеонаблюдения, в общем числе организаций</t>
  </si>
  <si>
    <t>удельный вес числа дошкольных образовательных организаций, имеющих водопровод, центральное отопление, канализацию, в общем числе соответствующих организаций (в городских поселениях и сельской местности)</t>
  </si>
  <si>
    <t>удельный вес числа дошкольных образовательных организаций, имеющих скорость подключения к информационно-телекоммуникационной сети "Интернет" от 1 Мбит/с и выше, в общем числе дошкольных образовательных организаций, подключенных к информационно-телекоммуникационной сети "Интернет" (в городских поселениях и сельской местности)</t>
  </si>
  <si>
    <t>1.9.1</t>
  </si>
  <si>
    <t>1.1.1</t>
  </si>
  <si>
    <t>1.2.1</t>
  </si>
  <si>
    <t>1.3.1</t>
  </si>
  <si>
    <t>1.4.1</t>
  </si>
  <si>
    <t>1.5.1</t>
  </si>
  <si>
    <t>1.6.1</t>
  </si>
  <si>
    <t>1.7.1</t>
  </si>
  <si>
    <t>1.8.1</t>
  </si>
  <si>
    <t>удовлетворенность населения качеством образовательных услуг</t>
  </si>
  <si>
    <t xml:space="preserve">доля ДОУ, работающих в социально-неблагоприятных условиях </t>
  </si>
  <si>
    <t>1.10.1</t>
  </si>
  <si>
    <t>Мероприятия</t>
  </si>
  <si>
    <t>1.1.2</t>
  </si>
  <si>
    <t>1.2.2</t>
  </si>
  <si>
    <t>1.3.2</t>
  </si>
  <si>
    <t>1.4.2</t>
  </si>
  <si>
    <t>1.6.2</t>
  </si>
  <si>
    <t>1.7.2</t>
  </si>
  <si>
    <t>удельный вес численности учителей общеобразовательных организаций в возрасте до 35 лет в общей численности учителей общеобразовательных учреждений</t>
  </si>
  <si>
    <t>удельный вес численности обучающихся в образовательных организациях общего образования в соответствии с федеральными государственными образовательными стандартами в общей численности обучающихся в образовательных учреждениях общего образования</t>
  </si>
  <si>
    <t>удельный вес численности обучающихся, занимающихся в первую смену, в общей численности обучающихся общеобразовательных организаций</t>
  </si>
  <si>
    <t>2.4.1</t>
  </si>
  <si>
    <t>число обучающихся в расчете на одного педагогического работника общего образования</t>
  </si>
  <si>
    <t>2.5.1</t>
  </si>
  <si>
    <t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</t>
  </si>
  <si>
    <t>2.6.1</t>
  </si>
  <si>
    <t>отношение среднемесячной заработной платы педагогических работников муниципальных образовательных организаций общего образования, к средней заработной плате в соответствующем субъекте Российской Федерации организаций</t>
  </si>
  <si>
    <t>удельный вес численности обучающихся по программам начального, основного общего и среднего общего образования, участвующих в олимпиадах и конкурсах различного уровня, в общей численности обучающихся по программам начального, основного общего и среднего общего образования</t>
  </si>
  <si>
    <t>2.7.1</t>
  </si>
  <si>
    <t>2.8.1</t>
  </si>
  <si>
    <t>удельный вес численности детей, занимающихся в кружках, организованных на базе дневных общеобразовательных организаций, в общей численности обучающихся в дневных общеобразовательных организациях (в городских поселениях и сельской местности)</t>
  </si>
  <si>
    <t>2.9.1</t>
  </si>
  <si>
    <t>удельный вес численности детей, занимающихся в спортивных кружках, организованных на базе общеобразовательных организаций, в общей численности обучающихся в общеобразовательных организациях (в городских поселениях и сельской местности)</t>
  </si>
  <si>
    <t>2.10.1</t>
  </si>
  <si>
    <t>удельный вес числа образовательных организаций, в которых имеются пожарная сигнализация, дымовые извещатели, пожарные краны и рукава, в общем числе организаций</t>
  </si>
  <si>
    <t>2.11.1</t>
  </si>
  <si>
    <t>удельный вес числа образовательных организаций, имеющих системы видеонаблюдения, в общем числе организаций</t>
  </si>
  <si>
    <t>2.12.1</t>
  </si>
  <si>
    <t>удельный вес числа общеобразовательных организаций, имеющих водопровод, центральное отопление, канализацию, в общем числе соответствующих организаций (в городских поселениях и сельской местности)</t>
  </si>
  <si>
    <t>2.13.1</t>
  </si>
  <si>
    <t>удельный вес числа общеобразовательных организаций, имеющих скорость подключения к информационно-телекоммуникационной сети "Интернет" от 1 Мбит/с и выше, в общем числе общеобразовательных организаций, подключенных к информационно-¬телекоммуникационной сети "Интернет" (в городских поселениях и сельской местности)</t>
  </si>
  <si>
    <t>2.14.1</t>
  </si>
  <si>
    <t>2.15.1</t>
  </si>
  <si>
    <t>доля ОУ, работающих в социально-неблагоприятных условиях</t>
  </si>
  <si>
    <t>2.16.1</t>
  </si>
  <si>
    <t>доля педагогов в ОУ, участвующих в конкурсах различного уровня</t>
  </si>
  <si>
    <t>2.17.1</t>
  </si>
  <si>
    <t>профессиональная подготовка педагогических кадров, количество педагогов, -внедрение независимой оценки качества образования</t>
  </si>
  <si>
    <t>2.4.2</t>
  </si>
  <si>
    <t>2.5.2</t>
  </si>
  <si>
    <t xml:space="preserve"> "Поддержка малообеспеченных детей и детей-инвалидов."</t>
  </si>
  <si>
    <t xml:space="preserve"> "Повышение квалификации, переподготовка, конкурсное движение педагогических работников дошкольного образования."</t>
  </si>
  <si>
    <t xml:space="preserve"> "Создание условий для развития и воспитания детей в дошкольных образовательных учреждениях."</t>
  </si>
  <si>
    <t xml:space="preserve"> "Проведение капитального и текущего ремонта в дошкольных учреждениях."</t>
  </si>
  <si>
    <t xml:space="preserve"> "Реализация основных образовательных программ дошкольного образования."</t>
  </si>
  <si>
    <t xml:space="preserve"> "Социальная поддержка семей с детьми, посещающими дошкольные учреждения."</t>
  </si>
  <si>
    <t xml:space="preserve"> "Администрирование государственных полномочий по возмещению родительской платы за присмотр и уход за детьми в дошкольных образовательных учреждениях."</t>
  </si>
  <si>
    <t>"Обеспечение государственной итоговой аттестации"</t>
  </si>
  <si>
    <t>"Повышение квалификации и переподготовки педагогических кадров и обслуживающего персонала"</t>
  </si>
  <si>
    <t>"Создание условий для обучения, развития и воспитания детей"</t>
  </si>
  <si>
    <t>"Обеспечение государственных гарантий по социальной поддержке детей, обучающихся в муниципальных общеобразовательных учреждениях, находящихся в трудной жизненной ситуации, детей с ОВЗ"</t>
  </si>
  <si>
    <t>"Создание безопасной и оптимальной инфраструктуры в образовательных учреждениях"</t>
  </si>
  <si>
    <t>подпрограмма №1 "Развитие дошкольного образования детей" муниципальной программы "</t>
  </si>
  <si>
    <t>подпрограмма № 2 " Повышение качества и доступности общего образования»</t>
  </si>
  <si>
    <t>подпрограмма №3 «Повышение качества и доступности дополнительного
образования детей</t>
  </si>
  <si>
    <t>охват детей в возрасте 5-18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5-18 лет)</t>
  </si>
  <si>
    <t>3.2.1</t>
  </si>
  <si>
    <t>численность детей в образовательных организациях дополнительного образования, приходящихся на одного педагогического работника</t>
  </si>
  <si>
    <t>3.3.1</t>
  </si>
  <si>
    <t>отношение среднемесячной заработной платы педагогических работников муниципальных учреждений дополнительного образования детей к среднемесячной заработной плате учителей в соответствующем субъекте Российской Федерации</t>
  </si>
  <si>
    <t>3.4.1</t>
  </si>
  <si>
    <t>удельный вес численности детей, занимающихся в организациях дополнительного образования технической направленности, в общей численности детей от 5 до 18 лет</t>
  </si>
  <si>
    <t>3.5.1</t>
  </si>
  <si>
    <t>3.6.1</t>
  </si>
  <si>
    <t>3.7.1</t>
  </si>
  <si>
    <t>удельный вес числа образовательных организаций, имеющих водопровод, центральное отопление, канализацию, в общем числе соответствующих организаций (в городских поселениях и сельской местности)</t>
  </si>
  <si>
    <t>3.8.1</t>
  </si>
  <si>
    <t>удельный вес числа образовательных организаций, имеющих скорость подключения к информационно-телекоммуникационной сети "Интернет" от 1 Мбит/с и выше, в общем числе образовательных организаций, подключенных к информационно ¬телекоммуникационной сети "Интернет" (в городских поселениях и сельской местности)</t>
  </si>
  <si>
    <t>3.9.1</t>
  </si>
  <si>
    <t>"Обеспечение гарантий успешного развития, обучения и воспитания детей в учреждениях дополнительного образования "</t>
  </si>
  <si>
    <t>3.1.2</t>
  </si>
  <si>
    <t>3.2.2</t>
  </si>
  <si>
    <t>3.3.2</t>
  </si>
  <si>
    <t>"Персонифицированное финансирование дополнительного образования в муниципальных бюджетных учреждениях дополнительного образования."</t>
  </si>
  <si>
    <t>"Грантовая поддержка учреждений дополнительного образования"</t>
  </si>
  <si>
    <t>4</t>
  </si>
  <si>
    <t xml:space="preserve">подпрограмма №4   «Исполнение государственных полномочий по опеке и
попечительству»
</t>
  </si>
  <si>
    <t>4.1.1</t>
  </si>
  <si>
    <t>количество детей-сирот и детей, оставшихся без попечения родителей, находящихся в семьях опекунов (попечителей), приемных родителей, получивших выплаты на содержание</t>
  </si>
  <si>
    <t>4.2.1</t>
  </si>
  <si>
    <t>количество детей-сирот и детей, оставшихся без попечения родителей, отдохнувших в детских оздоровительных лагерях</t>
  </si>
  <si>
    <t>4.3.1</t>
  </si>
  <si>
    <t>количество детей-сирот и детей, оставшихся без попечения родителей, обеспеченных бесплатными проездными билетами</t>
  </si>
  <si>
    <t>4.4.1</t>
  </si>
  <si>
    <t>количество приемных родителей, получивших вознаграждение за воспитание приемного ребенка в семье</t>
  </si>
  <si>
    <t>4.5.1</t>
  </si>
  <si>
    <t>количество детей-сирот и детей, оставшихся без попечения, и лиц из их числа, обеспеченных жилым помещением</t>
  </si>
  <si>
    <t>4.6.1</t>
  </si>
  <si>
    <t>увеличение доли детей, оставшихся без попечения родителей и лиц из их числа, обеспеченных жилым помещением</t>
  </si>
  <si>
    <t>Осуществление мер, направленных на охрану прав детей и детей-сирот, оставшихся без попечения родителей, и на обеспечение государственных гарантий при использовании различных форм устройства детей</t>
  </si>
  <si>
    <t>5</t>
  </si>
  <si>
    <t>5.1.1</t>
  </si>
  <si>
    <t>подпрограммы № 5 « Летний отдых и оздоровление детей»</t>
  </si>
  <si>
    <t>охват детей различными формами отдыха и оздоровления</t>
  </si>
  <si>
    <t>5.2.1</t>
  </si>
  <si>
    <t>количество ОУ, где созданы условия для отдыха и оздоровления детей</t>
  </si>
  <si>
    <t>5.3.1</t>
  </si>
  <si>
    <t>количество ОУ, где созданы ремонтные бригады</t>
  </si>
  <si>
    <t>создание условий для реализации разнообразных форм активного отдыха, оздоровления и занятости детей и подростков района (туристический слет, летний лагерь, походы)</t>
  </si>
  <si>
    <t>обеспечение санитарно-эпидемической, противопожарной и общественной безопасности отдыха, оздоровления и занятости детей и подростков района</t>
  </si>
  <si>
    <t>приобретение моющих и дезинфицирующих веществ</t>
  </si>
  <si>
    <t>приобретение огнетушителей</t>
  </si>
  <si>
    <t>приобретение посуды и медикаментов</t>
  </si>
  <si>
    <t>приобретение технологического оборудования</t>
  </si>
  <si>
    <t>проведение дератизации и дезинфекции территорий лагерей</t>
  </si>
  <si>
    <t>санитарно-гигиеническая подготовка педагогических кадров</t>
  </si>
  <si>
    <t>6</t>
  </si>
  <si>
    <t>6.1.1</t>
  </si>
  <si>
    <t>доплата молодым специалистам 20% за стаж</t>
  </si>
  <si>
    <t>6.2.1</t>
  </si>
  <si>
    <t>доплата педагогам , имеющих отраслевые награды и почетные звания</t>
  </si>
  <si>
    <t>6.3.1</t>
  </si>
  <si>
    <t xml:space="preserve">доля ОУ, принятых к началу учебного года </t>
  </si>
  <si>
    <t>6.4.1</t>
  </si>
  <si>
    <t>доля ОУ, где проведен капитальный ремонт</t>
  </si>
  <si>
    <t>6.5.1</t>
  </si>
  <si>
    <t>6.6.1</t>
  </si>
  <si>
    <t>6.7.1</t>
  </si>
  <si>
    <t>доля ОУ, находящихся в аварийном состоянии</t>
  </si>
  <si>
    <t>доля ОУ, оснащенных современным технологическим оборудованием</t>
  </si>
  <si>
    <t>количество построенных новых школ</t>
  </si>
  <si>
    <t>6.8.1</t>
  </si>
  <si>
    <t>6.9.1</t>
  </si>
  <si>
    <t>6.10.1</t>
  </si>
  <si>
    <t>количество приобретенной мебели для ОУ и ДОУ</t>
  </si>
  <si>
    <t>количество мебели для столовых и медицинских кабинетов</t>
  </si>
  <si>
    <t>количество видео наблюдений</t>
  </si>
  <si>
    <t>6.11.1</t>
  </si>
  <si>
    <t>соответствие безопасным условиям территорий школ</t>
  </si>
  <si>
    <t>6.2.2</t>
  </si>
  <si>
    <t>6.1.2</t>
  </si>
  <si>
    <t>6.3.2</t>
  </si>
  <si>
    <t>5.1.2</t>
  </si>
  <si>
    <t>4.1.2</t>
  </si>
  <si>
    <t>6.4.2</t>
  </si>
  <si>
    <t>единовременные выплаты премий учащимся, окончившим школу с медалями</t>
  </si>
  <si>
    <t>проведение трех этапов Всероссийских предметных олимпиадах</t>
  </si>
  <si>
    <t>слет отличников и хорошистов</t>
  </si>
  <si>
    <t>проведение районного фестиваля детского творчества</t>
  </si>
  <si>
    <t>проведение муниципального этапа научно-практических конференции «Шаг в науку», «Шаг в будущее</t>
  </si>
  <si>
    <t>педагогическая гостиная, слет ветеранов труда</t>
  </si>
  <si>
    <t>награждение выпускников-медалистов</t>
  </si>
  <si>
    <t>муниципальный конкурс «Лучший детский сад»</t>
  </si>
  <si>
    <t>муниципальный конкурс «Воспитатель года»</t>
  </si>
  <si>
    <t>муниципальный конкурс «Учитель года»</t>
  </si>
  <si>
    <t>проведение конкурсов, фестивалей, уроков и других творческих мероприятий</t>
  </si>
  <si>
    <t>Обеспечение комплекса мер по улучшению инфраструктуры в образовательных учреждениях:</t>
  </si>
  <si>
    <t>антитеррористические мероприятия (видеонаблюдение, огораживание территории, установка кнопки 01)</t>
  </si>
  <si>
    <t>противопожарные мероприятия (приобретении огнетушителей, водонапорных шлангов, пропитка деревянных конструкций, замеры изоляции проводов</t>
  </si>
  <si>
    <t>санитарно-гигиенические мероприятия</t>
  </si>
  <si>
    <t>приобретение научной и учебно-методической литературы, необходимой для творческой и исследовательской деятельности одарённых детей</t>
  </si>
  <si>
    <t>обеспечение необходимым материалом для работы кружков, секций, клубов по интересам</t>
  </si>
  <si>
    <t>приобретение технологического оборудования для школ и ДОУ, медицинских лекарств, посуды, моющих и дезинфицирующих веществ</t>
  </si>
  <si>
    <t>приобретение оборудования для медицинских кабинетов и столовых</t>
  </si>
  <si>
    <t>подпрограммы №7 «Обеспечивающая подпрограмма муниципальной программы
"Развитие образования в муниципальном районе «Хилокский район"»
на 2023- 2027годы</t>
  </si>
  <si>
    <t>7</t>
  </si>
  <si>
    <t>7.1.1</t>
  </si>
  <si>
    <t>обеспечение условий для выполнения муниципальных заданий образовательных учреждений</t>
  </si>
  <si>
    <t>7.2.1</t>
  </si>
  <si>
    <t>обеспечение условий для выполнения планов финансово-хозяйственной деятельности образовательных учреждений</t>
  </si>
  <si>
    <t>7.3.1</t>
  </si>
  <si>
    <t>обеспечение условий для выполнения нормативно-правовых актов в целях реализации программы, (да, нет)</t>
  </si>
  <si>
    <t>7.4.1</t>
  </si>
  <si>
    <t>обеспечение условий для выполнения целевых показателей программы (да, нет)</t>
  </si>
  <si>
    <t>7.1.2</t>
  </si>
  <si>
    <t>Обеспечение функций исполнительных органов местного самоуправления в установленной сфере</t>
  </si>
  <si>
    <t>Содержание и обслуживание муниципальных учреждений.</t>
  </si>
  <si>
    <t>компенсация родительской платы за присмотр и уход за детьми в дошкольных образовательных учреждениях</t>
  </si>
  <si>
    <t>2.6</t>
  </si>
  <si>
    <t xml:space="preserve">создание новых мест по реализации основных и дополнительных образовательных программ цифрового и естественно-научного ,техничееского и гуманитарного профилей в ОУ Точки роста </t>
  </si>
  <si>
    <t>2.7</t>
  </si>
  <si>
    <t>внедрение модели ЦОС</t>
  </si>
  <si>
    <t>организация трудовой занятости несовершеннолетних</t>
  </si>
  <si>
    <t>региональный бюджет</t>
  </si>
  <si>
    <t>Федеральный бюджет</t>
  </si>
  <si>
    <t>Региональный бюджет</t>
  </si>
  <si>
    <t>местный  бюджет</t>
  </si>
  <si>
    <t xml:space="preserve">тыс. руб. </t>
  </si>
  <si>
    <t>местный бюджет</t>
  </si>
  <si>
    <t>Питание ОВЗ</t>
  </si>
  <si>
    <t>Питание малообеспеченных</t>
  </si>
  <si>
    <t>Горячее питание</t>
  </si>
  <si>
    <t>Администрирование гос. полномочия по обеспечению бесплатным питанием детей из малоимущих семей, обучающихся в муниципальных общеобразовательных организациях Забайкальского края</t>
  </si>
  <si>
    <t>Классное руководство Федеральный бюджет</t>
  </si>
  <si>
    <t>Классное руководство региональный бюджет</t>
  </si>
  <si>
    <t>Субвенция региональны йбюджет</t>
  </si>
  <si>
    <t>1</t>
  </si>
  <si>
    <t>2</t>
  </si>
  <si>
    <t>3</t>
  </si>
  <si>
    <t>Пособия компенсации и иные выплаты (семейное обучение)</t>
  </si>
  <si>
    <t>подпрограмма № 6 " Образование "</t>
  </si>
  <si>
    <t>853</t>
  </si>
  <si>
    <t>16</t>
  </si>
  <si>
    <t>25</t>
  </si>
  <si>
    <t>28</t>
  </si>
  <si>
    <t>57</t>
  </si>
  <si>
    <t>59</t>
  </si>
  <si>
    <t>69</t>
  </si>
  <si>
    <t>72</t>
  </si>
  <si>
    <t>11</t>
  </si>
  <si>
    <t>17</t>
  </si>
  <si>
    <t>18</t>
  </si>
  <si>
    <t>19</t>
  </si>
  <si>
    <t>Основное мероприятие " Реализация основных общеобразовательных программ"</t>
  </si>
  <si>
    <t>Основное мероприятие "Обеспечение комплекса мероприятий по отдыху и оздоровлению детей"</t>
  </si>
  <si>
    <t xml:space="preserve"> "Осуществление комплекса мер по обеспечению безопасности образовательных учреждений"</t>
  </si>
  <si>
    <t xml:space="preserve"> "Формирование и развитие творческих и интеллектуальных способностей учащихся"</t>
  </si>
  <si>
    <t xml:space="preserve"> "Обновление материально технической базы образовательных учреждений"</t>
  </si>
  <si>
    <t>0810142099</t>
  </si>
  <si>
    <t>0701</t>
  </si>
  <si>
    <t>0810242099</t>
  </si>
  <si>
    <t>611</t>
  </si>
  <si>
    <t>0810378186</t>
  </si>
  <si>
    <t>0810342099</t>
  </si>
  <si>
    <t>08103Д8040</t>
  </si>
  <si>
    <t>0810471448</t>
  </si>
  <si>
    <t>612</t>
  </si>
  <si>
    <t>0810571201</t>
  </si>
  <si>
    <t>0810679202</t>
  </si>
  <si>
    <t>0709</t>
  </si>
  <si>
    <t>244</t>
  </si>
  <si>
    <t>0810671230</t>
  </si>
  <si>
    <t>321</t>
  </si>
  <si>
    <t>1004</t>
  </si>
  <si>
    <t>0820142199</t>
  </si>
  <si>
    <t>242</t>
  </si>
  <si>
    <t>0702</t>
  </si>
  <si>
    <t>0820242199</t>
  </si>
  <si>
    <t>08203L3040</t>
  </si>
  <si>
    <t>0820379202</t>
  </si>
  <si>
    <t>0820371218</t>
  </si>
  <si>
    <t>0820471448</t>
  </si>
  <si>
    <t>0820478110</t>
  </si>
  <si>
    <t>0820478186</t>
  </si>
  <si>
    <t>0820442199</t>
  </si>
  <si>
    <t>08204Д8040</t>
  </si>
  <si>
    <t>0820750500</t>
  </si>
  <si>
    <t>0820753030</t>
  </si>
  <si>
    <t>0820771228</t>
  </si>
  <si>
    <t>0820771031</t>
  </si>
  <si>
    <t>0820771203</t>
  </si>
  <si>
    <t>0820771202</t>
  </si>
  <si>
    <t>082Ю651790</t>
  </si>
  <si>
    <t>082Ю650500</t>
  </si>
  <si>
    <t>082Ю653030</t>
  </si>
  <si>
    <t>0830178186</t>
  </si>
  <si>
    <t>0703</t>
  </si>
  <si>
    <t>0830142399</t>
  </si>
  <si>
    <t>08301Д8040</t>
  </si>
  <si>
    <t>08301П8040</t>
  </si>
  <si>
    <t>08301У8050</t>
  </si>
  <si>
    <t>0840179211</t>
  </si>
  <si>
    <t>121</t>
  </si>
  <si>
    <t>122</t>
  </si>
  <si>
    <t>129</t>
  </si>
  <si>
    <t>0840172403</t>
  </si>
  <si>
    <t>0840172411</t>
  </si>
  <si>
    <t>0840172421</t>
  </si>
  <si>
    <t>0840172431</t>
  </si>
  <si>
    <t>313</t>
  </si>
  <si>
    <t>323</t>
  </si>
  <si>
    <t>0850171432</t>
  </si>
  <si>
    <t>0850141432</t>
  </si>
  <si>
    <t>0860141436</t>
  </si>
  <si>
    <t>0860278186</t>
  </si>
  <si>
    <t>08602A7501</t>
  </si>
  <si>
    <t>0860242199</t>
  </si>
  <si>
    <t>0870120400</t>
  </si>
  <si>
    <t>08701Д8040</t>
  </si>
  <si>
    <t>0870245299</t>
  </si>
  <si>
    <t>831</t>
  </si>
  <si>
    <t>08702Д8040</t>
  </si>
  <si>
    <t>111</t>
  </si>
  <si>
    <t>08702д8040</t>
  </si>
  <si>
    <t>119</t>
  </si>
  <si>
    <t>082EВ51790</t>
  </si>
  <si>
    <t>0820371217</t>
  </si>
  <si>
    <t>0820342199</t>
  </si>
  <si>
    <t>0820741203</t>
  </si>
  <si>
    <t>08604L7500</t>
  </si>
  <si>
    <t>08604A7502</t>
  </si>
  <si>
    <t>7.2.2</t>
  </si>
  <si>
    <t>1.5.7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</si>
</sst>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6" fillId="2" borderId="0" xfId="0" applyFont="1" applyFill="1"/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49" fontId="6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justify" vertical="center"/>
    </xf>
    <xf numFmtId="49" fontId="6" fillId="0" borderId="1" xfId="0" applyNumberFormat="1" applyFont="1" applyBorder="1"/>
    <xf numFmtId="2" fontId="6" fillId="0" borderId="0" xfId="0" applyNumberFormat="1" applyFont="1"/>
    <xf numFmtId="0" fontId="8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2" fontId="6" fillId="3" borderId="0" xfId="0" applyNumberFormat="1" applyFont="1" applyFill="1"/>
    <xf numFmtId="0" fontId="6" fillId="3" borderId="0" xfId="0" applyFont="1" applyFill="1"/>
    <xf numFmtId="4" fontId="11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6" fillId="4" borderId="0" xfId="0" applyFont="1" applyFill="1"/>
    <xf numFmtId="0" fontId="6" fillId="4" borderId="0" xfId="0" applyFont="1" applyFill="1" applyAlignment="1">
      <alignment vertical="top"/>
    </xf>
    <xf numFmtId="2" fontId="11" fillId="4" borderId="4" xfId="0" applyNumberFormat="1" applyFont="1" applyFill="1" applyBorder="1" applyAlignment="1">
      <alignment horizontal="center" vertical="top" wrapText="1"/>
    </xf>
    <xf numFmtId="2" fontId="8" fillId="3" borderId="4" xfId="0" applyNumberFormat="1" applyFont="1" applyFill="1" applyBorder="1" applyAlignment="1">
      <alignment horizontal="center" vertical="top"/>
    </xf>
    <xf numFmtId="2" fontId="11" fillId="2" borderId="4" xfId="0" applyNumberFormat="1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165" fontId="11" fillId="2" borderId="4" xfId="0" applyNumberFormat="1" applyFont="1" applyFill="1" applyBorder="1" applyAlignment="1">
      <alignment horizontal="center" vertical="top"/>
    </xf>
    <xf numFmtId="2" fontId="11" fillId="2" borderId="4" xfId="0" applyNumberFormat="1" applyFont="1" applyFill="1" applyBorder="1" applyAlignment="1">
      <alignment horizontal="center" vertical="top" wrapText="1"/>
    </xf>
    <xf numFmtId="0" fontId="6" fillId="5" borderId="0" xfId="0" applyFont="1" applyFill="1"/>
    <xf numFmtId="4" fontId="11" fillId="0" borderId="4" xfId="0" applyNumberFormat="1" applyFont="1" applyBorder="1" applyAlignment="1">
      <alignment horizontal="center" vertical="top"/>
    </xf>
    <xf numFmtId="4" fontId="11" fillId="2" borderId="4" xfId="0" applyNumberFormat="1" applyFont="1" applyFill="1" applyBorder="1" applyAlignment="1">
      <alignment horizontal="center" vertical="top"/>
    </xf>
    <xf numFmtId="49" fontId="11" fillId="0" borderId="4" xfId="0" applyNumberFormat="1" applyFont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2" fontId="11" fillId="0" borderId="4" xfId="0" applyNumberFormat="1" applyFont="1" applyBorder="1" applyAlignment="1">
      <alignment horizontal="center" vertical="top"/>
    </xf>
    <xf numFmtId="1" fontId="11" fillId="0" borderId="4" xfId="0" applyNumberFormat="1" applyFont="1" applyBorder="1" applyAlignment="1">
      <alignment horizontal="center" vertical="top" wrapText="1"/>
    </xf>
    <xf numFmtId="165" fontId="8" fillId="3" borderId="1" xfId="0" applyNumberFormat="1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/>
    </xf>
    <xf numFmtId="4" fontId="11" fillId="5" borderId="1" xfId="0" applyNumberFormat="1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49" fontId="6" fillId="6" borderId="1" xfId="0" applyNumberFormat="1" applyFont="1" applyFill="1" applyBorder="1"/>
    <xf numFmtId="4" fontId="11" fillId="6" borderId="1" xfId="0" applyNumberFormat="1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6" fillId="6" borderId="0" xfId="0" applyFont="1" applyFill="1"/>
    <xf numFmtId="0" fontId="6" fillId="5" borderId="0" xfId="0" applyFont="1" applyFill="1" applyAlignment="1">
      <alignment vertical="top"/>
    </xf>
    <xf numFmtId="4" fontId="8" fillId="4" borderId="4" xfId="0" applyNumberFormat="1" applyFont="1" applyFill="1" applyBorder="1" applyAlignment="1">
      <alignment horizontal="center" vertical="top"/>
    </xf>
    <xf numFmtId="0" fontId="11" fillId="6" borderId="4" xfId="0" applyFont="1" applyFill="1" applyBorder="1" applyAlignment="1">
      <alignment horizontal="center" vertical="top"/>
    </xf>
    <xf numFmtId="4" fontId="11" fillId="6" borderId="4" xfId="0" applyNumberFormat="1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/>
    </xf>
    <xf numFmtId="2" fontId="8" fillId="4" borderId="4" xfId="0" applyNumberFormat="1" applyFont="1" applyFill="1" applyBorder="1" applyAlignment="1">
      <alignment horizontal="center" vertical="top"/>
    </xf>
    <xf numFmtId="165" fontId="11" fillId="4" borderId="1" xfId="0" applyNumberFormat="1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/>
    </xf>
    <xf numFmtId="49" fontId="11" fillId="0" borderId="3" xfId="0" applyNumberFormat="1" applyFont="1" applyBorder="1" applyAlignment="1">
      <alignment horizontal="center" vertical="top"/>
    </xf>
    <xf numFmtId="4" fontId="11" fillId="4" borderId="1" xfId="0" applyNumberFormat="1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2" fontId="11" fillId="2" borderId="4" xfId="0" applyNumberFormat="1" applyFont="1" applyFill="1" applyBorder="1" applyAlignment="1">
      <alignment horizontal="center" vertical="center"/>
    </xf>
    <xf numFmtId="2" fontId="11" fillId="6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/>
    </xf>
    <xf numFmtId="2" fontId="11" fillId="6" borderId="4" xfId="0" applyNumberFormat="1" applyFont="1" applyFill="1" applyBorder="1" applyAlignment="1">
      <alignment horizontal="center" vertical="top"/>
    </xf>
    <xf numFmtId="49" fontId="8" fillId="0" borderId="4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2" fontId="11" fillId="6" borderId="4" xfId="0" applyNumberFormat="1" applyFont="1" applyFill="1" applyBorder="1" applyAlignment="1">
      <alignment horizontal="center" vertical="top" wrapText="1"/>
    </xf>
    <xf numFmtId="49" fontId="11" fillId="6" borderId="4" xfId="0" applyNumberFormat="1" applyFont="1" applyFill="1" applyBorder="1" applyAlignment="1">
      <alignment horizontal="center" vertical="top" wrapText="1"/>
    </xf>
    <xf numFmtId="49" fontId="11" fillId="5" borderId="4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/>
    </xf>
    <xf numFmtId="49" fontId="11" fillId="5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center" vertical="top" wrapText="1"/>
    </xf>
    <xf numFmtId="4" fontId="11" fillId="6" borderId="4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49" fontId="11" fillId="2" borderId="4" xfId="0" applyNumberFormat="1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top"/>
    </xf>
    <xf numFmtId="4" fontId="11" fillId="6" borderId="4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2" fontId="8" fillId="4" borderId="4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165" fontId="11" fillId="6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2" fontId="8" fillId="6" borderId="1" xfId="0" applyNumberFormat="1" applyFont="1" applyFill="1" applyBorder="1" applyAlignment="1">
      <alignment horizontal="center" vertical="top"/>
    </xf>
    <xf numFmtId="49" fontId="8" fillId="2" borderId="3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4" fontId="8" fillId="3" borderId="4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2" fontId="11" fillId="6" borderId="1" xfId="0" applyNumberFormat="1" applyFont="1" applyFill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49" fontId="11" fillId="5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2" fontId="11" fillId="5" borderId="1" xfId="0" applyNumberFormat="1" applyFont="1" applyFill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center" vertical="top"/>
    </xf>
    <xf numFmtId="165" fontId="11" fillId="0" borderId="4" xfId="0" applyNumberFormat="1" applyFont="1" applyBorder="1" applyAlignment="1">
      <alignment horizontal="center" vertical="top"/>
    </xf>
    <xf numFmtId="2" fontId="11" fillId="2" borderId="1" xfId="0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justify" vertical="center"/>
    </xf>
    <xf numFmtId="4" fontId="11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center"/>
    </xf>
    <xf numFmtId="49" fontId="13" fillId="0" borderId="1" xfId="0" applyNumberFormat="1" applyFont="1" applyBorder="1"/>
    <xf numFmtId="0" fontId="11" fillId="0" borderId="1" xfId="0" applyFont="1" applyBorder="1" applyAlignment="1">
      <alignment horizontal="left" vertical="top" wrapText="1"/>
    </xf>
    <xf numFmtId="0" fontId="11" fillId="4" borderId="8" xfId="0" applyFont="1" applyFill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/>
    </xf>
    <xf numFmtId="2" fontId="8" fillId="0" borderId="4" xfId="0" applyNumberFormat="1" applyFont="1" applyBorder="1" applyAlignment="1">
      <alignment horizontal="center" vertical="top"/>
    </xf>
    <xf numFmtId="49" fontId="11" fillId="7" borderId="4" xfId="0" applyNumberFormat="1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vertical="top" wrapText="1"/>
    </xf>
    <xf numFmtId="0" fontId="11" fillId="7" borderId="4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/>
    </xf>
    <xf numFmtId="2" fontId="8" fillId="7" borderId="4" xfId="0" applyNumberFormat="1" applyFont="1" applyFill="1" applyBorder="1" applyAlignment="1">
      <alignment horizontal="center" vertical="top"/>
    </xf>
    <xf numFmtId="0" fontId="6" fillId="7" borderId="0" xfId="0" applyFont="1" applyFill="1"/>
    <xf numFmtId="0" fontId="11" fillId="8" borderId="1" xfId="0" applyFont="1" applyFill="1" applyBorder="1" applyAlignment="1">
      <alignment horizontal="center" vertical="center"/>
    </xf>
    <xf numFmtId="2" fontId="11" fillId="8" borderId="4" xfId="0" applyNumberFormat="1" applyFont="1" applyFill="1" applyBorder="1" applyAlignment="1">
      <alignment horizontal="center" vertical="center"/>
    </xf>
    <xf numFmtId="2" fontId="8" fillId="8" borderId="4" xfId="0" applyNumberFormat="1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2" fontId="11" fillId="8" borderId="4" xfId="0" applyNumberFormat="1" applyFont="1" applyFill="1" applyBorder="1" applyAlignment="1">
      <alignment horizontal="center" vertical="top"/>
    </xf>
    <xf numFmtId="2" fontId="11" fillId="8" borderId="4" xfId="0" applyNumberFormat="1" applyFont="1" applyFill="1" applyBorder="1" applyAlignment="1">
      <alignment horizontal="center" vertical="top" wrapText="1"/>
    </xf>
    <xf numFmtId="49" fontId="11" fillId="8" borderId="4" xfId="0" applyNumberFormat="1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center" vertical="top"/>
    </xf>
    <xf numFmtId="0" fontId="11" fillId="8" borderId="4" xfId="0" applyFont="1" applyFill="1" applyBorder="1" applyAlignment="1">
      <alignment horizontal="center" vertical="top"/>
    </xf>
    <xf numFmtId="2" fontId="8" fillId="8" borderId="4" xfId="0" applyNumberFormat="1" applyFont="1" applyFill="1" applyBorder="1" applyAlignment="1">
      <alignment horizontal="center" vertical="top"/>
    </xf>
    <xf numFmtId="4" fontId="11" fillId="8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top"/>
    </xf>
    <xf numFmtId="165" fontId="8" fillId="8" borderId="1" xfId="0" applyNumberFormat="1" applyFont="1" applyFill="1" applyBorder="1" applyAlignment="1">
      <alignment horizontal="center" vertical="top"/>
    </xf>
    <xf numFmtId="165" fontId="11" fillId="8" borderId="1" xfId="0" applyNumberFormat="1" applyFont="1" applyFill="1" applyBorder="1" applyAlignment="1">
      <alignment horizontal="center" vertical="top"/>
    </xf>
    <xf numFmtId="2" fontId="8" fillId="8" borderId="1" xfId="0" applyNumberFormat="1" applyFont="1" applyFill="1" applyBorder="1" applyAlignment="1">
      <alignment horizontal="center" vertical="top"/>
    </xf>
    <xf numFmtId="2" fontId="8" fillId="8" borderId="1" xfId="0" applyNumberFormat="1" applyFont="1" applyFill="1" applyBorder="1" applyAlignment="1">
      <alignment horizontal="center" vertical="top" wrapText="1"/>
    </xf>
    <xf numFmtId="2" fontId="11" fillId="8" borderId="1" xfId="0" applyNumberFormat="1" applyFont="1" applyFill="1" applyBorder="1" applyAlignment="1">
      <alignment horizontal="center" vertical="top" wrapText="1"/>
    </xf>
    <xf numFmtId="0" fontId="11" fillId="8" borderId="3" xfId="0" applyFont="1" applyFill="1" applyBorder="1" applyAlignment="1">
      <alignment horizontal="center" vertical="top"/>
    </xf>
    <xf numFmtId="2" fontId="11" fillId="8" borderId="1" xfId="0" applyNumberFormat="1" applyFont="1" applyFill="1" applyBorder="1" applyAlignment="1">
      <alignment horizontal="center" vertical="top"/>
    </xf>
    <xf numFmtId="4" fontId="11" fillId="8" borderId="1" xfId="0" applyNumberFormat="1" applyFont="1" applyFill="1" applyBorder="1" applyAlignment="1">
      <alignment horizontal="center" vertical="top"/>
    </xf>
    <xf numFmtId="0" fontId="6" fillId="8" borderId="0" xfId="0" applyFont="1" applyFill="1"/>
    <xf numFmtId="2" fontId="11" fillId="7" borderId="4" xfId="0" applyNumberFormat="1" applyFont="1" applyFill="1" applyBorder="1" applyAlignment="1">
      <alignment horizontal="center" vertical="top"/>
    </xf>
    <xf numFmtId="4" fontId="11" fillId="8" borderId="4" xfId="0" applyNumberFormat="1" applyFont="1" applyFill="1" applyBorder="1" applyAlignment="1">
      <alignment horizontal="center" vertical="top"/>
    </xf>
    <xf numFmtId="4" fontId="11" fillId="8" borderId="4" xfId="0" applyNumberFormat="1" applyFont="1" applyFill="1" applyBorder="1" applyAlignment="1">
      <alignment horizontal="center" vertical="top" wrapText="1"/>
    </xf>
    <xf numFmtId="4" fontId="11" fillId="8" borderId="3" xfId="0" applyNumberFormat="1" applyFont="1" applyFill="1" applyBorder="1" applyAlignment="1">
      <alignment horizontal="center" vertical="top"/>
    </xf>
    <xf numFmtId="4" fontId="11" fillId="2" borderId="3" xfId="0" applyNumberFormat="1" applyFont="1" applyFill="1" applyBorder="1" applyAlignment="1">
      <alignment horizontal="center" vertical="top"/>
    </xf>
    <xf numFmtId="2" fontId="11" fillId="9" borderId="4" xfId="0" applyNumberFormat="1" applyFont="1" applyFill="1" applyBorder="1" applyAlignment="1">
      <alignment horizontal="center" vertical="top"/>
    </xf>
    <xf numFmtId="2" fontId="11" fillId="10" borderId="4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11" fillId="2" borderId="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13" workbookViewId="0">
      <selection activeCell="K2" sqref="K1:L65536"/>
    </sheetView>
  </sheetViews>
  <sheetFormatPr defaultRowHeight="15" x14ac:dyDescent="0.25"/>
  <cols>
    <col min="2" max="2" width="44.28515625" customWidth="1"/>
    <col min="3" max="3" width="12.28515625" customWidth="1"/>
    <col min="4" max="4" width="0" hidden="1" customWidth="1"/>
    <col min="5" max="5" width="20" hidden="1" customWidth="1"/>
    <col min="6" max="6" width="0" hidden="1" customWidth="1"/>
    <col min="7" max="7" width="28" hidden="1" customWidth="1"/>
    <col min="8" max="8" width="11.7109375" customWidth="1"/>
    <col min="9" max="9" width="14" customWidth="1"/>
    <col min="10" max="10" width="11.7109375" customWidth="1"/>
    <col min="11" max="12" width="11.7109375" hidden="1" customWidth="1"/>
    <col min="13" max="19" width="11.7109375" customWidth="1"/>
    <col min="20" max="20" width="13.42578125" customWidth="1"/>
  </cols>
  <sheetData>
    <row r="1" spans="1:22" x14ac:dyDescent="0.25">
      <c r="A1" s="248" t="s">
        <v>45</v>
      </c>
      <c r="B1" s="246" t="s">
        <v>47</v>
      </c>
      <c r="C1" s="246" t="s">
        <v>41</v>
      </c>
      <c r="D1" s="246" t="s">
        <v>48</v>
      </c>
      <c r="E1" s="246" t="s">
        <v>44</v>
      </c>
      <c r="F1" s="246" t="s">
        <v>42</v>
      </c>
      <c r="G1" s="246" t="s">
        <v>43</v>
      </c>
      <c r="H1" s="242" t="s">
        <v>36</v>
      </c>
      <c r="I1" s="242"/>
      <c r="J1" s="242"/>
      <c r="K1" s="243" t="s">
        <v>35</v>
      </c>
      <c r="L1" s="243"/>
      <c r="M1" s="243"/>
      <c r="N1" s="243"/>
      <c r="O1" s="243"/>
      <c r="P1" s="243"/>
      <c r="Q1" s="243"/>
      <c r="R1" s="243"/>
      <c r="S1" s="243"/>
      <c r="T1" s="243"/>
    </row>
    <row r="2" spans="1:22" ht="45" x14ac:dyDescent="0.25">
      <c r="A2" s="249"/>
      <c r="B2" s="247"/>
      <c r="C2" s="247"/>
      <c r="D2" s="247"/>
      <c r="E2" s="247"/>
      <c r="F2" s="247"/>
      <c r="G2" s="247"/>
      <c r="H2" s="29" t="s">
        <v>31</v>
      </c>
      <c r="I2" s="29" t="s">
        <v>32</v>
      </c>
      <c r="J2" s="29" t="s">
        <v>33</v>
      </c>
      <c r="K2" s="26">
        <v>2012</v>
      </c>
      <c r="L2" s="26">
        <v>2013</v>
      </c>
      <c r="M2" s="26">
        <v>2014</v>
      </c>
      <c r="N2" s="26">
        <v>2015</v>
      </c>
      <c r="O2" s="26">
        <v>2016</v>
      </c>
      <c r="P2" s="26">
        <v>2017</v>
      </c>
      <c r="Q2" s="26">
        <v>2018</v>
      </c>
      <c r="R2" s="26">
        <v>2019</v>
      </c>
      <c r="S2" s="26">
        <v>2020</v>
      </c>
      <c r="T2" s="26" t="s">
        <v>46</v>
      </c>
    </row>
    <row r="3" spans="1:22" ht="50.25" customHeight="1" x14ac:dyDescent="0.25">
      <c r="A3" s="1" t="s">
        <v>55</v>
      </c>
      <c r="B3" s="7" t="s">
        <v>56</v>
      </c>
      <c r="C3" s="5" t="s">
        <v>34</v>
      </c>
      <c r="D3" s="1">
        <v>1</v>
      </c>
      <c r="E3" s="5" t="s">
        <v>34</v>
      </c>
      <c r="F3" s="5" t="s">
        <v>52</v>
      </c>
      <c r="G3" s="1" t="s">
        <v>57</v>
      </c>
      <c r="H3" s="14" t="s">
        <v>34</v>
      </c>
      <c r="I3" s="14" t="s">
        <v>34</v>
      </c>
      <c r="J3" s="14" t="s">
        <v>34</v>
      </c>
      <c r="K3" s="14" t="s">
        <v>34</v>
      </c>
      <c r="L3" s="14" t="s">
        <v>34</v>
      </c>
      <c r="M3" s="14" t="s">
        <v>34</v>
      </c>
      <c r="N3" s="14" t="s">
        <v>34</v>
      </c>
      <c r="O3" s="14" t="s">
        <v>34</v>
      </c>
      <c r="P3" s="14" t="s">
        <v>34</v>
      </c>
      <c r="Q3" s="14" t="s">
        <v>34</v>
      </c>
      <c r="R3" s="14" t="s">
        <v>34</v>
      </c>
      <c r="S3" s="14" t="s">
        <v>34</v>
      </c>
      <c r="T3" s="14" t="s">
        <v>34</v>
      </c>
    </row>
    <row r="4" spans="1:22" s="8" customFormat="1" ht="17.25" customHeight="1" x14ac:dyDescent="0.25">
      <c r="A4" s="27"/>
      <c r="B4" s="31" t="s">
        <v>53</v>
      </c>
      <c r="C4" s="27" t="s">
        <v>37</v>
      </c>
      <c r="D4" s="28" t="s">
        <v>34</v>
      </c>
      <c r="E4" s="28" t="s">
        <v>34</v>
      </c>
      <c r="F4" s="28" t="s">
        <v>34</v>
      </c>
      <c r="G4" s="28" t="s">
        <v>34</v>
      </c>
      <c r="H4" s="19" t="s">
        <v>34</v>
      </c>
      <c r="I4" s="19" t="s">
        <v>34</v>
      </c>
      <c r="J4" s="19" t="s">
        <v>34</v>
      </c>
      <c r="K4" s="28" t="s">
        <v>51</v>
      </c>
      <c r="L4" s="28" t="s">
        <v>51</v>
      </c>
      <c r="M4" s="32">
        <v>0</v>
      </c>
      <c r="N4" s="32">
        <f>N13</f>
        <v>184375.7</v>
      </c>
      <c r="O4" s="32">
        <f>O13+O25</f>
        <v>166400</v>
      </c>
      <c r="P4" s="32">
        <f>P13</f>
        <v>297858.90000000002</v>
      </c>
      <c r="Q4" s="32">
        <f>Q13</f>
        <v>283858.90000000002</v>
      </c>
      <c r="R4" s="32">
        <f>R13</f>
        <v>283858.90000000002</v>
      </c>
      <c r="S4" s="32">
        <f>S13</f>
        <v>283858.90000000002</v>
      </c>
      <c r="T4" s="33">
        <f>SUM(M4:S4)</f>
        <v>1500211.3</v>
      </c>
    </row>
    <row r="5" spans="1:22" ht="32.25" customHeight="1" x14ac:dyDescent="0.25">
      <c r="A5" s="1"/>
      <c r="B5" s="11" t="s">
        <v>54</v>
      </c>
      <c r="C5" s="1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"/>
      <c r="T5" s="20"/>
    </row>
    <row r="6" spans="1:22" s="22" customFormat="1" ht="18" customHeight="1" x14ac:dyDescent="0.25">
      <c r="A6" s="1"/>
      <c r="B6" s="6" t="s">
        <v>38</v>
      </c>
      <c r="C6" s="1" t="s">
        <v>37</v>
      </c>
      <c r="D6" s="14" t="s">
        <v>34</v>
      </c>
      <c r="E6" s="5" t="s">
        <v>34</v>
      </c>
      <c r="F6" s="5" t="s">
        <v>34</v>
      </c>
      <c r="G6" s="14" t="s">
        <v>34</v>
      </c>
      <c r="H6" s="5" t="s">
        <v>34</v>
      </c>
      <c r="I6" s="5" t="s">
        <v>34</v>
      </c>
      <c r="J6" s="5" t="s">
        <v>34</v>
      </c>
      <c r="K6" s="5" t="s">
        <v>34</v>
      </c>
      <c r="L6" s="5" t="s">
        <v>34</v>
      </c>
      <c r="M6" s="5">
        <v>0</v>
      </c>
      <c r="N6" s="5">
        <v>67928.88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f>SUM(M6:S6)</f>
        <v>67928.88</v>
      </c>
    </row>
    <row r="7" spans="1:22" ht="18" customHeight="1" x14ac:dyDescent="0.25">
      <c r="A7" s="1"/>
      <c r="B7" s="6" t="s">
        <v>39</v>
      </c>
      <c r="C7" s="1" t="s">
        <v>37</v>
      </c>
      <c r="D7" s="14" t="s">
        <v>34</v>
      </c>
      <c r="E7" s="5" t="s">
        <v>34</v>
      </c>
      <c r="F7" s="5" t="s">
        <v>34</v>
      </c>
      <c r="G7" s="14" t="s">
        <v>34</v>
      </c>
      <c r="H7" s="5" t="s">
        <v>34</v>
      </c>
      <c r="I7" s="5" t="s">
        <v>34</v>
      </c>
      <c r="J7" s="5" t="s">
        <v>34</v>
      </c>
      <c r="K7" s="5" t="s">
        <v>34</v>
      </c>
      <c r="L7" s="5" t="s">
        <v>34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</row>
    <row r="8" spans="1:22" ht="18" customHeight="1" x14ac:dyDescent="0.25">
      <c r="A8" s="1"/>
      <c r="B8" s="6" t="s">
        <v>40</v>
      </c>
      <c r="C8" s="1" t="s">
        <v>37</v>
      </c>
      <c r="D8" s="14" t="s">
        <v>34</v>
      </c>
      <c r="E8" s="5" t="s">
        <v>34</v>
      </c>
      <c r="F8" s="5" t="s">
        <v>34</v>
      </c>
      <c r="G8" s="14" t="s">
        <v>34</v>
      </c>
      <c r="H8" s="5" t="s">
        <v>34</v>
      </c>
      <c r="I8" s="5" t="s">
        <v>34</v>
      </c>
      <c r="J8" s="5" t="s">
        <v>34</v>
      </c>
      <c r="K8" s="25" t="s">
        <v>34</v>
      </c>
      <c r="L8" s="25" t="s">
        <v>34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5">
        <v>0</v>
      </c>
    </row>
    <row r="9" spans="1:22" ht="32.25" customHeight="1" x14ac:dyDescent="0.25">
      <c r="A9" s="1" t="s">
        <v>58</v>
      </c>
      <c r="B9" s="6" t="s">
        <v>59</v>
      </c>
      <c r="C9" s="1" t="s">
        <v>49</v>
      </c>
      <c r="D9" s="5">
        <v>1</v>
      </c>
      <c r="E9" s="1" t="s">
        <v>60</v>
      </c>
      <c r="F9" s="5" t="s">
        <v>34</v>
      </c>
      <c r="G9" s="1" t="s">
        <v>61</v>
      </c>
      <c r="H9" s="5" t="s">
        <v>34</v>
      </c>
      <c r="I9" s="5" t="s">
        <v>34</v>
      </c>
      <c r="J9" s="5" t="s">
        <v>34</v>
      </c>
      <c r="K9" s="5">
        <v>61</v>
      </c>
      <c r="L9" s="25">
        <v>83.6</v>
      </c>
      <c r="M9" s="10">
        <v>89.7</v>
      </c>
      <c r="N9" s="10">
        <v>98.6</v>
      </c>
      <c r="O9" s="10">
        <v>75</v>
      </c>
      <c r="P9" s="10">
        <v>80</v>
      </c>
      <c r="Q9" s="10">
        <v>90</v>
      </c>
      <c r="R9" s="10">
        <v>90</v>
      </c>
      <c r="S9" s="10">
        <v>90</v>
      </c>
      <c r="T9" s="5" t="s">
        <v>34</v>
      </c>
    </row>
    <row r="10" spans="1:22" ht="32.25" customHeight="1" x14ac:dyDescent="0.25">
      <c r="A10" s="1" t="s">
        <v>62</v>
      </c>
      <c r="B10" s="6" t="s">
        <v>63</v>
      </c>
      <c r="C10" s="1" t="s">
        <v>50</v>
      </c>
      <c r="D10" s="14">
        <v>1</v>
      </c>
      <c r="E10" s="1" t="s">
        <v>3</v>
      </c>
      <c r="F10" s="5" t="s">
        <v>34</v>
      </c>
      <c r="G10" s="1" t="s">
        <v>61</v>
      </c>
      <c r="H10" s="5" t="s">
        <v>34</v>
      </c>
      <c r="I10" s="5" t="s">
        <v>34</v>
      </c>
      <c r="J10" s="5" t="s">
        <v>34</v>
      </c>
      <c r="K10" s="25">
        <v>5</v>
      </c>
      <c r="L10" s="25">
        <v>3</v>
      </c>
      <c r="M10" s="10">
        <v>2</v>
      </c>
      <c r="N10" s="10">
        <v>2</v>
      </c>
      <c r="O10" s="10">
        <v>2</v>
      </c>
      <c r="P10" s="10">
        <v>2</v>
      </c>
      <c r="Q10" s="10">
        <v>2</v>
      </c>
      <c r="R10" s="25">
        <v>2</v>
      </c>
      <c r="S10" s="25">
        <v>2</v>
      </c>
      <c r="T10" s="5" t="s">
        <v>34</v>
      </c>
    </row>
    <row r="11" spans="1:22" ht="32.25" customHeight="1" x14ac:dyDescent="0.25">
      <c r="A11" s="1" t="s">
        <v>9</v>
      </c>
      <c r="B11" s="6" t="s">
        <v>64</v>
      </c>
      <c r="C11" s="1" t="s">
        <v>65</v>
      </c>
      <c r="D11" s="14">
        <v>1</v>
      </c>
      <c r="E11" s="1" t="s">
        <v>66</v>
      </c>
      <c r="F11" s="5" t="s">
        <v>34</v>
      </c>
      <c r="G11" s="1" t="s">
        <v>61</v>
      </c>
      <c r="H11" s="5" t="s">
        <v>34</v>
      </c>
      <c r="I11" s="5" t="s">
        <v>34</v>
      </c>
      <c r="J11" s="5" t="s">
        <v>34</v>
      </c>
      <c r="K11" s="25">
        <v>13</v>
      </c>
      <c r="L11" s="1">
        <v>8</v>
      </c>
      <c r="M11" s="1">
        <v>7</v>
      </c>
      <c r="N11" s="1">
        <v>6</v>
      </c>
      <c r="O11" s="1">
        <v>15</v>
      </c>
      <c r="P11" s="1">
        <v>15</v>
      </c>
      <c r="Q11" s="1">
        <v>15</v>
      </c>
      <c r="R11" s="1">
        <v>15</v>
      </c>
      <c r="S11" s="1">
        <v>15</v>
      </c>
      <c r="T11" s="13" t="s">
        <v>34</v>
      </c>
    </row>
    <row r="12" spans="1:22" ht="32.25" customHeight="1" x14ac:dyDescent="0.25">
      <c r="A12" s="1" t="s">
        <v>67</v>
      </c>
      <c r="B12" s="7" t="s">
        <v>68</v>
      </c>
      <c r="C12" s="5" t="s">
        <v>34</v>
      </c>
      <c r="D12" s="5">
        <v>1</v>
      </c>
      <c r="E12" s="5" t="s">
        <v>34</v>
      </c>
      <c r="F12" s="5" t="s">
        <v>52</v>
      </c>
      <c r="G12" s="1" t="s">
        <v>69</v>
      </c>
      <c r="H12" s="5" t="s">
        <v>34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34</v>
      </c>
      <c r="N12" s="5" t="s">
        <v>34</v>
      </c>
      <c r="O12" s="5" t="s">
        <v>34</v>
      </c>
      <c r="P12" s="5" t="s">
        <v>34</v>
      </c>
      <c r="Q12" s="5" t="s">
        <v>34</v>
      </c>
      <c r="R12" s="5" t="s">
        <v>34</v>
      </c>
      <c r="S12" s="5" t="s">
        <v>34</v>
      </c>
      <c r="T12" s="5" t="s">
        <v>34</v>
      </c>
    </row>
    <row r="13" spans="1:22" s="8" customFormat="1" ht="21" customHeight="1" x14ac:dyDescent="0.25">
      <c r="A13" s="3"/>
      <c r="B13" s="12" t="s">
        <v>53</v>
      </c>
      <c r="C13" s="3" t="s">
        <v>37</v>
      </c>
      <c r="D13" s="19" t="s">
        <v>34</v>
      </c>
      <c r="E13" s="19" t="s">
        <v>34</v>
      </c>
      <c r="F13" s="19" t="s">
        <v>34</v>
      </c>
      <c r="G13" s="19" t="s">
        <v>34</v>
      </c>
      <c r="H13" s="19" t="s">
        <v>51</v>
      </c>
      <c r="I13" s="19" t="s">
        <v>51</v>
      </c>
      <c r="J13" s="19" t="s">
        <v>51</v>
      </c>
      <c r="K13" s="19" t="s">
        <v>51</v>
      </c>
      <c r="L13" s="19" t="s">
        <v>51</v>
      </c>
      <c r="M13" s="19" t="s">
        <v>51</v>
      </c>
      <c r="N13" s="36">
        <f t="shared" ref="N13:S13" si="0">N16+N22</f>
        <v>184375.7</v>
      </c>
      <c r="O13" s="36">
        <f t="shared" si="0"/>
        <v>165000</v>
      </c>
      <c r="P13" s="36">
        <f t="shared" si="0"/>
        <v>297858.90000000002</v>
      </c>
      <c r="Q13" s="36">
        <f t="shared" si="0"/>
        <v>283858.90000000002</v>
      </c>
      <c r="R13" s="36">
        <f t="shared" si="0"/>
        <v>283858.90000000002</v>
      </c>
      <c r="S13" s="36">
        <f t="shared" si="0"/>
        <v>283858.90000000002</v>
      </c>
      <c r="T13" s="34">
        <f>SUM(N13:S13)</f>
        <v>1498811.3</v>
      </c>
    </row>
    <row r="14" spans="1:22" ht="32.25" customHeight="1" x14ac:dyDescent="0.25">
      <c r="A14" s="1" t="s">
        <v>70</v>
      </c>
      <c r="B14" s="6" t="s">
        <v>71</v>
      </c>
      <c r="C14" s="1" t="s">
        <v>49</v>
      </c>
      <c r="D14" s="5" t="s">
        <v>34</v>
      </c>
      <c r="E14" s="1" t="s">
        <v>5</v>
      </c>
      <c r="F14" s="5" t="s">
        <v>34</v>
      </c>
      <c r="G14" s="1" t="s">
        <v>0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  <c r="M14" s="5">
        <v>100</v>
      </c>
      <c r="N14" s="5">
        <v>100</v>
      </c>
      <c r="O14" s="5">
        <v>100</v>
      </c>
      <c r="P14" s="5">
        <v>100</v>
      </c>
      <c r="Q14" s="5">
        <v>100</v>
      </c>
      <c r="R14" s="5">
        <v>100</v>
      </c>
      <c r="S14" s="5">
        <v>100</v>
      </c>
      <c r="T14" s="5" t="s">
        <v>34</v>
      </c>
    </row>
    <row r="15" spans="1:22" ht="18.75" customHeight="1" x14ac:dyDescent="0.25">
      <c r="A15" s="1" t="s">
        <v>15</v>
      </c>
      <c r="B15" s="11" t="s">
        <v>14</v>
      </c>
      <c r="C15" s="5"/>
      <c r="D15" s="5"/>
      <c r="E15" s="5"/>
      <c r="F15" s="5" t="s">
        <v>52</v>
      </c>
      <c r="G15" s="1" t="s">
        <v>18</v>
      </c>
      <c r="H15" s="5"/>
      <c r="I15" s="5"/>
      <c r="J15" s="5"/>
      <c r="K15" s="5" t="s">
        <v>34</v>
      </c>
      <c r="L15" s="5" t="s">
        <v>34</v>
      </c>
      <c r="M15" s="5"/>
      <c r="N15" s="5"/>
      <c r="O15" s="5"/>
      <c r="P15" s="5"/>
      <c r="Q15" s="5"/>
      <c r="R15" s="5"/>
      <c r="S15" s="9"/>
      <c r="T15" s="5"/>
      <c r="U15" s="23"/>
      <c r="V15" s="24"/>
    </row>
    <row r="16" spans="1:22" s="8" customFormat="1" ht="18" customHeight="1" x14ac:dyDescent="0.25">
      <c r="A16" s="27"/>
      <c r="B16" s="31" t="s">
        <v>53</v>
      </c>
      <c r="C16" s="27" t="s">
        <v>37</v>
      </c>
      <c r="D16" s="28" t="s">
        <v>34</v>
      </c>
      <c r="E16" s="28" t="s">
        <v>34</v>
      </c>
      <c r="F16" s="28" t="s">
        <v>34</v>
      </c>
      <c r="G16" s="28" t="s">
        <v>34</v>
      </c>
      <c r="H16" s="4" t="s">
        <v>30</v>
      </c>
      <c r="I16" s="4" t="s">
        <v>23</v>
      </c>
      <c r="J16" s="4" t="s">
        <v>22</v>
      </c>
      <c r="K16" s="28" t="s">
        <v>51</v>
      </c>
      <c r="L16" s="28" t="s">
        <v>51</v>
      </c>
      <c r="M16" s="28" t="s">
        <v>51</v>
      </c>
      <c r="N16" s="34">
        <v>10000</v>
      </c>
      <c r="O16" s="34">
        <v>10000</v>
      </c>
      <c r="P16" s="34">
        <v>41000</v>
      </c>
      <c r="Q16" s="34">
        <v>27000</v>
      </c>
      <c r="R16" s="34">
        <v>27000</v>
      </c>
      <c r="S16" s="34">
        <v>27000</v>
      </c>
      <c r="T16" s="34">
        <f>SUM(N16:S16)</f>
        <v>142000</v>
      </c>
      <c r="U16" s="17"/>
      <c r="V16" s="18"/>
    </row>
    <row r="17" spans="1:22" ht="32.25" customHeight="1" x14ac:dyDescent="0.25">
      <c r="A17" s="1"/>
      <c r="B17" s="12" t="s">
        <v>54</v>
      </c>
      <c r="C17" s="1"/>
      <c r="D17" s="5"/>
      <c r="E17" s="5"/>
      <c r="F17" s="5"/>
      <c r="G17" s="5"/>
      <c r="H17" s="16"/>
      <c r="I17" s="16"/>
      <c r="J17" s="16"/>
      <c r="K17" s="5"/>
      <c r="L17" s="5"/>
      <c r="M17" s="5"/>
      <c r="N17" s="5"/>
      <c r="O17" s="5"/>
      <c r="P17" s="5"/>
      <c r="Q17" s="5"/>
      <c r="R17" s="5"/>
      <c r="S17" s="9"/>
      <c r="T17" s="5"/>
      <c r="U17" s="23"/>
      <c r="V17" s="24"/>
    </row>
    <row r="18" spans="1:22" s="8" customFormat="1" ht="15.75" customHeight="1" x14ac:dyDescent="0.25">
      <c r="A18" s="250"/>
      <c r="B18" s="250" t="s">
        <v>17</v>
      </c>
      <c r="C18" s="250" t="s">
        <v>37</v>
      </c>
      <c r="D18" s="244" t="s">
        <v>34</v>
      </c>
      <c r="E18" s="244" t="s">
        <v>34</v>
      </c>
      <c r="F18" s="244" t="s">
        <v>34</v>
      </c>
      <c r="G18" s="244" t="s">
        <v>34</v>
      </c>
      <c r="H18" s="4" t="s">
        <v>30</v>
      </c>
      <c r="I18" s="4" t="s">
        <v>25</v>
      </c>
      <c r="J18" s="4" t="s">
        <v>22</v>
      </c>
      <c r="K18" s="28" t="s">
        <v>51</v>
      </c>
      <c r="L18" s="28" t="s">
        <v>51</v>
      </c>
      <c r="M18" s="28" t="s">
        <v>51</v>
      </c>
      <c r="N18" s="36">
        <v>76307</v>
      </c>
      <c r="O18" s="28" t="s">
        <v>51</v>
      </c>
      <c r="P18" s="28" t="s">
        <v>51</v>
      </c>
      <c r="Q18" s="28" t="s">
        <v>51</v>
      </c>
      <c r="R18" s="28" t="s">
        <v>51</v>
      </c>
      <c r="S18" s="28" t="s">
        <v>51</v>
      </c>
      <c r="T18" s="34">
        <f>SUM(N18:S18)</f>
        <v>76307</v>
      </c>
      <c r="U18" s="17"/>
      <c r="V18" s="18"/>
    </row>
    <row r="19" spans="1:22" s="8" customFormat="1" ht="15.75" customHeight="1" x14ac:dyDescent="0.25">
      <c r="A19" s="251"/>
      <c r="B19" s="251"/>
      <c r="C19" s="251"/>
      <c r="D19" s="245"/>
      <c r="E19" s="245"/>
      <c r="F19" s="245"/>
      <c r="G19" s="245"/>
      <c r="H19" s="4" t="s">
        <v>30</v>
      </c>
      <c r="I19" s="4" t="s">
        <v>24</v>
      </c>
      <c r="J19" s="4" t="s">
        <v>22</v>
      </c>
      <c r="K19" s="28" t="s">
        <v>51</v>
      </c>
      <c r="L19" s="28" t="s">
        <v>51</v>
      </c>
      <c r="M19" s="28" t="s">
        <v>51</v>
      </c>
      <c r="N19" s="36">
        <v>9950</v>
      </c>
      <c r="O19" s="28" t="s">
        <v>51</v>
      </c>
      <c r="P19" s="28" t="s">
        <v>51</v>
      </c>
      <c r="Q19" s="28" t="s">
        <v>51</v>
      </c>
      <c r="R19" s="28" t="s">
        <v>51</v>
      </c>
      <c r="S19" s="28" t="s">
        <v>51</v>
      </c>
      <c r="T19" s="34">
        <f>SUM(N19:S19)</f>
        <v>9950</v>
      </c>
      <c r="U19" s="17"/>
      <c r="V19" s="18"/>
    </row>
    <row r="20" spans="1:22" ht="32.25" customHeight="1" x14ac:dyDescent="0.25">
      <c r="A20" s="1" t="s">
        <v>16</v>
      </c>
      <c r="B20" s="6" t="s">
        <v>72</v>
      </c>
      <c r="C20" s="1" t="s">
        <v>49</v>
      </c>
      <c r="D20" s="5" t="s">
        <v>34</v>
      </c>
      <c r="E20" s="1" t="s">
        <v>29</v>
      </c>
      <c r="F20" s="5" t="s">
        <v>34</v>
      </c>
      <c r="G20" s="1" t="s">
        <v>19</v>
      </c>
      <c r="H20" s="5" t="s">
        <v>34</v>
      </c>
      <c r="I20" s="5" t="s">
        <v>34</v>
      </c>
      <c r="J20" s="5" t="s">
        <v>34</v>
      </c>
      <c r="K20" s="5">
        <v>11.9</v>
      </c>
      <c r="L20" s="5">
        <v>18.43</v>
      </c>
      <c r="M20" s="5">
        <v>41.66</v>
      </c>
      <c r="N20" s="5">
        <v>90</v>
      </c>
      <c r="O20" s="5">
        <v>90</v>
      </c>
      <c r="P20" s="5">
        <v>90</v>
      </c>
      <c r="Q20" s="5">
        <v>90</v>
      </c>
      <c r="R20" s="5">
        <v>90</v>
      </c>
      <c r="S20" s="5">
        <v>90</v>
      </c>
      <c r="T20" s="5" t="s">
        <v>34</v>
      </c>
    </row>
    <row r="21" spans="1:22" ht="45.75" customHeight="1" x14ac:dyDescent="0.25">
      <c r="A21" s="1" t="s">
        <v>10</v>
      </c>
      <c r="B21" s="11" t="s">
        <v>4</v>
      </c>
      <c r="C21" s="5" t="s">
        <v>34</v>
      </c>
      <c r="D21" s="5"/>
      <c r="E21" s="5" t="s">
        <v>34</v>
      </c>
      <c r="F21" s="5" t="s">
        <v>52</v>
      </c>
      <c r="G21" s="1" t="s">
        <v>19</v>
      </c>
      <c r="H21" s="5" t="s">
        <v>34</v>
      </c>
      <c r="I21" s="5" t="s">
        <v>34</v>
      </c>
      <c r="J21" s="5" t="s">
        <v>34</v>
      </c>
      <c r="K21" s="5" t="s">
        <v>34</v>
      </c>
      <c r="L21" s="5" t="s">
        <v>34</v>
      </c>
      <c r="M21" s="5" t="s">
        <v>34</v>
      </c>
      <c r="N21" s="5" t="s">
        <v>34</v>
      </c>
      <c r="O21" s="5" t="s">
        <v>34</v>
      </c>
      <c r="P21" s="5" t="s">
        <v>34</v>
      </c>
      <c r="Q21" s="5" t="s">
        <v>34</v>
      </c>
      <c r="R21" s="5" t="s">
        <v>34</v>
      </c>
      <c r="S21" s="5" t="s">
        <v>34</v>
      </c>
      <c r="T21" s="5" t="s">
        <v>34</v>
      </c>
    </row>
    <row r="22" spans="1:22" s="8" customFormat="1" ht="29.25" customHeight="1" x14ac:dyDescent="0.25">
      <c r="A22" s="27"/>
      <c r="B22" s="31" t="s">
        <v>53</v>
      </c>
      <c r="C22" s="27" t="s">
        <v>37</v>
      </c>
      <c r="D22" s="28" t="s">
        <v>34</v>
      </c>
      <c r="E22" s="28" t="s">
        <v>34</v>
      </c>
      <c r="F22" s="28" t="s">
        <v>34</v>
      </c>
      <c r="G22" s="28"/>
      <c r="H22" s="30" t="s">
        <v>30</v>
      </c>
      <c r="I22" s="4" t="s">
        <v>26</v>
      </c>
      <c r="J22" s="30" t="s">
        <v>21</v>
      </c>
      <c r="K22" s="28" t="s">
        <v>51</v>
      </c>
      <c r="L22" s="28" t="s">
        <v>51</v>
      </c>
      <c r="M22" s="28" t="s">
        <v>51</v>
      </c>
      <c r="N22" s="28">
        <v>174375.7</v>
      </c>
      <c r="O22" s="34">
        <v>155000</v>
      </c>
      <c r="P22" s="28">
        <v>256858.9</v>
      </c>
      <c r="Q22" s="28">
        <v>256858.9</v>
      </c>
      <c r="R22" s="28">
        <v>256858.9</v>
      </c>
      <c r="S22" s="28">
        <v>256858.9</v>
      </c>
      <c r="T22" s="28">
        <f>SUM(N22:S22)</f>
        <v>1356811.3</v>
      </c>
    </row>
    <row r="23" spans="1:22" ht="32.25" customHeight="1" x14ac:dyDescent="0.25">
      <c r="A23" s="1" t="s">
        <v>20</v>
      </c>
      <c r="B23" s="12" t="s">
        <v>27</v>
      </c>
      <c r="C23" s="1" t="s">
        <v>49</v>
      </c>
      <c r="D23" s="5"/>
      <c r="E23" s="1" t="s">
        <v>28</v>
      </c>
      <c r="F23" s="5"/>
      <c r="G23" s="5"/>
      <c r="H23" s="5" t="s">
        <v>34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34</v>
      </c>
      <c r="N23" s="5">
        <v>100</v>
      </c>
      <c r="O23" s="5">
        <v>100</v>
      </c>
      <c r="P23" s="5">
        <v>100</v>
      </c>
      <c r="Q23" s="5">
        <v>100</v>
      </c>
      <c r="R23" s="5">
        <v>100</v>
      </c>
      <c r="S23" s="9">
        <v>100</v>
      </c>
      <c r="T23" s="5" t="s">
        <v>34</v>
      </c>
    </row>
    <row r="24" spans="1:22" ht="70.5" customHeight="1" x14ac:dyDescent="0.25">
      <c r="A24" s="1" t="s">
        <v>73</v>
      </c>
      <c r="B24" s="7" t="s">
        <v>74</v>
      </c>
      <c r="C24" s="5" t="s">
        <v>34</v>
      </c>
      <c r="D24" s="5">
        <v>1</v>
      </c>
      <c r="E24" s="5" t="s">
        <v>34</v>
      </c>
      <c r="F24" s="5" t="s">
        <v>52</v>
      </c>
      <c r="G24" s="1" t="s">
        <v>75</v>
      </c>
      <c r="H24" s="5" t="s">
        <v>34</v>
      </c>
      <c r="I24" s="5" t="s">
        <v>34</v>
      </c>
      <c r="J24" s="5" t="s">
        <v>34</v>
      </c>
      <c r="K24" s="5" t="s">
        <v>34</v>
      </c>
      <c r="L24" s="5" t="s">
        <v>34</v>
      </c>
      <c r="M24" s="5" t="s">
        <v>34</v>
      </c>
      <c r="N24" s="5" t="s">
        <v>34</v>
      </c>
      <c r="O24" s="5" t="s">
        <v>34</v>
      </c>
      <c r="P24" s="5" t="s">
        <v>34</v>
      </c>
      <c r="Q24" s="5" t="s">
        <v>34</v>
      </c>
      <c r="R24" s="5" t="s">
        <v>34</v>
      </c>
      <c r="S24" s="5" t="s">
        <v>34</v>
      </c>
      <c r="T24" s="5" t="s">
        <v>34</v>
      </c>
    </row>
    <row r="25" spans="1:22" s="8" customFormat="1" ht="19.5" customHeight="1" x14ac:dyDescent="0.25">
      <c r="A25" s="3"/>
      <c r="B25" s="12" t="s">
        <v>53</v>
      </c>
      <c r="C25" s="3" t="s">
        <v>37</v>
      </c>
      <c r="D25" s="19" t="s">
        <v>34</v>
      </c>
      <c r="E25" s="19" t="s">
        <v>34</v>
      </c>
      <c r="F25" s="19" t="s">
        <v>34</v>
      </c>
      <c r="G25" s="19" t="s">
        <v>34</v>
      </c>
      <c r="H25" s="30" t="s">
        <v>30</v>
      </c>
      <c r="I25" s="19">
        <v>340269300</v>
      </c>
      <c r="J25" s="19">
        <v>880</v>
      </c>
      <c r="K25" s="19" t="s">
        <v>51</v>
      </c>
      <c r="L25" s="19" t="s">
        <v>51</v>
      </c>
      <c r="M25" s="19" t="s">
        <v>51</v>
      </c>
      <c r="N25" s="19" t="s">
        <v>51</v>
      </c>
      <c r="O25" s="36">
        <f>O28</f>
        <v>1400</v>
      </c>
      <c r="P25" s="19" t="s">
        <v>51</v>
      </c>
      <c r="Q25" s="19" t="s">
        <v>51</v>
      </c>
      <c r="R25" s="19" t="s">
        <v>51</v>
      </c>
      <c r="S25" s="35" t="s">
        <v>51</v>
      </c>
      <c r="T25" s="19" t="s">
        <v>51</v>
      </c>
    </row>
    <row r="26" spans="1:22" ht="19.5" customHeight="1" x14ac:dyDescent="0.25">
      <c r="A26" s="1" t="s">
        <v>11</v>
      </c>
      <c r="B26" s="11" t="s">
        <v>76</v>
      </c>
      <c r="C26" s="1" t="s">
        <v>49</v>
      </c>
      <c r="D26" s="5" t="s">
        <v>34</v>
      </c>
      <c r="E26" s="1" t="s">
        <v>77</v>
      </c>
      <c r="F26" s="14" t="s">
        <v>34</v>
      </c>
      <c r="G26" s="14" t="s">
        <v>34</v>
      </c>
      <c r="H26" s="5" t="s">
        <v>34</v>
      </c>
      <c r="I26" s="5" t="s">
        <v>34</v>
      </c>
      <c r="J26" s="5" t="s">
        <v>34</v>
      </c>
      <c r="K26" s="5" t="s">
        <v>34</v>
      </c>
      <c r="L26" s="5" t="s">
        <v>34</v>
      </c>
      <c r="M26" s="1">
        <v>100</v>
      </c>
      <c r="N26" s="1">
        <v>100</v>
      </c>
      <c r="O26" s="1">
        <v>100</v>
      </c>
      <c r="P26" s="1">
        <v>100</v>
      </c>
      <c r="Q26" s="1">
        <v>100</v>
      </c>
      <c r="R26" s="1">
        <v>100</v>
      </c>
      <c r="S26" s="1">
        <v>100</v>
      </c>
      <c r="T26" s="5" t="s">
        <v>34</v>
      </c>
    </row>
    <row r="27" spans="1:22" ht="19.5" customHeight="1" x14ac:dyDescent="0.25">
      <c r="A27" s="1" t="s">
        <v>12</v>
      </c>
      <c r="B27" s="2" t="s">
        <v>79</v>
      </c>
      <c r="C27" s="5" t="s">
        <v>34</v>
      </c>
      <c r="D27" s="5"/>
      <c r="E27" s="5" t="s">
        <v>34</v>
      </c>
      <c r="F27" s="5" t="s">
        <v>52</v>
      </c>
      <c r="G27" s="1" t="s">
        <v>80</v>
      </c>
      <c r="H27" s="5" t="s">
        <v>34</v>
      </c>
      <c r="I27" s="5" t="s">
        <v>34</v>
      </c>
      <c r="J27" s="5" t="s">
        <v>34</v>
      </c>
      <c r="K27" s="5" t="s">
        <v>34</v>
      </c>
      <c r="L27" s="5" t="s">
        <v>34</v>
      </c>
      <c r="M27" s="5" t="s">
        <v>34</v>
      </c>
      <c r="N27" s="5" t="s">
        <v>34</v>
      </c>
      <c r="O27" s="5" t="s">
        <v>34</v>
      </c>
      <c r="P27" s="5" t="s">
        <v>34</v>
      </c>
      <c r="Q27" s="5" t="s">
        <v>34</v>
      </c>
      <c r="R27" s="5" t="s">
        <v>34</v>
      </c>
      <c r="S27" s="5" t="s">
        <v>34</v>
      </c>
      <c r="T27" s="5" t="s">
        <v>34</v>
      </c>
    </row>
    <row r="28" spans="1:22" s="8" customFormat="1" ht="19.5" customHeight="1" x14ac:dyDescent="0.25">
      <c r="A28" s="27" t="s">
        <v>78</v>
      </c>
      <c r="B28" s="31" t="s">
        <v>53</v>
      </c>
      <c r="C28" s="27" t="s">
        <v>37</v>
      </c>
      <c r="D28" s="28" t="s">
        <v>34</v>
      </c>
      <c r="E28" s="28" t="s">
        <v>34</v>
      </c>
      <c r="F28" s="28" t="s">
        <v>34</v>
      </c>
      <c r="G28" s="28" t="s">
        <v>34</v>
      </c>
      <c r="H28" s="30" t="s">
        <v>30</v>
      </c>
      <c r="I28" s="19">
        <v>340269300</v>
      </c>
      <c r="J28" s="19">
        <v>880</v>
      </c>
      <c r="K28" s="28" t="s">
        <v>51</v>
      </c>
      <c r="L28" s="28" t="s">
        <v>51</v>
      </c>
      <c r="M28" s="28" t="s">
        <v>51</v>
      </c>
      <c r="N28" s="28" t="s">
        <v>51</v>
      </c>
      <c r="O28" s="34">
        <v>1400</v>
      </c>
      <c r="P28" s="28">
        <v>0</v>
      </c>
      <c r="Q28" s="28">
        <v>0</v>
      </c>
      <c r="R28" s="28">
        <v>0</v>
      </c>
      <c r="S28" s="28">
        <v>0</v>
      </c>
      <c r="T28" s="28">
        <f>SUM(O28:S28)</f>
        <v>1400</v>
      </c>
    </row>
    <row r="29" spans="1:22" ht="32.25" customHeight="1" x14ac:dyDescent="0.25">
      <c r="A29" s="1" t="s">
        <v>7</v>
      </c>
      <c r="B29" s="12" t="s">
        <v>8</v>
      </c>
      <c r="C29" s="1" t="s">
        <v>49</v>
      </c>
      <c r="D29" s="5"/>
      <c r="E29" s="1"/>
      <c r="F29" s="5" t="s">
        <v>49</v>
      </c>
      <c r="G29" s="5" t="s">
        <v>34</v>
      </c>
      <c r="H29" s="5" t="s">
        <v>34</v>
      </c>
      <c r="I29" s="5" t="s">
        <v>34</v>
      </c>
      <c r="J29" s="5" t="s">
        <v>34</v>
      </c>
      <c r="K29" s="5" t="s">
        <v>34</v>
      </c>
      <c r="L29" s="5" t="s">
        <v>34</v>
      </c>
      <c r="M29" s="21">
        <v>80</v>
      </c>
      <c r="N29" s="21">
        <v>82</v>
      </c>
      <c r="O29" s="21">
        <v>85</v>
      </c>
      <c r="P29" s="21">
        <v>88</v>
      </c>
      <c r="Q29" s="21">
        <v>90</v>
      </c>
      <c r="R29" s="21">
        <v>92</v>
      </c>
      <c r="S29" s="15">
        <v>95</v>
      </c>
      <c r="T29" s="5" t="s">
        <v>34</v>
      </c>
    </row>
    <row r="30" spans="1:22" ht="32.25" customHeight="1" x14ac:dyDescent="0.25">
      <c r="A30" s="3" t="s">
        <v>81</v>
      </c>
      <c r="B30" s="7" t="s">
        <v>2</v>
      </c>
      <c r="C30" s="5" t="s">
        <v>34</v>
      </c>
      <c r="D30" s="5">
        <v>1</v>
      </c>
      <c r="E30" s="5" t="s">
        <v>34</v>
      </c>
      <c r="F30" s="5" t="s">
        <v>52</v>
      </c>
      <c r="G30" s="1" t="s">
        <v>80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34</v>
      </c>
      <c r="N30" s="5" t="s">
        <v>34</v>
      </c>
      <c r="O30" s="5" t="s">
        <v>34</v>
      </c>
      <c r="P30" s="5" t="s">
        <v>34</v>
      </c>
      <c r="Q30" s="5" t="s">
        <v>34</v>
      </c>
      <c r="R30" s="5" t="s">
        <v>34</v>
      </c>
      <c r="S30" s="5" t="s">
        <v>34</v>
      </c>
      <c r="T30" s="5" t="s">
        <v>34</v>
      </c>
    </row>
    <row r="31" spans="1:22" ht="22.5" customHeight="1" x14ac:dyDescent="0.25">
      <c r="A31" s="3"/>
      <c r="B31" s="12" t="s">
        <v>53</v>
      </c>
      <c r="C31" s="1" t="s">
        <v>37</v>
      </c>
      <c r="D31" s="5" t="s">
        <v>34</v>
      </c>
      <c r="E31" s="5" t="s">
        <v>34</v>
      </c>
      <c r="F31" s="5" t="s">
        <v>34</v>
      </c>
      <c r="G31" s="5" t="s">
        <v>34</v>
      </c>
      <c r="H31" s="5" t="s">
        <v>51</v>
      </c>
      <c r="I31" s="5" t="s">
        <v>51</v>
      </c>
      <c r="J31" s="5" t="s">
        <v>51</v>
      </c>
      <c r="K31" s="5" t="s">
        <v>51</v>
      </c>
      <c r="L31" s="5" t="s">
        <v>51</v>
      </c>
      <c r="M31" s="5" t="s">
        <v>51</v>
      </c>
      <c r="N31" s="5" t="s">
        <v>51</v>
      </c>
      <c r="O31" s="5" t="s">
        <v>51</v>
      </c>
      <c r="P31" s="5" t="s">
        <v>51</v>
      </c>
      <c r="Q31" s="5" t="s">
        <v>51</v>
      </c>
      <c r="R31" s="5" t="s">
        <v>51</v>
      </c>
      <c r="S31" s="9" t="s">
        <v>51</v>
      </c>
      <c r="T31" s="5" t="s">
        <v>51</v>
      </c>
    </row>
    <row r="32" spans="1:22" ht="32.25" customHeight="1" x14ac:dyDescent="0.25">
      <c r="A32" s="1" t="s">
        <v>13</v>
      </c>
      <c r="B32" s="6" t="s">
        <v>82</v>
      </c>
      <c r="C32" s="1" t="s">
        <v>49</v>
      </c>
      <c r="D32" s="5" t="s">
        <v>34</v>
      </c>
      <c r="E32" s="1" t="s">
        <v>1</v>
      </c>
      <c r="F32" s="14" t="s">
        <v>34</v>
      </c>
      <c r="G32" s="1" t="s">
        <v>80</v>
      </c>
      <c r="H32" s="5" t="s">
        <v>34</v>
      </c>
      <c r="I32" s="5" t="s">
        <v>34</v>
      </c>
      <c r="J32" s="5" t="s">
        <v>34</v>
      </c>
      <c r="K32" s="5" t="s">
        <v>51</v>
      </c>
      <c r="L32" s="5" t="s">
        <v>51</v>
      </c>
      <c r="M32" s="5">
        <v>100</v>
      </c>
      <c r="N32" s="5">
        <v>100</v>
      </c>
      <c r="O32" s="5">
        <v>100</v>
      </c>
      <c r="P32" s="5">
        <v>100</v>
      </c>
      <c r="Q32" s="5">
        <v>100</v>
      </c>
      <c r="R32" s="5">
        <v>100</v>
      </c>
      <c r="S32" s="5">
        <v>100</v>
      </c>
      <c r="T32" s="5" t="s">
        <v>34</v>
      </c>
    </row>
  </sheetData>
  <mergeCells count="16">
    <mergeCell ref="A1:A2"/>
    <mergeCell ref="B1:B2"/>
    <mergeCell ref="C1:C2"/>
    <mergeCell ref="D1:D2"/>
    <mergeCell ref="A18:A19"/>
    <mergeCell ref="B18:B19"/>
    <mergeCell ref="C18:C19"/>
    <mergeCell ref="D18:D19"/>
    <mergeCell ref="H1:J1"/>
    <mergeCell ref="K1:T1"/>
    <mergeCell ref="E18:E19"/>
    <mergeCell ref="F18:F19"/>
    <mergeCell ref="G18:G19"/>
    <mergeCell ref="E1:E2"/>
    <mergeCell ref="F1:F2"/>
    <mergeCell ref="G1:G2"/>
  </mergeCells>
  <phoneticPr fontId="2" type="noConversion"/>
  <pageMargins left="0.75" right="0.75" top="0.12" bottom="0.12" header="0.5" footer="0.5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1"/>
  <sheetViews>
    <sheetView tabSelected="1" view="pageBreakPreview" zoomScale="75" zoomScaleNormal="90" zoomScaleSheetLayoutView="75" zoomScalePageLayoutView="50" workbookViewId="0">
      <pane ySplit="4" topLeftCell="A5" activePane="bottomLeft" state="frozen"/>
      <selection activeCell="B1" sqref="B1"/>
      <selection pane="bottomLeft" activeCell="T4" sqref="T4"/>
    </sheetView>
  </sheetViews>
  <sheetFormatPr defaultColWidth="9.140625" defaultRowHeight="15.75" outlineLevelRow="1" x14ac:dyDescent="0.25"/>
  <cols>
    <col min="1" max="1" width="9.42578125" style="41" customWidth="1"/>
    <col min="2" max="2" width="73.5703125" style="42" customWidth="1"/>
    <col min="3" max="3" width="13.85546875" style="43" customWidth="1"/>
    <col min="4" max="4" width="13.28515625" style="42" customWidth="1"/>
    <col min="5" max="5" width="31.7109375" style="37" hidden="1" customWidth="1"/>
    <col min="6" max="6" width="12.140625" style="37" hidden="1" customWidth="1"/>
    <col min="7" max="7" width="27.28515625" style="37" customWidth="1"/>
    <col min="8" max="8" width="16.85546875" style="37" customWidth="1"/>
    <col min="9" max="9" width="14.7109375" style="37" customWidth="1"/>
    <col min="10" max="10" width="15.7109375" style="234" customWidth="1"/>
    <col min="11" max="11" width="15.42578125" style="37" customWidth="1"/>
    <col min="12" max="13" width="15.28515625" style="83" customWidth="1"/>
    <col min="14" max="15" width="15.28515625" style="37" customWidth="1"/>
    <col min="16" max="16" width="10.42578125" style="37" bestFit="1" customWidth="1"/>
    <col min="17" max="17" width="9.140625" style="37"/>
    <col min="18" max="18" width="12.7109375" style="37" bestFit="1" customWidth="1"/>
    <col min="19" max="19" width="12.7109375" style="37" customWidth="1"/>
    <col min="20" max="20" width="21.7109375" style="37" customWidth="1"/>
    <col min="21" max="21" width="13.7109375" style="37" customWidth="1"/>
    <col min="22" max="22" width="16" style="37" customWidth="1"/>
    <col min="23" max="23" width="9.140625" style="37"/>
    <col min="24" max="24" width="14.42578125" style="37" customWidth="1"/>
    <col min="25" max="16384" width="9.140625" style="37"/>
  </cols>
  <sheetData>
    <row r="1" spans="1:24" ht="28.15" customHeight="1" x14ac:dyDescent="0.3">
      <c r="A1" s="254" t="s">
        <v>92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24" ht="29.45" customHeight="1" x14ac:dyDescent="0.3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24" ht="27" customHeight="1" x14ac:dyDescent="0.25">
      <c r="A3" s="260" t="s">
        <v>45</v>
      </c>
      <c r="B3" s="252" t="s">
        <v>84</v>
      </c>
      <c r="C3" s="252" t="s">
        <v>41</v>
      </c>
      <c r="D3" s="252" t="s">
        <v>44</v>
      </c>
      <c r="E3" s="252" t="s">
        <v>42</v>
      </c>
      <c r="F3" s="252" t="s">
        <v>43</v>
      </c>
      <c r="G3" s="257" t="s">
        <v>36</v>
      </c>
      <c r="H3" s="258"/>
      <c r="I3" s="259"/>
      <c r="J3" s="255"/>
      <c r="K3" s="255"/>
      <c r="L3" s="255"/>
      <c r="M3" s="255"/>
      <c r="N3" s="255"/>
      <c r="O3" s="256"/>
    </row>
    <row r="4" spans="1:24" ht="60" customHeight="1" x14ac:dyDescent="0.25">
      <c r="A4" s="261"/>
      <c r="B4" s="253"/>
      <c r="C4" s="253"/>
      <c r="D4" s="253"/>
      <c r="E4" s="253"/>
      <c r="F4" s="253"/>
      <c r="G4" s="96" t="s">
        <v>31</v>
      </c>
      <c r="H4" s="96" t="s">
        <v>32</v>
      </c>
      <c r="I4" s="96" t="s">
        <v>33</v>
      </c>
      <c r="J4" s="214">
        <v>2024</v>
      </c>
      <c r="K4" s="97">
        <v>2025</v>
      </c>
      <c r="L4" s="98">
        <v>2026</v>
      </c>
      <c r="M4" s="98">
        <v>2027</v>
      </c>
      <c r="N4" s="97">
        <v>2028</v>
      </c>
      <c r="O4" s="97" t="s">
        <v>46</v>
      </c>
    </row>
    <row r="5" spans="1:24" ht="44.25" customHeight="1" x14ac:dyDescent="0.25">
      <c r="A5" s="99"/>
      <c r="B5" s="100" t="s">
        <v>93</v>
      </c>
      <c r="C5" s="101" t="s">
        <v>37</v>
      </c>
      <c r="D5" s="55" t="s">
        <v>34</v>
      </c>
      <c r="E5" s="55" t="s">
        <v>91</v>
      </c>
      <c r="F5" s="102" t="s">
        <v>85</v>
      </c>
      <c r="G5" s="96"/>
      <c r="H5" s="103"/>
      <c r="I5" s="103"/>
      <c r="J5" s="216">
        <f>J6+J7+J8</f>
        <v>986795.3</v>
      </c>
      <c r="K5" s="107">
        <f>K6+K7+K8</f>
        <v>911953.2</v>
      </c>
      <c r="L5" s="107">
        <f>L6+L7+L8</f>
        <v>787793.1</v>
      </c>
      <c r="M5" s="107">
        <f t="shared" ref="M5:N5" si="0">M6+M7+M8</f>
        <v>778795</v>
      </c>
      <c r="N5" s="107">
        <f t="shared" si="0"/>
        <v>778795</v>
      </c>
      <c r="O5" s="107">
        <f>SUM(J5:N5)</f>
        <v>4244131.5999999996</v>
      </c>
    </row>
    <row r="6" spans="1:24" ht="29.25" customHeight="1" x14ac:dyDescent="0.25">
      <c r="A6" s="99"/>
      <c r="B6" s="105" t="s">
        <v>83</v>
      </c>
      <c r="C6" s="101" t="s">
        <v>37</v>
      </c>
      <c r="D6" s="62" t="s">
        <v>34</v>
      </c>
      <c r="E6" s="62" t="s">
        <v>34</v>
      </c>
      <c r="F6" s="102" t="s">
        <v>34</v>
      </c>
      <c r="G6" s="106"/>
      <c r="H6" s="106"/>
      <c r="I6" s="106"/>
      <c r="J6" s="216">
        <f>J13+J52+J124+J170+J191+J243</f>
        <v>329215.59999999998</v>
      </c>
      <c r="K6" s="107">
        <f>K13+K52+K124+K170+K191+K243</f>
        <v>308393.09999999998</v>
      </c>
      <c r="L6" s="107">
        <f>L13+L52+L124+L170+L191+L243</f>
        <v>216058.5</v>
      </c>
      <c r="M6" s="107">
        <f>M13+M52+M124+M170+M191+M243</f>
        <v>198837.7</v>
      </c>
      <c r="N6" s="107">
        <f>N13+N52+N124+N170+N191+N243</f>
        <v>198837.7</v>
      </c>
      <c r="O6" s="107">
        <f>J6+K6+L6+M6+N6</f>
        <v>1251342.6000000001</v>
      </c>
      <c r="R6" s="49"/>
      <c r="S6" s="49"/>
      <c r="T6" s="49"/>
      <c r="U6" s="49"/>
      <c r="V6" s="49"/>
      <c r="X6" s="49"/>
    </row>
    <row r="7" spans="1:24" ht="29.25" customHeight="1" x14ac:dyDescent="0.25">
      <c r="A7" s="99"/>
      <c r="B7" s="105" t="s">
        <v>289</v>
      </c>
      <c r="C7" s="101" t="s">
        <v>37</v>
      </c>
      <c r="D7" s="62"/>
      <c r="E7" s="62"/>
      <c r="F7" s="102"/>
      <c r="G7" s="106"/>
      <c r="H7" s="106"/>
      <c r="I7" s="106"/>
      <c r="J7" s="216">
        <f>J12+J51+J123+J145+J169+J190</f>
        <v>533654.30000000005</v>
      </c>
      <c r="K7" s="107">
        <f>K12+K51+K123+K145+K169+K190</f>
        <v>528568.30000000005</v>
      </c>
      <c r="L7" s="107">
        <f>L12+L51+L123+L145+L169+L190</f>
        <v>500327.4</v>
      </c>
      <c r="M7" s="107">
        <f>M12+M51+M123+M145+M169+M190</f>
        <v>511573.6</v>
      </c>
      <c r="N7" s="107">
        <f>N12+N51+N123+N145+N169+N190</f>
        <v>529018.4</v>
      </c>
      <c r="O7" s="107">
        <f>SUM(J7:N7)</f>
        <v>2603142</v>
      </c>
    </row>
    <row r="8" spans="1:24" ht="29.25" customHeight="1" x14ac:dyDescent="0.25">
      <c r="A8" s="99"/>
      <c r="B8" s="105" t="s">
        <v>290</v>
      </c>
      <c r="C8" s="101" t="s">
        <v>37</v>
      </c>
      <c r="D8" s="62"/>
      <c r="E8" s="62"/>
      <c r="F8" s="102"/>
      <c r="G8" s="106"/>
      <c r="H8" s="106"/>
      <c r="I8" s="106"/>
      <c r="J8" s="216">
        <f>J11+J50+J189</f>
        <v>123925.4</v>
      </c>
      <c r="K8" s="107">
        <f>K11+K50+K189</f>
        <v>74991.8</v>
      </c>
      <c r="L8" s="107">
        <f>L11+L50+L189</f>
        <v>71407.199999999997</v>
      </c>
      <c r="M8" s="107">
        <f>M11+M50+M189</f>
        <v>68383.7</v>
      </c>
      <c r="N8" s="107">
        <f>N11+N50+N189</f>
        <v>50938.9</v>
      </c>
      <c r="O8" s="107">
        <f>SUM(J8:N8)</f>
        <v>389647</v>
      </c>
    </row>
    <row r="9" spans="1:24" ht="126" customHeight="1" outlineLevel="1" x14ac:dyDescent="0.25">
      <c r="A9" s="99"/>
      <c r="B9" s="100" t="s">
        <v>94</v>
      </c>
      <c r="C9" s="55" t="s">
        <v>34</v>
      </c>
      <c r="D9" s="62" t="s">
        <v>34</v>
      </c>
      <c r="E9" s="62" t="s">
        <v>34</v>
      </c>
      <c r="F9" s="96" t="s">
        <v>34</v>
      </c>
      <c r="G9" s="96"/>
      <c r="H9" s="96"/>
      <c r="I9" s="96"/>
      <c r="J9" s="217" t="s">
        <v>34</v>
      </c>
      <c r="K9" s="108" t="s">
        <v>34</v>
      </c>
      <c r="L9" s="109" t="s">
        <v>34</v>
      </c>
      <c r="M9" s="109" t="s">
        <v>34</v>
      </c>
      <c r="N9" s="108" t="s">
        <v>34</v>
      </c>
      <c r="O9" s="108" t="s">
        <v>34</v>
      </c>
    </row>
    <row r="10" spans="1:24" s="53" customFormat="1" ht="80.25" customHeight="1" x14ac:dyDescent="0.25">
      <c r="A10" s="110">
        <v>1</v>
      </c>
      <c r="B10" s="51" t="s">
        <v>168</v>
      </c>
      <c r="C10" s="111" t="s">
        <v>293</v>
      </c>
      <c r="D10" s="111" t="s">
        <v>34</v>
      </c>
      <c r="E10" s="111" t="s">
        <v>91</v>
      </c>
      <c r="F10" s="112" t="s">
        <v>86</v>
      </c>
      <c r="G10" s="111"/>
      <c r="H10" s="111"/>
      <c r="I10" s="111"/>
      <c r="J10" s="218">
        <f>J11+J12+J13</f>
        <v>184886.3</v>
      </c>
      <c r="K10" s="113">
        <f>K12+K13+K11</f>
        <v>194334.9</v>
      </c>
      <c r="L10" s="113">
        <f>L12+L13+L11</f>
        <v>177597.2</v>
      </c>
      <c r="M10" s="113">
        <f t="shared" ref="M10:N10" si="1">M12+M13+M11</f>
        <v>175325.1</v>
      </c>
      <c r="N10" s="113">
        <f t="shared" si="1"/>
        <v>175325.1</v>
      </c>
      <c r="O10" s="113">
        <f>SUM(J10:N10)</f>
        <v>907468.6</v>
      </c>
      <c r="P10" s="52"/>
    </row>
    <row r="11" spans="1:24" ht="33" customHeight="1" x14ac:dyDescent="0.25">
      <c r="A11" s="115"/>
      <c r="B11" s="50" t="s">
        <v>290</v>
      </c>
      <c r="C11" s="101" t="s">
        <v>37</v>
      </c>
      <c r="D11" s="71"/>
      <c r="E11" s="71"/>
      <c r="F11" s="116"/>
      <c r="G11" s="56"/>
      <c r="H11" s="56"/>
      <c r="I11" s="56"/>
      <c r="J11" s="218">
        <f>J36</f>
        <v>0</v>
      </c>
      <c r="K11" s="72">
        <f t="shared" ref="K11:N11" si="2">K36</f>
        <v>0</v>
      </c>
      <c r="L11" s="114">
        <f t="shared" si="2"/>
        <v>0</v>
      </c>
      <c r="M11" s="114">
        <f t="shared" si="2"/>
        <v>0</v>
      </c>
      <c r="N11" s="72">
        <f t="shared" si="2"/>
        <v>0</v>
      </c>
      <c r="O11" s="72">
        <f>SUM(J11:N11)</f>
        <v>0</v>
      </c>
      <c r="P11" s="49"/>
    </row>
    <row r="12" spans="1:24" s="38" customFormat="1" ht="30.75" customHeight="1" x14ac:dyDescent="0.25">
      <c r="A12" s="69"/>
      <c r="B12" s="117" t="s">
        <v>289</v>
      </c>
      <c r="C12" s="101" t="s">
        <v>37</v>
      </c>
      <c r="D12" s="62" t="s">
        <v>34</v>
      </c>
      <c r="E12" s="62" t="s">
        <v>34</v>
      </c>
      <c r="F12" s="62" t="s">
        <v>34</v>
      </c>
      <c r="G12" s="56"/>
      <c r="H12" s="56"/>
      <c r="I12" s="56"/>
      <c r="J12" s="219">
        <f>J31+J37+J41+J47+J46+J45</f>
        <v>114302.8</v>
      </c>
      <c r="K12" s="64">
        <f>K37+K31+K41+K45+K46+K47</f>
        <v>128641.1</v>
      </c>
      <c r="L12" s="118">
        <f>L31+L37+L41+L47+L46+L45</f>
        <v>125783.8</v>
      </c>
      <c r="M12" s="118">
        <f>M37+M39+M43</f>
        <v>128614.3</v>
      </c>
      <c r="N12" s="64">
        <v>128614.3</v>
      </c>
      <c r="O12" s="61">
        <f>SUM(J12:N12)</f>
        <v>625956.30000000005</v>
      </c>
    </row>
    <row r="13" spans="1:24" s="38" customFormat="1" ht="33.75" customHeight="1" x14ac:dyDescent="0.25">
      <c r="A13" s="69"/>
      <c r="B13" s="117" t="s">
        <v>294</v>
      </c>
      <c r="C13" s="101" t="s">
        <v>37</v>
      </c>
      <c r="D13" s="62" t="s">
        <v>34</v>
      </c>
      <c r="E13" s="62" t="s">
        <v>34</v>
      </c>
      <c r="F13" s="62" t="s">
        <v>34</v>
      </c>
      <c r="G13" s="56"/>
      <c r="H13" s="56"/>
      <c r="I13" s="56"/>
      <c r="J13" s="219">
        <f>J27+J29+J32+J33+J34+J38+J42</f>
        <v>70583.5</v>
      </c>
      <c r="K13" s="64">
        <f>K27+K29+K32+K33+K34+K38+K42</f>
        <v>65693.8</v>
      </c>
      <c r="L13" s="118">
        <f>L27+L29+L33+L38+L32+L34+L42</f>
        <v>51813.4</v>
      </c>
      <c r="M13" s="118">
        <f>M26+M28+M30+M38</f>
        <v>46710.8</v>
      </c>
      <c r="N13" s="64">
        <v>46710.8</v>
      </c>
      <c r="O13" s="61">
        <f>SUM(J13:N13)</f>
        <v>281512.3</v>
      </c>
    </row>
    <row r="14" spans="1:24" ht="36.75" customHeight="1" outlineLevel="1" x14ac:dyDescent="0.25">
      <c r="A14" s="69"/>
      <c r="B14" s="44" t="s">
        <v>95</v>
      </c>
      <c r="C14" s="101"/>
      <c r="D14" s="62"/>
      <c r="E14" s="62"/>
      <c r="F14" s="62"/>
      <c r="G14" s="55"/>
      <c r="H14" s="55"/>
      <c r="I14" s="55"/>
      <c r="J14" s="219"/>
      <c r="K14" s="64"/>
      <c r="L14" s="118"/>
      <c r="M14" s="118"/>
      <c r="N14" s="64"/>
      <c r="O14" s="61"/>
    </row>
    <row r="15" spans="1:24" ht="93.75" customHeight="1" outlineLevel="1" x14ac:dyDescent="0.25">
      <c r="A15" s="69" t="s">
        <v>106</v>
      </c>
      <c r="B15" s="105" t="s">
        <v>96</v>
      </c>
      <c r="C15" s="101" t="s">
        <v>49</v>
      </c>
      <c r="D15" s="62"/>
      <c r="E15" s="62"/>
      <c r="F15" s="62"/>
      <c r="G15" s="55"/>
      <c r="H15" s="55"/>
      <c r="I15" s="55"/>
      <c r="J15" s="220" t="s">
        <v>308</v>
      </c>
      <c r="K15" s="69" t="s">
        <v>309</v>
      </c>
      <c r="L15" s="119" t="s">
        <v>309</v>
      </c>
      <c r="M15" s="119" t="s">
        <v>310</v>
      </c>
      <c r="N15" s="69" t="s">
        <v>310</v>
      </c>
      <c r="O15" s="61"/>
    </row>
    <row r="16" spans="1:24" ht="100.5" customHeight="1" outlineLevel="1" x14ac:dyDescent="0.25">
      <c r="A16" s="69" t="s">
        <v>107</v>
      </c>
      <c r="B16" s="105" t="s">
        <v>97</v>
      </c>
      <c r="C16" s="101" t="s">
        <v>49</v>
      </c>
      <c r="D16" s="62"/>
      <c r="E16" s="62"/>
      <c r="F16" s="62"/>
      <c r="G16" s="55"/>
      <c r="H16" s="55"/>
      <c r="I16" s="55"/>
      <c r="J16" s="220" t="s">
        <v>311</v>
      </c>
      <c r="K16" s="69" t="s">
        <v>312</v>
      </c>
      <c r="L16" s="119" t="s">
        <v>313</v>
      </c>
      <c r="M16" s="119" t="s">
        <v>314</v>
      </c>
      <c r="N16" s="69" t="s">
        <v>314</v>
      </c>
      <c r="O16" s="61"/>
    </row>
    <row r="17" spans="1:15" ht="54.75" customHeight="1" outlineLevel="1" x14ac:dyDescent="0.25">
      <c r="A17" s="69" t="s">
        <v>108</v>
      </c>
      <c r="B17" s="105" t="s">
        <v>98</v>
      </c>
      <c r="C17" s="101" t="s">
        <v>99</v>
      </c>
      <c r="D17" s="62"/>
      <c r="E17" s="62"/>
      <c r="F17" s="62"/>
      <c r="G17" s="55"/>
      <c r="H17" s="55"/>
      <c r="I17" s="55"/>
      <c r="J17" s="220" t="s">
        <v>315</v>
      </c>
      <c r="K17" s="69" t="s">
        <v>316</v>
      </c>
      <c r="L17" s="119" t="s">
        <v>317</v>
      </c>
      <c r="M17" s="119" t="s">
        <v>318</v>
      </c>
      <c r="N17" s="69" t="s">
        <v>318</v>
      </c>
      <c r="O17" s="61"/>
    </row>
    <row r="18" spans="1:15" ht="99.75" customHeight="1" outlineLevel="1" x14ac:dyDescent="0.25">
      <c r="A18" s="69" t="s">
        <v>109</v>
      </c>
      <c r="B18" s="105" t="s">
        <v>100</v>
      </c>
      <c r="C18" s="101" t="s">
        <v>49</v>
      </c>
      <c r="D18" s="62"/>
      <c r="E18" s="62"/>
      <c r="F18" s="62"/>
      <c r="G18" s="55"/>
      <c r="H18" s="55"/>
      <c r="I18" s="55"/>
      <c r="J18" s="220">
        <v>82</v>
      </c>
      <c r="K18" s="69">
        <v>82</v>
      </c>
      <c r="L18" s="119">
        <v>82</v>
      </c>
      <c r="M18" s="119">
        <v>82</v>
      </c>
      <c r="N18" s="69">
        <v>82</v>
      </c>
      <c r="O18" s="61"/>
    </row>
    <row r="19" spans="1:15" s="39" customFormat="1" ht="83.25" customHeight="1" outlineLevel="1" x14ac:dyDescent="0.25">
      <c r="A19" s="69" t="s">
        <v>110</v>
      </c>
      <c r="B19" s="105" t="s">
        <v>101</v>
      </c>
      <c r="C19" s="101" t="s">
        <v>49</v>
      </c>
      <c r="D19" s="62"/>
      <c r="E19" s="62"/>
      <c r="F19" s="62"/>
      <c r="G19" s="55"/>
      <c r="H19" s="55"/>
      <c r="I19" s="55"/>
      <c r="J19" s="220">
        <v>100</v>
      </c>
      <c r="K19" s="69">
        <v>100</v>
      </c>
      <c r="L19" s="119">
        <v>100</v>
      </c>
      <c r="M19" s="119">
        <v>100</v>
      </c>
      <c r="N19" s="69">
        <v>100</v>
      </c>
      <c r="O19" s="61"/>
    </row>
    <row r="20" spans="1:15" ht="61.5" customHeight="1" outlineLevel="1" x14ac:dyDescent="0.25">
      <c r="A20" s="69" t="s">
        <v>111</v>
      </c>
      <c r="B20" s="105" t="s">
        <v>102</v>
      </c>
      <c r="C20" s="101" t="s">
        <v>49</v>
      </c>
      <c r="D20" s="62"/>
      <c r="E20" s="62"/>
      <c r="F20" s="62"/>
      <c r="G20" s="55"/>
      <c r="H20" s="55"/>
      <c r="I20" s="55"/>
      <c r="J20" s="220">
        <v>100</v>
      </c>
      <c r="K20" s="69">
        <v>100</v>
      </c>
      <c r="L20" s="119">
        <v>100</v>
      </c>
      <c r="M20" s="119">
        <v>100</v>
      </c>
      <c r="N20" s="69">
        <v>100</v>
      </c>
      <c r="O20" s="61"/>
    </row>
    <row r="21" spans="1:15" s="39" customFormat="1" ht="107.25" customHeight="1" outlineLevel="1" x14ac:dyDescent="0.25">
      <c r="A21" s="69" t="s">
        <v>112</v>
      </c>
      <c r="B21" s="105" t="s">
        <v>103</v>
      </c>
      <c r="C21" s="101" t="s">
        <v>49</v>
      </c>
      <c r="D21" s="62"/>
      <c r="E21" s="62"/>
      <c r="F21" s="62"/>
      <c r="G21" s="55"/>
      <c r="H21" s="55"/>
      <c r="I21" s="55"/>
      <c r="J21" s="220">
        <v>100</v>
      </c>
      <c r="K21" s="69">
        <v>100</v>
      </c>
      <c r="L21" s="119">
        <v>100</v>
      </c>
      <c r="M21" s="119">
        <v>100</v>
      </c>
      <c r="N21" s="69">
        <v>100</v>
      </c>
      <c r="O21" s="61"/>
    </row>
    <row r="22" spans="1:15" ht="144" customHeight="1" outlineLevel="1" x14ac:dyDescent="0.25">
      <c r="A22" s="69" t="s">
        <v>113</v>
      </c>
      <c r="B22" s="105" t="s">
        <v>104</v>
      </c>
      <c r="C22" s="101"/>
      <c r="D22" s="62"/>
      <c r="E22" s="62"/>
      <c r="F22" s="62"/>
      <c r="G22" s="55"/>
      <c r="H22" s="55"/>
      <c r="I22" s="55"/>
      <c r="J22" s="220"/>
      <c r="K22" s="69"/>
      <c r="L22" s="119"/>
      <c r="M22" s="119"/>
      <c r="N22" s="69"/>
      <c r="O22" s="61"/>
    </row>
    <row r="23" spans="1:15" s="39" customFormat="1" ht="43.5" customHeight="1" outlineLevel="1" x14ac:dyDescent="0.25">
      <c r="A23" s="69" t="s">
        <v>105</v>
      </c>
      <c r="B23" s="105" t="s">
        <v>114</v>
      </c>
      <c r="C23" s="101" t="s">
        <v>49</v>
      </c>
      <c r="D23" s="62"/>
      <c r="E23" s="62"/>
      <c r="F23" s="62"/>
      <c r="G23" s="55"/>
      <c r="H23" s="55"/>
      <c r="I23" s="55"/>
      <c r="J23" s="220">
        <v>93</v>
      </c>
      <c r="K23" s="69">
        <v>93</v>
      </c>
      <c r="L23" s="119">
        <v>93</v>
      </c>
      <c r="M23" s="119">
        <v>93</v>
      </c>
      <c r="N23" s="69">
        <v>93</v>
      </c>
      <c r="O23" s="61">
        <v>93</v>
      </c>
    </row>
    <row r="24" spans="1:15" s="39" customFormat="1" ht="46.5" customHeight="1" outlineLevel="1" x14ac:dyDescent="0.25">
      <c r="A24" s="69" t="s">
        <v>116</v>
      </c>
      <c r="B24" s="105" t="s">
        <v>115</v>
      </c>
      <c r="C24" s="101"/>
      <c r="D24" s="62"/>
      <c r="E24" s="62"/>
      <c r="F24" s="62"/>
      <c r="G24" s="55"/>
      <c r="H24" s="55"/>
      <c r="I24" s="55"/>
      <c r="J24" s="220">
        <v>0</v>
      </c>
      <c r="K24" s="69">
        <v>0</v>
      </c>
      <c r="L24" s="119">
        <v>0</v>
      </c>
      <c r="M24" s="119">
        <v>0</v>
      </c>
      <c r="N24" s="69">
        <v>0</v>
      </c>
      <c r="O24" s="61"/>
    </row>
    <row r="25" spans="1:15" s="40" customFormat="1" ht="55.5" customHeight="1" outlineLevel="1" x14ac:dyDescent="0.25">
      <c r="A25" s="69"/>
      <c r="B25" s="105" t="s">
        <v>117</v>
      </c>
      <c r="C25" s="101"/>
      <c r="D25" s="62"/>
      <c r="E25" s="62"/>
      <c r="F25" s="62"/>
      <c r="G25" s="55"/>
      <c r="H25" s="55"/>
      <c r="I25" s="55"/>
      <c r="J25" s="219"/>
      <c r="K25" s="64"/>
      <c r="L25" s="118"/>
      <c r="M25" s="118"/>
      <c r="N25" s="64"/>
      <c r="O25" s="61"/>
    </row>
    <row r="26" spans="1:15" s="84" customFormat="1" ht="49.5" customHeight="1" outlineLevel="1" x14ac:dyDescent="0.25">
      <c r="A26" s="120" t="s">
        <v>118</v>
      </c>
      <c r="B26" s="121" t="s">
        <v>156</v>
      </c>
      <c r="C26" s="122" t="s">
        <v>37</v>
      </c>
      <c r="D26" s="123" t="s">
        <v>34</v>
      </c>
      <c r="E26" s="123" t="s">
        <v>34</v>
      </c>
      <c r="F26" s="123" t="s">
        <v>34</v>
      </c>
      <c r="G26" s="124"/>
      <c r="H26" s="124"/>
      <c r="I26" s="77"/>
      <c r="J26" s="233">
        <f>J27</f>
        <v>231.9</v>
      </c>
      <c r="K26" s="78">
        <v>420</v>
      </c>
      <c r="L26" s="78">
        <f>L27</f>
        <v>420</v>
      </c>
      <c r="M26" s="78">
        <v>420</v>
      </c>
      <c r="N26" s="78">
        <v>420</v>
      </c>
      <c r="O26" s="78">
        <f>SUM(J26:N26)</f>
        <v>1911.9</v>
      </c>
    </row>
    <row r="27" spans="1:15" s="39" customFormat="1" ht="49.5" customHeight="1" outlineLevel="1" x14ac:dyDescent="0.25">
      <c r="A27" s="69"/>
      <c r="B27" s="105" t="s">
        <v>292</v>
      </c>
      <c r="C27" s="95" t="s">
        <v>37</v>
      </c>
      <c r="D27" s="62"/>
      <c r="E27" s="62"/>
      <c r="F27" s="62"/>
      <c r="G27" s="92" t="s">
        <v>325</v>
      </c>
      <c r="H27" s="92" t="s">
        <v>324</v>
      </c>
      <c r="I27" s="56">
        <v>612</v>
      </c>
      <c r="J27" s="233">
        <v>231.9</v>
      </c>
      <c r="K27" s="54">
        <v>420</v>
      </c>
      <c r="L27" s="81">
        <v>420</v>
      </c>
      <c r="M27" s="81">
        <v>420</v>
      </c>
      <c r="N27" s="54">
        <v>420</v>
      </c>
      <c r="O27" s="54">
        <f>SUM(J27:N27)</f>
        <v>1911.9</v>
      </c>
    </row>
    <row r="28" spans="1:15" s="57" customFormat="1" ht="60.75" customHeight="1" outlineLevel="1" x14ac:dyDescent="0.25">
      <c r="A28" s="125" t="s">
        <v>119</v>
      </c>
      <c r="B28" s="126" t="s">
        <v>157</v>
      </c>
      <c r="C28" s="127" t="s">
        <v>37</v>
      </c>
      <c r="D28" s="128" t="s">
        <v>34</v>
      </c>
      <c r="E28" s="128" t="s">
        <v>34</v>
      </c>
      <c r="F28" s="128" t="s">
        <v>34</v>
      </c>
      <c r="G28" s="129"/>
      <c r="H28" s="129"/>
      <c r="I28" s="129"/>
      <c r="J28" s="233">
        <f>J29</f>
        <v>77.900000000000006</v>
      </c>
      <c r="K28" s="94">
        <v>36</v>
      </c>
      <c r="L28" s="94">
        <f>L29</f>
        <v>36</v>
      </c>
      <c r="M28" s="94">
        <v>36</v>
      </c>
      <c r="N28" s="94">
        <v>36</v>
      </c>
      <c r="O28" s="94">
        <f>SUM(J28:N28)</f>
        <v>221.9</v>
      </c>
    </row>
    <row r="29" spans="1:15" ht="60.75" customHeight="1" outlineLevel="1" x14ac:dyDescent="0.25">
      <c r="A29" s="69"/>
      <c r="B29" s="105" t="s">
        <v>292</v>
      </c>
      <c r="C29" s="95" t="s">
        <v>37</v>
      </c>
      <c r="D29" s="62"/>
      <c r="E29" s="62"/>
      <c r="F29" s="62"/>
      <c r="G29" s="92" t="s">
        <v>325</v>
      </c>
      <c r="H29" s="92" t="s">
        <v>326</v>
      </c>
      <c r="I29" s="92" t="s">
        <v>327</v>
      </c>
      <c r="J29" s="236">
        <v>77.900000000000006</v>
      </c>
      <c r="K29" s="67">
        <v>36</v>
      </c>
      <c r="L29" s="87">
        <v>36</v>
      </c>
      <c r="M29" s="87">
        <v>36</v>
      </c>
      <c r="N29" s="67">
        <v>36</v>
      </c>
      <c r="O29" s="54">
        <f>O28</f>
        <v>221.9</v>
      </c>
    </row>
    <row r="30" spans="1:15" s="57" customFormat="1" ht="57" customHeight="1" outlineLevel="1" x14ac:dyDescent="0.25">
      <c r="A30" s="125" t="s">
        <v>120</v>
      </c>
      <c r="B30" s="130" t="s">
        <v>158</v>
      </c>
      <c r="C30" s="131" t="s">
        <v>37</v>
      </c>
      <c r="D30" s="128" t="s">
        <v>34</v>
      </c>
      <c r="E30" s="128" t="s">
        <v>34</v>
      </c>
      <c r="F30" s="128" t="s">
        <v>34</v>
      </c>
      <c r="G30" s="129"/>
      <c r="H30" s="129"/>
      <c r="I30" s="129"/>
      <c r="J30" s="237">
        <f>J31+J32+J33</f>
        <v>71786.899999999994</v>
      </c>
      <c r="K30" s="132">
        <f>K34</f>
        <v>65237.8</v>
      </c>
      <c r="L30" s="132">
        <f>L32</f>
        <v>51357.4</v>
      </c>
      <c r="M30" s="132">
        <f>M32</f>
        <v>46254.8</v>
      </c>
      <c r="N30" s="132">
        <v>51108.7</v>
      </c>
      <c r="O30" s="94">
        <f t="shared" ref="O30:O39" si="3">SUM(J30:N30)</f>
        <v>285745.59999999998</v>
      </c>
    </row>
    <row r="31" spans="1:15" ht="57" customHeight="1" outlineLevel="1" x14ac:dyDescent="0.25">
      <c r="A31" s="69"/>
      <c r="B31" s="105" t="s">
        <v>291</v>
      </c>
      <c r="C31" s="95" t="s">
        <v>37</v>
      </c>
      <c r="D31" s="62"/>
      <c r="E31" s="62"/>
      <c r="F31" s="62"/>
      <c r="G31" s="92" t="s">
        <v>325</v>
      </c>
      <c r="H31" s="92" t="s">
        <v>328</v>
      </c>
      <c r="I31" s="92" t="s">
        <v>327</v>
      </c>
      <c r="J31" s="237">
        <v>1513.2</v>
      </c>
      <c r="K31" s="199">
        <v>0</v>
      </c>
      <c r="L31" s="133">
        <v>0</v>
      </c>
      <c r="M31" s="133">
        <v>0</v>
      </c>
      <c r="N31" s="199">
        <v>0</v>
      </c>
      <c r="O31" s="54">
        <f>SUM(J31:N31)</f>
        <v>1513.2</v>
      </c>
    </row>
    <row r="32" spans="1:15" ht="57" customHeight="1" outlineLevel="1" x14ac:dyDescent="0.25">
      <c r="A32" s="69"/>
      <c r="B32" s="105" t="s">
        <v>294</v>
      </c>
      <c r="C32" s="95" t="s">
        <v>37</v>
      </c>
      <c r="D32" s="62"/>
      <c r="E32" s="62"/>
      <c r="F32" s="62"/>
      <c r="G32" s="92" t="s">
        <v>325</v>
      </c>
      <c r="H32" s="92" t="s">
        <v>329</v>
      </c>
      <c r="I32" s="92" t="s">
        <v>327</v>
      </c>
      <c r="J32" s="219">
        <v>57844.3</v>
      </c>
      <c r="K32" s="64">
        <v>0</v>
      </c>
      <c r="L32" s="118">
        <v>51357.4</v>
      </c>
      <c r="M32" s="133">
        <v>46254.8</v>
      </c>
      <c r="N32" s="64">
        <v>0</v>
      </c>
      <c r="O32" s="144">
        <f t="shared" ref="O32:O34" si="4">SUM(J32:N32)</f>
        <v>155456.5</v>
      </c>
    </row>
    <row r="33" spans="1:15" ht="57" customHeight="1" outlineLevel="1" x14ac:dyDescent="0.25">
      <c r="A33" s="69"/>
      <c r="B33" s="105" t="s">
        <v>292</v>
      </c>
      <c r="C33" s="95" t="s">
        <v>37</v>
      </c>
      <c r="D33" s="62"/>
      <c r="E33" s="62"/>
      <c r="F33" s="62"/>
      <c r="G33" s="92" t="s">
        <v>325</v>
      </c>
      <c r="H33" s="92" t="s">
        <v>330</v>
      </c>
      <c r="I33" s="92" t="s">
        <v>327</v>
      </c>
      <c r="J33" s="219">
        <v>12429.4</v>
      </c>
      <c r="K33" s="64">
        <v>0</v>
      </c>
      <c r="L33" s="118">
        <v>0</v>
      </c>
      <c r="M33" s="133">
        <v>0</v>
      </c>
      <c r="N33" s="64">
        <v>0</v>
      </c>
      <c r="O33" s="144">
        <f t="shared" si="4"/>
        <v>12429.4</v>
      </c>
    </row>
    <row r="34" spans="1:15" ht="57" customHeight="1" outlineLevel="1" x14ac:dyDescent="0.25">
      <c r="A34" s="69"/>
      <c r="B34" s="105" t="s">
        <v>294</v>
      </c>
      <c r="C34" s="95" t="s">
        <v>37</v>
      </c>
      <c r="D34" s="62"/>
      <c r="E34" s="62"/>
      <c r="F34" s="62"/>
      <c r="G34" s="92" t="s">
        <v>325</v>
      </c>
      <c r="H34" s="92" t="s">
        <v>329</v>
      </c>
      <c r="I34" s="92" t="s">
        <v>327</v>
      </c>
      <c r="J34" s="219">
        <v>0</v>
      </c>
      <c r="K34" s="64">
        <v>65237.8</v>
      </c>
      <c r="L34" s="118">
        <v>0</v>
      </c>
      <c r="M34" s="133">
        <v>0</v>
      </c>
      <c r="N34" s="64">
        <v>0</v>
      </c>
      <c r="O34" s="144">
        <f t="shared" si="4"/>
        <v>65237.8</v>
      </c>
    </row>
    <row r="35" spans="1:15" s="57" customFormat="1" ht="46.5" customHeight="1" outlineLevel="1" x14ac:dyDescent="0.25">
      <c r="A35" s="134" t="s">
        <v>121</v>
      </c>
      <c r="B35" s="130" t="s">
        <v>159</v>
      </c>
      <c r="C35" s="131" t="s">
        <v>37</v>
      </c>
      <c r="D35" s="128" t="s">
        <v>34</v>
      </c>
      <c r="E35" s="128" t="s">
        <v>34</v>
      </c>
      <c r="F35" s="128" t="s">
        <v>34</v>
      </c>
      <c r="G35" s="129"/>
      <c r="H35" s="129"/>
      <c r="I35" s="129"/>
      <c r="J35" s="221">
        <v>83.1</v>
      </c>
      <c r="K35" s="91">
        <v>0</v>
      </c>
      <c r="L35" s="91">
        <f>L36+L37</f>
        <v>0</v>
      </c>
      <c r="M35" s="94">
        <v>0</v>
      </c>
      <c r="N35" s="91">
        <v>0</v>
      </c>
      <c r="O35" s="91">
        <f t="shared" si="3"/>
        <v>83.1</v>
      </c>
    </row>
    <row r="36" spans="1:15" ht="46.5" customHeight="1" outlineLevel="1" x14ac:dyDescent="0.25">
      <c r="A36" s="69"/>
      <c r="B36" s="105" t="s">
        <v>290</v>
      </c>
      <c r="C36" s="95" t="s">
        <v>37</v>
      </c>
      <c r="D36" s="62"/>
      <c r="E36" s="62"/>
      <c r="F36" s="62"/>
      <c r="G36" s="92"/>
      <c r="H36" s="92"/>
      <c r="I36" s="92"/>
      <c r="J36" s="221">
        <v>0</v>
      </c>
      <c r="K36" s="55">
        <v>0</v>
      </c>
      <c r="L36" s="82">
        <v>0</v>
      </c>
      <c r="M36" s="81">
        <v>0</v>
      </c>
      <c r="N36" s="55">
        <v>0</v>
      </c>
      <c r="O36" s="55">
        <f t="shared" si="3"/>
        <v>0</v>
      </c>
    </row>
    <row r="37" spans="1:15" ht="46.5" customHeight="1" outlineLevel="1" x14ac:dyDescent="0.25">
      <c r="A37" s="69"/>
      <c r="B37" s="105" t="s">
        <v>291</v>
      </c>
      <c r="C37" s="95" t="s">
        <v>37</v>
      </c>
      <c r="D37" s="62"/>
      <c r="E37" s="62"/>
      <c r="F37" s="62"/>
      <c r="G37" s="92" t="s">
        <v>325</v>
      </c>
      <c r="H37" s="92" t="s">
        <v>331</v>
      </c>
      <c r="I37" s="92" t="s">
        <v>332</v>
      </c>
      <c r="J37" s="221">
        <v>83.1</v>
      </c>
      <c r="K37" s="55">
        <v>0</v>
      </c>
      <c r="L37" s="82">
        <v>0</v>
      </c>
      <c r="M37" s="81">
        <v>0</v>
      </c>
      <c r="N37" s="55">
        <v>0</v>
      </c>
      <c r="O37" s="55">
        <f t="shared" si="3"/>
        <v>83.1</v>
      </c>
    </row>
    <row r="38" spans="1:15" ht="46.5" customHeight="1" outlineLevel="1" x14ac:dyDescent="0.25">
      <c r="A38" s="69"/>
      <c r="B38" s="105" t="s">
        <v>292</v>
      </c>
      <c r="C38" s="95" t="s">
        <v>37</v>
      </c>
      <c r="D38" s="62"/>
      <c r="E38" s="62"/>
      <c r="F38" s="62"/>
      <c r="G38" s="92"/>
      <c r="H38" s="92"/>
      <c r="I38" s="92"/>
      <c r="J38" s="221">
        <v>0</v>
      </c>
      <c r="K38" s="55">
        <v>0</v>
      </c>
      <c r="L38" s="82">
        <v>0</v>
      </c>
      <c r="M38" s="81">
        <v>0</v>
      </c>
      <c r="N38" s="55">
        <v>0</v>
      </c>
      <c r="O38" s="55">
        <f t="shared" si="3"/>
        <v>0</v>
      </c>
    </row>
    <row r="39" spans="1:15" s="58" customFormat="1" ht="51" customHeight="1" outlineLevel="1" x14ac:dyDescent="0.25">
      <c r="A39" s="135" t="s">
        <v>398</v>
      </c>
      <c r="B39" s="136" t="s">
        <v>160</v>
      </c>
      <c r="C39" s="131" t="s">
        <v>37</v>
      </c>
      <c r="D39" s="128" t="s">
        <v>34</v>
      </c>
      <c r="E39" s="137" t="s">
        <v>34</v>
      </c>
      <c r="F39" s="128" t="s">
        <v>34</v>
      </c>
      <c r="G39" s="129"/>
      <c r="H39" s="129"/>
      <c r="I39" s="129"/>
      <c r="J39" s="221">
        <v>112526.3</v>
      </c>
      <c r="K39" s="91">
        <v>128400</v>
      </c>
      <c r="L39" s="82">
        <f>L40+L41+L42</f>
        <v>125558.9</v>
      </c>
      <c r="M39" s="81">
        <v>128383.9</v>
      </c>
      <c r="N39" s="91">
        <v>128383.9</v>
      </c>
      <c r="O39" s="91">
        <f t="shared" si="3"/>
        <v>623253</v>
      </c>
    </row>
    <row r="40" spans="1:15" s="39" customFormat="1" ht="51" customHeight="1" outlineLevel="1" x14ac:dyDescent="0.25">
      <c r="A40" s="138"/>
      <c r="B40" s="105" t="s">
        <v>290</v>
      </c>
      <c r="C40" s="95" t="s">
        <v>37</v>
      </c>
      <c r="D40" s="62"/>
      <c r="E40" s="108"/>
      <c r="F40" s="62"/>
      <c r="G40" s="92"/>
      <c r="H40" s="92"/>
      <c r="I40" s="92"/>
      <c r="J40" s="222">
        <v>0</v>
      </c>
      <c r="K40" s="62">
        <v>0</v>
      </c>
      <c r="L40" s="86">
        <v>0</v>
      </c>
      <c r="M40" s="87">
        <v>0</v>
      </c>
      <c r="N40" s="62">
        <v>0</v>
      </c>
      <c r="O40" s="62">
        <f>SUM(J40:N40)</f>
        <v>0</v>
      </c>
    </row>
    <row r="41" spans="1:15" s="39" customFormat="1" ht="51" customHeight="1" outlineLevel="1" x14ac:dyDescent="0.25">
      <c r="A41" s="138"/>
      <c r="B41" s="105" t="s">
        <v>291</v>
      </c>
      <c r="C41" s="95" t="s">
        <v>37</v>
      </c>
      <c r="D41" s="62"/>
      <c r="E41" s="108"/>
      <c r="F41" s="62"/>
      <c r="G41" s="92" t="s">
        <v>325</v>
      </c>
      <c r="H41" s="92" t="s">
        <v>333</v>
      </c>
      <c r="I41" s="92" t="s">
        <v>327</v>
      </c>
      <c r="J41" s="221">
        <v>112526.3</v>
      </c>
      <c r="K41" s="62">
        <f>K39</f>
        <v>128400</v>
      </c>
      <c r="L41" s="86">
        <v>125558.9</v>
      </c>
      <c r="M41" s="87">
        <v>128383.9</v>
      </c>
      <c r="N41" s="62">
        <v>128383.9</v>
      </c>
      <c r="O41" s="62">
        <f t="shared" ref="O41:O42" si="5">SUM(J41:N41)</f>
        <v>623253</v>
      </c>
    </row>
    <row r="42" spans="1:15" s="39" customFormat="1" ht="51" customHeight="1" outlineLevel="1" x14ac:dyDescent="0.25">
      <c r="A42" s="138"/>
      <c r="B42" s="105" t="s">
        <v>292</v>
      </c>
      <c r="C42" s="95" t="s">
        <v>37</v>
      </c>
      <c r="D42" s="62"/>
      <c r="E42" s="108"/>
      <c r="F42" s="62"/>
      <c r="G42" s="92"/>
      <c r="H42" s="92"/>
      <c r="I42" s="92"/>
      <c r="J42" s="222">
        <v>0</v>
      </c>
      <c r="K42" s="62">
        <v>0</v>
      </c>
      <c r="L42" s="86">
        <v>0</v>
      </c>
      <c r="M42" s="87">
        <v>0</v>
      </c>
      <c r="N42" s="62">
        <v>0</v>
      </c>
      <c r="O42" s="62">
        <f t="shared" si="5"/>
        <v>0</v>
      </c>
    </row>
    <row r="43" spans="1:15" s="57" customFormat="1" ht="46.5" customHeight="1" outlineLevel="1" x14ac:dyDescent="0.25">
      <c r="A43" s="139" t="s">
        <v>122</v>
      </c>
      <c r="B43" s="136" t="s">
        <v>161</v>
      </c>
      <c r="C43" s="140" t="s">
        <v>6</v>
      </c>
      <c r="D43" s="141" t="s">
        <v>34</v>
      </c>
      <c r="E43" s="141" t="s">
        <v>34</v>
      </c>
      <c r="F43" s="91" t="s">
        <v>34</v>
      </c>
      <c r="G43" s="134"/>
      <c r="H43" s="139"/>
      <c r="I43" s="139"/>
      <c r="J43" s="219">
        <f>J44</f>
        <v>180.2</v>
      </c>
      <c r="K43" s="59">
        <f>K44</f>
        <v>241.1</v>
      </c>
      <c r="L43" s="59">
        <f t="shared" ref="L43:N43" si="6">L44</f>
        <v>224.9</v>
      </c>
      <c r="M43" s="59">
        <f t="shared" si="6"/>
        <v>230.4</v>
      </c>
      <c r="N43" s="59">
        <f t="shared" si="6"/>
        <v>230.4</v>
      </c>
      <c r="O43" s="59">
        <f>N43+M43+L43+K43+J43</f>
        <v>1107</v>
      </c>
    </row>
    <row r="44" spans="1:15" ht="46.5" customHeight="1" outlineLevel="1" x14ac:dyDescent="0.25">
      <c r="A44" s="142"/>
      <c r="B44" s="117" t="s">
        <v>283</v>
      </c>
      <c r="C44" s="101" t="s">
        <v>37</v>
      </c>
      <c r="D44" s="96"/>
      <c r="E44" s="96"/>
      <c r="F44" s="55"/>
      <c r="G44" s="76"/>
      <c r="H44" s="143"/>
      <c r="I44" s="76"/>
      <c r="J44" s="237">
        <f>J45+J47</f>
        <v>180.2</v>
      </c>
      <c r="K44" s="186">
        <f>K45+K46+K47</f>
        <v>241.1</v>
      </c>
      <c r="L44" s="133">
        <v>224.9</v>
      </c>
      <c r="M44" s="133">
        <v>230.4</v>
      </c>
      <c r="N44" s="186">
        <v>230.4</v>
      </c>
      <c r="O44" s="54">
        <f>SUM(J44:N44)</f>
        <v>1107</v>
      </c>
    </row>
    <row r="45" spans="1:15" ht="46.5" customHeight="1" outlineLevel="1" x14ac:dyDescent="0.25">
      <c r="A45" s="142"/>
      <c r="B45" s="105" t="s">
        <v>289</v>
      </c>
      <c r="C45" s="101" t="s">
        <v>37</v>
      </c>
      <c r="D45" s="96"/>
      <c r="E45" s="96"/>
      <c r="F45" s="55"/>
      <c r="G45" s="76" t="s">
        <v>339</v>
      </c>
      <c r="H45" s="143" t="s">
        <v>337</v>
      </c>
      <c r="I45" s="76" t="s">
        <v>338</v>
      </c>
      <c r="J45" s="233">
        <v>160.19999999999999</v>
      </c>
      <c r="K45" s="54">
        <v>219</v>
      </c>
      <c r="L45" s="81">
        <v>203.9</v>
      </c>
      <c r="M45" s="81">
        <v>209.3</v>
      </c>
      <c r="N45" s="54">
        <v>209.3</v>
      </c>
      <c r="O45" s="54">
        <f t="shared" ref="O45:O47" si="7">SUM(J45:N45)</f>
        <v>1001.7</v>
      </c>
    </row>
    <row r="46" spans="1:15" ht="46.5" customHeight="1" outlineLevel="1" x14ac:dyDescent="0.25">
      <c r="A46" s="142"/>
      <c r="B46" s="105" t="s">
        <v>289</v>
      </c>
      <c r="C46" s="101" t="s">
        <v>37</v>
      </c>
      <c r="D46" s="96"/>
      <c r="E46" s="96"/>
      <c r="F46" s="55"/>
      <c r="G46" s="76" t="s">
        <v>339</v>
      </c>
      <c r="H46" s="143" t="s">
        <v>337</v>
      </c>
      <c r="I46" s="76" t="s">
        <v>336</v>
      </c>
      <c r="J46" s="233">
        <v>0</v>
      </c>
      <c r="K46" s="54">
        <v>1.1000000000000001</v>
      </c>
      <c r="L46" s="81">
        <v>1</v>
      </c>
      <c r="M46" s="81">
        <v>1.1000000000000001</v>
      </c>
      <c r="N46" s="54">
        <v>1.1000000000000001</v>
      </c>
      <c r="O46" s="54">
        <f t="shared" si="7"/>
        <v>4.3</v>
      </c>
    </row>
    <row r="47" spans="1:15" ht="46.5" customHeight="1" outlineLevel="1" x14ac:dyDescent="0.25">
      <c r="A47" s="142"/>
      <c r="B47" s="105" t="s">
        <v>291</v>
      </c>
      <c r="C47" s="101" t="s">
        <v>37</v>
      </c>
      <c r="D47" s="96"/>
      <c r="E47" s="96"/>
      <c r="F47" s="55"/>
      <c r="G47" s="76" t="s">
        <v>335</v>
      </c>
      <c r="H47" s="143" t="s">
        <v>334</v>
      </c>
      <c r="I47" s="76" t="s">
        <v>336</v>
      </c>
      <c r="J47" s="233">
        <v>20</v>
      </c>
      <c r="K47" s="54">
        <v>21</v>
      </c>
      <c r="L47" s="81">
        <v>20</v>
      </c>
      <c r="M47" s="81">
        <v>20</v>
      </c>
      <c r="N47" s="54">
        <v>20</v>
      </c>
      <c r="O47" s="54">
        <f t="shared" si="7"/>
        <v>101</v>
      </c>
    </row>
    <row r="48" spans="1:15" ht="79.5" customHeight="1" outlineLevel="1" x14ac:dyDescent="0.25">
      <c r="A48" s="142" t="s">
        <v>123</v>
      </c>
      <c r="B48" s="145" t="s">
        <v>162</v>
      </c>
      <c r="C48" s="55"/>
      <c r="D48" s="102"/>
      <c r="E48" s="102" t="s">
        <v>34</v>
      </c>
      <c r="F48" s="102" t="s">
        <v>34</v>
      </c>
      <c r="G48" s="76"/>
      <c r="H48" s="143"/>
      <c r="I48" s="76"/>
      <c r="J48" s="221"/>
      <c r="K48" s="55"/>
      <c r="L48" s="82"/>
      <c r="M48" s="82"/>
      <c r="N48" s="55"/>
      <c r="O48" s="55"/>
    </row>
    <row r="49" spans="1:20" s="53" customFormat="1" ht="42.75" customHeight="1" x14ac:dyDescent="0.25">
      <c r="A49" s="110">
        <v>2</v>
      </c>
      <c r="B49" s="146" t="s">
        <v>169</v>
      </c>
      <c r="C49" s="147" t="s">
        <v>37</v>
      </c>
      <c r="D49" s="111" t="s">
        <v>34</v>
      </c>
      <c r="E49" s="111" t="s">
        <v>91</v>
      </c>
      <c r="F49" s="112" t="s">
        <v>86</v>
      </c>
      <c r="G49" s="148"/>
      <c r="H49" s="148"/>
      <c r="I49" s="148"/>
      <c r="J49" s="223">
        <f>J50+J51+J52</f>
        <v>630266.80000000005</v>
      </c>
      <c r="K49" s="60">
        <f>K50+K51+K52</f>
        <v>648451.19999999995</v>
      </c>
      <c r="L49" s="60">
        <f t="shared" ref="L49:N49" si="8">L50+L51+L52</f>
        <v>543761.4</v>
      </c>
      <c r="M49" s="60">
        <f t="shared" si="8"/>
        <v>536171.9</v>
      </c>
      <c r="N49" s="60">
        <f t="shared" si="8"/>
        <v>536171.9</v>
      </c>
      <c r="O49" s="149">
        <f>SUM(J49:N49)</f>
        <v>2894823.2</v>
      </c>
    </row>
    <row r="50" spans="1:20" ht="42.75" customHeight="1" x14ac:dyDescent="0.25">
      <c r="A50" s="115"/>
      <c r="B50" s="150" t="s">
        <v>290</v>
      </c>
      <c r="C50" s="101" t="s">
        <v>37</v>
      </c>
      <c r="D50" s="62"/>
      <c r="E50" s="62"/>
      <c r="F50" s="101"/>
      <c r="G50" s="92"/>
      <c r="H50" s="92"/>
      <c r="I50" s="92"/>
      <c r="J50" s="218">
        <f>J83+J93+J106+J107+J108+J109+J110+J111</f>
        <v>61542.3</v>
      </c>
      <c r="K50" s="61">
        <f>K83+K93+K106+K108+K109+K110+K111</f>
        <v>74991.8</v>
      </c>
      <c r="L50" s="61">
        <f>L83+L93+L106+L108+L109+L110+L111</f>
        <v>71407.199999999997</v>
      </c>
      <c r="M50" s="61">
        <f>M83+M93+M106+M108+M109+M110+M111</f>
        <v>68383.7</v>
      </c>
      <c r="N50" s="61">
        <f>N83+N93+N106+N108+N109+N110+N111</f>
        <v>50938.9</v>
      </c>
      <c r="O50" s="144">
        <f t="shared" ref="O50" si="9">SUM(J50:N50)</f>
        <v>327263.90000000002</v>
      </c>
      <c r="T50" s="49"/>
    </row>
    <row r="51" spans="1:20" ht="42.75" customHeight="1" x14ac:dyDescent="0.25">
      <c r="A51" s="115"/>
      <c r="B51" s="150" t="s">
        <v>289</v>
      </c>
      <c r="C51" s="101" t="s">
        <v>37</v>
      </c>
      <c r="D51" s="62"/>
      <c r="E51" s="62"/>
      <c r="F51" s="101"/>
      <c r="G51" s="92"/>
      <c r="H51" s="92"/>
      <c r="I51" s="92"/>
      <c r="J51" s="218">
        <f>J84+J85+J86+J87+J88+J94+J95+J96+J112+J113+J114+J115+J116+J117+J118</f>
        <v>361234.5</v>
      </c>
      <c r="K51" s="63">
        <f>K84+K85+K86+K87+K88+K94+K95+K96+K113+K114+K115+K116+K117</f>
        <v>370900.9</v>
      </c>
      <c r="L51" s="63">
        <f>L84+L85+L86+L87+L88+L94+L95+L96+L113+L114+L115+L116+L117+L118</f>
        <v>346195.7</v>
      </c>
      <c r="M51" s="63">
        <f>M84+M85+M86+M87+M88+M94+M95+M96+M113+M114+M115+M116+M117+M118</f>
        <v>353747.9</v>
      </c>
      <c r="N51" s="63">
        <f>N84+N85+N86+N87+N88+N94+N95+N96+N113+N114+N115+N116+N117+N118</f>
        <v>371192.7</v>
      </c>
      <c r="O51" s="144">
        <f>SUM(J51:N51)</f>
        <v>1803271.7</v>
      </c>
    </row>
    <row r="52" spans="1:20" ht="50.25" customHeight="1" x14ac:dyDescent="0.25">
      <c r="A52" s="69"/>
      <c r="B52" s="117" t="s">
        <v>294</v>
      </c>
      <c r="C52" s="101" t="s">
        <v>37</v>
      </c>
      <c r="D52" s="62" t="s">
        <v>34</v>
      </c>
      <c r="E52" s="62" t="s">
        <v>34</v>
      </c>
      <c r="F52" s="62" t="s">
        <v>34</v>
      </c>
      <c r="G52" s="92"/>
      <c r="H52" s="92"/>
      <c r="I52" s="92"/>
      <c r="J52" s="219">
        <f>J73+J74+J75+J76+J78+J90+J89+J98+J97+J120+J119</f>
        <v>207490</v>
      </c>
      <c r="K52" s="64">
        <f>K73+K74+K75+K76+K78+K90+K98+K120+K97+K89</f>
        <v>202558.5</v>
      </c>
      <c r="L52" s="64">
        <f>L73+L74+L75+L76+L78+L90+L98+L120+L97+L89</f>
        <v>126158.5</v>
      </c>
      <c r="M52" s="64">
        <f>M73+M74+M75+M76+M78+M90+M98+M120+M97+M89</f>
        <v>114040.3</v>
      </c>
      <c r="N52" s="64">
        <f>N73+N74+N75+N76+N78+N90+N98+N120+N97+N89</f>
        <v>114040.3</v>
      </c>
      <c r="O52" s="64">
        <f>O73+O74+O75+O76+O78+O90+O98+O120+O97+O89</f>
        <v>761364.8</v>
      </c>
    </row>
    <row r="53" spans="1:20" ht="36.75" customHeight="1" outlineLevel="1" x14ac:dyDescent="0.25">
      <c r="A53" s="69"/>
      <c r="B53" s="45" t="s">
        <v>95</v>
      </c>
      <c r="C53" s="62"/>
      <c r="D53" s="62"/>
      <c r="E53" s="62" t="s">
        <v>34</v>
      </c>
      <c r="F53" s="62" t="s">
        <v>34</v>
      </c>
      <c r="G53" s="151"/>
      <c r="H53" s="151"/>
      <c r="I53" s="151"/>
      <c r="J53" s="221"/>
      <c r="K53" s="55"/>
      <c r="L53" s="82"/>
      <c r="M53" s="82"/>
      <c r="N53" s="55"/>
      <c r="O53" s="55"/>
    </row>
    <row r="54" spans="1:20" ht="73.5" customHeight="1" outlineLevel="1" x14ac:dyDescent="0.25">
      <c r="A54" s="69" t="s">
        <v>87</v>
      </c>
      <c r="B54" s="145" t="s">
        <v>124</v>
      </c>
      <c r="C54" s="62" t="s">
        <v>49</v>
      </c>
      <c r="D54" s="62"/>
      <c r="E54" s="62" t="s">
        <v>34</v>
      </c>
      <c r="F54" s="62" t="s">
        <v>34</v>
      </c>
      <c r="G54" s="152"/>
      <c r="H54" s="152"/>
      <c r="I54" s="152"/>
      <c r="J54" s="221">
        <v>44</v>
      </c>
      <c r="K54" s="55">
        <v>44</v>
      </c>
      <c r="L54" s="82">
        <v>44</v>
      </c>
      <c r="M54" s="82">
        <v>44</v>
      </c>
      <c r="N54" s="55">
        <v>44</v>
      </c>
      <c r="O54" s="55">
        <v>44</v>
      </c>
    </row>
    <row r="55" spans="1:20" ht="117" customHeight="1" outlineLevel="1" x14ac:dyDescent="0.25">
      <c r="A55" s="69" t="s">
        <v>88</v>
      </c>
      <c r="B55" s="117" t="s">
        <v>125</v>
      </c>
      <c r="C55" s="95" t="s">
        <v>49</v>
      </c>
      <c r="D55" s="62"/>
      <c r="E55" s="62" t="s">
        <v>34</v>
      </c>
      <c r="F55" s="62" t="s">
        <v>34</v>
      </c>
      <c r="G55" s="152"/>
      <c r="H55" s="152"/>
      <c r="I55" s="152"/>
      <c r="J55" s="219">
        <v>100</v>
      </c>
      <c r="K55" s="64">
        <v>100</v>
      </c>
      <c r="L55" s="118">
        <v>100</v>
      </c>
      <c r="M55" s="118">
        <v>100</v>
      </c>
      <c r="N55" s="64">
        <v>100</v>
      </c>
      <c r="O55" s="61">
        <v>100</v>
      </c>
    </row>
    <row r="56" spans="1:20" ht="60.75" customHeight="1" outlineLevel="1" x14ac:dyDescent="0.25">
      <c r="A56" s="138" t="s">
        <v>89</v>
      </c>
      <c r="B56" s="117" t="s">
        <v>126</v>
      </c>
      <c r="C56" s="108" t="s">
        <v>49</v>
      </c>
      <c r="D56" s="108"/>
      <c r="E56" s="108"/>
      <c r="F56" s="62"/>
      <c r="G56" s="152"/>
      <c r="H56" s="152"/>
      <c r="I56" s="152"/>
      <c r="J56" s="221">
        <v>88</v>
      </c>
      <c r="K56" s="55">
        <v>88</v>
      </c>
      <c r="L56" s="82">
        <v>88</v>
      </c>
      <c r="M56" s="82">
        <v>88</v>
      </c>
      <c r="N56" s="55">
        <v>88</v>
      </c>
      <c r="O56" s="55">
        <v>88</v>
      </c>
    </row>
    <row r="57" spans="1:20" ht="47.25" customHeight="1" outlineLevel="1" x14ac:dyDescent="0.25">
      <c r="A57" s="69" t="s">
        <v>127</v>
      </c>
      <c r="B57" s="145" t="s">
        <v>128</v>
      </c>
      <c r="C57" s="62"/>
      <c r="D57" s="62"/>
      <c r="E57" s="62"/>
      <c r="F57" s="55"/>
      <c r="G57" s="152"/>
      <c r="H57" s="152"/>
      <c r="I57" s="152"/>
      <c r="J57" s="221">
        <v>12.3</v>
      </c>
      <c r="K57" s="55">
        <v>12.3</v>
      </c>
      <c r="L57" s="82">
        <v>12.3</v>
      </c>
      <c r="M57" s="82">
        <v>12.3</v>
      </c>
      <c r="N57" s="55">
        <v>12.3</v>
      </c>
      <c r="O57" s="55">
        <v>12.3</v>
      </c>
    </row>
    <row r="58" spans="1:20" ht="102" customHeight="1" outlineLevel="1" x14ac:dyDescent="0.25">
      <c r="A58" s="153" t="s">
        <v>129</v>
      </c>
      <c r="B58" s="117" t="s">
        <v>130</v>
      </c>
      <c r="C58" s="101" t="s">
        <v>49</v>
      </c>
      <c r="D58" s="62"/>
      <c r="E58" s="55"/>
      <c r="F58" s="55"/>
      <c r="G58" s="152"/>
      <c r="H58" s="152"/>
      <c r="I58" s="152"/>
      <c r="J58" s="215">
        <v>0.9</v>
      </c>
      <c r="K58" s="103">
        <v>0.9</v>
      </c>
      <c r="L58" s="104">
        <v>0.9</v>
      </c>
      <c r="M58" s="104">
        <v>0.9</v>
      </c>
      <c r="N58" s="103">
        <v>0.9</v>
      </c>
      <c r="O58" s="154">
        <v>0.9</v>
      </c>
    </row>
    <row r="59" spans="1:20" ht="93.75" customHeight="1" outlineLevel="1" x14ac:dyDescent="0.25">
      <c r="A59" s="153" t="s">
        <v>131</v>
      </c>
      <c r="B59" s="145" t="s">
        <v>132</v>
      </c>
      <c r="C59" s="55" t="s">
        <v>49</v>
      </c>
      <c r="D59" s="102"/>
      <c r="E59" s="55"/>
      <c r="F59" s="55"/>
      <c r="G59" s="152"/>
      <c r="H59" s="152"/>
      <c r="I59" s="152"/>
      <c r="J59" s="221"/>
      <c r="K59" s="55"/>
      <c r="L59" s="82"/>
      <c r="M59" s="82"/>
      <c r="N59" s="55"/>
      <c r="O59" s="55"/>
    </row>
    <row r="60" spans="1:20" ht="115.5" customHeight="1" outlineLevel="1" x14ac:dyDescent="0.25">
      <c r="A60" s="153" t="s">
        <v>134</v>
      </c>
      <c r="B60" s="145" t="s">
        <v>133</v>
      </c>
      <c r="C60" s="55" t="s">
        <v>49</v>
      </c>
      <c r="D60" s="55"/>
      <c r="E60" s="55"/>
      <c r="F60" s="55"/>
      <c r="G60" s="155"/>
      <c r="H60" s="155"/>
      <c r="I60" s="155"/>
      <c r="J60" s="221">
        <v>48</v>
      </c>
      <c r="K60" s="55">
        <v>50</v>
      </c>
      <c r="L60" s="82">
        <v>53</v>
      </c>
      <c r="M60" s="82">
        <v>58</v>
      </c>
      <c r="N60" s="55">
        <v>68</v>
      </c>
      <c r="O60" s="55">
        <v>68</v>
      </c>
    </row>
    <row r="61" spans="1:20" ht="114" customHeight="1" outlineLevel="1" x14ac:dyDescent="0.25">
      <c r="A61" s="153" t="s">
        <v>135</v>
      </c>
      <c r="B61" s="145" t="s">
        <v>136</v>
      </c>
      <c r="C61" s="55" t="s">
        <v>49</v>
      </c>
      <c r="D61" s="55"/>
      <c r="E61" s="55"/>
      <c r="F61" s="55"/>
      <c r="G61" s="152"/>
      <c r="H61" s="153"/>
      <c r="I61" s="152"/>
      <c r="J61" s="221">
        <v>100</v>
      </c>
      <c r="K61" s="55">
        <v>100</v>
      </c>
      <c r="L61" s="82">
        <v>100</v>
      </c>
      <c r="M61" s="82">
        <v>100</v>
      </c>
      <c r="N61" s="55">
        <v>100</v>
      </c>
      <c r="O61" s="55">
        <v>100</v>
      </c>
    </row>
    <row r="62" spans="1:20" ht="100.5" customHeight="1" outlineLevel="1" x14ac:dyDescent="0.25">
      <c r="A62" s="153" t="s">
        <v>137</v>
      </c>
      <c r="B62" s="117" t="s">
        <v>138</v>
      </c>
      <c r="C62" s="102" t="s">
        <v>49</v>
      </c>
      <c r="D62" s="62"/>
      <c r="E62" s="55"/>
      <c r="F62" s="55"/>
      <c r="G62" s="152"/>
      <c r="H62" s="152"/>
      <c r="I62" s="152"/>
      <c r="J62" s="224">
        <v>61.9</v>
      </c>
      <c r="K62" s="154">
        <v>63</v>
      </c>
      <c r="L62" s="156">
        <v>63.8</v>
      </c>
      <c r="M62" s="156">
        <v>64.099999999999994</v>
      </c>
      <c r="N62" s="154">
        <v>64.5</v>
      </c>
      <c r="O62" s="157">
        <v>61.9</v>
      </c>
    </row>
    <row r="63" spans="1:20" ht="65.25" customHeight="1" outlineLevel="1" x14ac:dyDescent="0.25">
      <c r="A63" s="69" t="s">
        <v>139</v>
      </c>
      <c r="B63" s="158" t="s">
        <v>140</v>
      </c>
      <c r="C63" s="102" t="s">
        <v>49</v>
      </c>
      <c r="D63" s="102"/>
      <c r="E63" s="55"/>
      <c r="F63" s="55"/>
      <c r="G63" s="152"/>
      <c r="H63" s="152"/>
      <c r="I63" s="152"/>
      <c r="J63" s="221">
        <v>100</v>
      </c>
      <c r="K63" s="55">
        <v>100</v>
      </c>
      <c r="L63" s="82">
        <v>100</v>
      </c>
      <c r="M63" s="82">
        <v>100</v>
      </c>
      <c r="N63" s="55">
        <v>100</v>
      </c>
      <c r="O63" s="55">
        <v>100</v>
      </c>
    </row>
    <row r="64" spans="1:20" ht="60" customHeight="1" outlineLevel="1" x14ac:dyDescent="0.25">
      <c r="A64" s="69" t="s">
        <v>141</v>
      </c>
      <c r="B64" s="159" t="s">
        <v>142</v>
      </c>
      <c r="C64" s="62" t="s">
        <v>49</v>
      </c>
      <c r="D64" s="55"/>
      <c r="E64" s="55"/>
      <c r="F64" s="55"/>
      <c r="G64" s="151"/>
      <c r="H64" s="151"/>
      <c r="I64" s="151"/>
      <c r="J64" s="222">
        <v>100</v>
      </c>
      <c r="K64" s="62">
        <v>100</v>
      </c>
      <c r="L64" s="86">
        <v>100</v>
      </c>
      <c r="M64" s="86">
        <v>100</v>
      </c>
      <c r="N64" s="62">
        <v>100</v>
      </c>
      <c r="O64" s="62">
        <v>100</v>
      </c>
    </row>
    <row r="65" spans="1:16" ht="96.75" customHeight="1" outlineLevel="1" x14ac:dyDescent="0.25">
      <c r="A65" s="69" t="s">
        <v>143</v>
      </c>
      <c r="B65" s="160" t="s">
        <v>144</v>
      </c>
      <c r="C65" s="101" t="s">
        <v>49</v>
      </c>
      <c r="D65" s="62"/>
      <c r="E65" s="62"/>
      <c r="F65" s="55"/>
      <c r="G65" s="69"/>
      <c r="H65" s="69"/>
      <c r="I65" s="69"/>
      <c r="J65" s="221">
        <v>100</v>
      </c>
      <c r="K65" s="55">
        <v>100</v>
      </c>
      <c r="L65" s="82">
        <v>100</v>
      </c>
      <c r="M65" s="82">
        <v>100</v>
      </c>
      <c r="N65" s="55">
        <v>100</v>
      </c>
      <c r="O65" s="55">
        <v>100</v>
      </c>
    </row>
    <row r="66" spans="1:16" ht="132.75" customHeight="1" outlineLevel="1" x14ac:dyDescent="0.25">
      <c r="A66" s="69" t="s">
        <v>145</v>
      </c>
      <c r="B66" s="160" t="s">
        <v>146</v>
      </c>
      <c r="C66" s="101"/>
      <c r="D66" s="62"/>
      <c r="E66" s="62"/>
      <c r="F66" s="62"/>
      <c r="G66" s="69"/>
      <c r="H66" s="69"/>
      <c r="I66" s="69"/>
      <c r="J66" s="222">
        <v>100</v>
      </c>
      <c r="K66" s="62">
        <v>100</v>
      </c>
      <c r="L66" s="86">
        <v>100</v>
      </c>
      <c r="M66" s="86">
        <v>100</v>
      </c>
      <c r="N66" s="62">
        <v>100</v>
      </c>
      <c r="O66" s="62">
        <v>100</v>
      </c>
    </row>
    <row r="67" spans="1:16" ht="42.75" customHeight="1" outlineLevel="1" x14ac:dyDescent="0.25">
      <c r="A67" s="69" t="s">
        <v>147</v>
      </c>
      <c r="B67" s="160" t="s">
        <v>114</v>
      </c>
      <c r="C67" s="101" t="s">
        <v>49</v>
      </c>
      <c r="D67" s="62"/>
      <c r="E67" s="62"/>
      <c r="F67" s="62"/>
      <c r="G67" s="69"/>
      <c r="H67" s="69"/>
      <c r="I67" s="69"/>
      <c r="J67" s="222">
        <v>91</v>
      </c>
      <c r="K67" s="62">
        <v>93</v>
      </c>
      <c r="L67" s="86">
        <v>94</v>
      </c>
      <c r="M67" s="86">
        <v>96</v>
      </c>
      <c r="N67" s="62">
        <v>97</v>
      </c>
      <c r="O67" s="62">
        <v>94</v>
      </c>
    </row>
    <row r="68" spans="1:16" ht="43.5" customHeight="1" outlineLevel="1" x14ac:dyDescent="0.25">
      <c r="A68" s="69" t="s">
        <v>148</v>
      </c>
      <c r="B68" s="160" t="s">
        <v>149</v>
      </c>
      <c r="C68" s="101" t="s">
        <v>49</v>
      </c>
      <c r="D68" s="62"/>
      <c r="E68" s="62"/>
      <c r="F68" s="62"/>
      <c r="G68" s="69"/>
      <c r="H68" s="69"/>
      <c r="I68" s="69"/>
      <c r="J68" s="222">
        <v>25</v>
      </c>
      <c r="K68" s="62">
        <v>23</v>
      </c>
      <c r="L68" s="86">
        <v>21</v>
      </c>
      <c r="M68" s="86">
        <v>20</v>
      </c>
      <c r="N68" s="62">
        <v>18</v>
      </c>
      <c r="O68" s="62">
        <v>25</v>
      </c>
    </row>
    <row r="69" spans="1:16" ht="39.75" customHeight="1" outlineLevel="1" x14ac:dyDescent="0.25">
      <c r="A69" s="69" t="s">
        <v>150</v>
      </c>
      <c r="B69" s="160" t="s">
        <v>151</v>
      </c>
      <c r="C69" s="101" t="s">
        <v>49</v>
      </c>
      <c r="D69" s="62"/>
      <c r="E69" s="62"/>
      <c r="F69" s="62"/>
      <c r="G69" s="69"/>
      <c r="H69" s="69"/>
      <c r="I69" s="69"/>
      <c r="J69" s="222">
        <v>50</v>
      </c>
      <c r="K69" s="62">
        <v>56</v>
      </c>
      <c r="L69" s="86">
        <v>60</v>
      </c>
      <c r="M69" s="86">
        <v>63</v>
      </c>
      <c r="N69" s="62">
        <v>67</v>
      </c>
      <c r="O69" s="62">
        <v>58</v>
      </c>
    </row>
    <row r="70" spans="1:16" ht="63" customHeight="1" outlineLevel="1" x14ac:dyDescent="0.25">
      <c r="A70" s="69" t="s">
        <v>152</v>
      </c>
      <c r="B70" s="160" t="s">
        <v>153</v>
      </c>
      <c r="C70" s="101"/>
      <c r="D70" s="62"/>
      <c r="E70" s="62"/>
      <c r="F70" s="62"/>
      <c r="G70" s="69"/>
      <c r="H70" s="69"/>
      <c r="I70" s="69"/>
      <c r="J70" s="222"/>
      <c r="K70" s="62"/>
      <c r="L70" s="86"/>
      <c r="M70" s="86"/>
      <c r="N70" s="62"/>
      <c r="O70" s="62"/>
    </row>
    <row r="71" spans="1:16" ht="24" customHeight="1" outlineLevel="1" x14ac:dyDescent="0.25">
      <c r="A71" s="69"/>
      <c r="B71" s="160" t="s">
        <v>117</v>
      </c>
      <c r="C71" s="101"/>
      <c r="D71" s="62"/>
      <c r="E71" s="62"/>
      <c r="F71" s="62"/>
      <c r="G71" s="69"/>
      <c r="H71" s="69"/>
      <c r="I71" s="69"/>
      <c r="J71" s="222"/>
      <c r="K71" s="62"/>
      <c r="L71" s="86"/>
      <c r="M71" s="86"/>
      <c r="N71" s="62"/>
      <c r="O71" s="62"/>
    </row>
    <row r="72" spans="1:16" s="57" customFormat="1" ht="32.25" customHeight="1" outlineLevel="1" x14ac:dyDescent="0.25">
      <c r="A72" s="125" t="s">
        <v>87</v>
      </c>
      <c r="B72" s="161" t="s">
        <v>163</v>
      </c>
      <c r="C72" s="127" t="s">
        <v>37</v>
      </c>
      <c r="D72" s="88"/>
      <c r="E72" s="88"/>
      <c r="F72" s="88"/>
      <c r="G72" s="162"/>
      <c r="H72" s="162"/>
      <c r="I72" s="162"/>
      <c r="J72" s="225">
        <f>J73+J74+J75+J76</f>
        <v>65.7</v>
      </c>
      <c r="K72" s="85">
        <f>K73+K74+K75+K76</f>
        <v>200</v>
      </c>
      <c r="L72" s="85">
        <f>L76+L73+L75</f>
        <v>200</v>
      </c>
      <c r="M72" s="85">
        <f>M76+M75+M73</f>
        <v>200</v>
      </c>
      <c r="N72" s="85">
        <f>N76+N75+N73</f>
        <v>200</v>
      </c>
      <c r="O72" s="88">
        <f t="shared" ref="O72:O104" si="10">SUM(J72:N72)</f>
        <v>865.7</v>
      </c>
    </row>
    <row r="73" spans="1:16" ht="32.25" customHeight="1" outlineLevel="1" x14ac:dyDescent="0.25">
      <c r="A73" s="68"/>
      <c r="B73" s="160" t="s">
        <v>294</v>
      </c>
      <c r="C73" s="101" t="s">
        <v>37</v>
      </c>
      <c r="D73" s="70"/>
      <c r="E73" s="70"/>
      <c r="F73" s="70"/>
      <c r="G73" s="68" t="s">
        <v>342</v>
      </c>
      <c r="H73" s="68" t="s">
        <v>340</v>
      </c>
      <c r="I73" s="68" t="s">
        <v>341</v>
      </c>
      <c r="J73" s="222">
        <f>6.3</f>
        <v>6.3</v>
      </c>
      <c r="K73" s="66">
        <v>40</v>
      </c>
      <c r="L73" s="87">
        <v>40</v>
      </c>
      <c r="M73" s="87">
        <v>40</v>
      </c>
      <c r="N73" s="66">
        <v>40</v>
      </c>
      <c r="O73" s="206">
        <f>K73+L73+J73+M73+N73</f>
        <v>166.3</v>
      </c>
    </row>
    <row r="74" spans="1:16" ht="32.25" customHeight="1" outlineLevel="1" x14ac:dyDescent="0.25">
      <c r="A74" s="68"/>
      <c r="B74" s="160" t="s">
        <v>294</v>
      </c>
      <c r="C74" s="101" t="s">
        <v>37</v>
      </c>
      <c r="D74" s="70"/>
      <c r="E74" s="70"/>
      <c r="F74" s="70"/>
      <c r="G74" s="68" t="s">
        <v>335</v>
      </c>
      <c r="H74" s="68" t="s">
        <v>340</v>
      </c>
      <c r="I74" s="68" t="s">
        <v>341</v>
      </c>
      <c r="J74" s="222">
        <v>13.5</v>
      </c>
      <c r="K74" s="66">
        <v>0</v>
      </c>
      <c r="L74" s="87">
        <v>0</v>
      </c>
      <c r="M74" s="87">
        <v>0</v>
      </c>
      <c r="N74" s="66">
        <v>0</v>
      </c>
      <c r="O74" s="206">
        <f t="shared" ref="O74:O76" si="11">K74+L74+J74+M74+N74</f>
        <v>13.5</v>
      </c>
    </row>
    <row r="75" spans="1:16" ht="32.25" customHeight="1" outlineLevel="1" x14ac:dyDescent="0.25">
      <c r="A75" s="68"/>
      <c r="B75" s="160" t="s">
        <v>294</v>
      </c>
      <c r="C75" s="101" t="s">
        <v>37</v>
      </c>
      <c r="D75" s="70"/>
      <c r="E75" s="70"/>
      <c r="F75" s="70"/>
      <c r="G75" s="68" t="s">
        <v>342</v>
      </c>
      <c r="H75" s="68" t="s">
        <v>340</v>
      </c>
      <c r="I75" s="68" t="s">
        <v>327</v>
      </c>
      <c r="J75" s="222">
        <v>4.7</v>
      </c>
      <c r="K75" s="66">
        <v>120</v>
      </c>
      <c r="L75" s="87">
        <v>120</v>
      </c>
      <c r="M75" s="87">
        <v>120</v>
      </c>
      <c r="N75" s="66">
        <v>120</v>
      </c>
      <c r="O75" s="206">
        <f t="shared" si="11"/>
        <v>484.7</v>
      </c>
    </row>
    <row r="76" spans="1:16" ht="32.25" customHeight="1" outlineLevel="1" x14ac:dyDescent="0.25">
      <c r="A76" s="69"/>
      <c r="B76" s="160" t="s">
        <v>294</v>
      </c>
      <c r="C76" s="101" t="s">
        <v>37</v>
      </c>
      <c r="D76" s="70"/>
      <c r="E76" s="70"/>
      <c r="F76" s="70"/>
      <c r="G76" s="68" t="s">
        <v>342</v>
      </c>
      <c r="H76" s="68" t="s">
        <v>340</v>
      </c>
      <c r="I76" s="69" t="s">
        <v>336</v>
      </c>
      <c r="J76" s="222">
        <v>41.2</v>
      </c>
      <c r="K76" s="67">
        <v>40</v>
      </c>
      <c r="L76" s="87">
        <v>40</v>
      </c>
      <c r="M76" s="87">
        <v>40</v>
      </c>
      <c r="N76" s="67">
        <v>40</v>
      </c>
      <c r="O76" s="206">
        <f t="shared" si="11"/>
        <v>201.2</v>
      </c>
    </row>
    <row r="77" spans="1:16" s="57" customFormat="1" ht="51" customHeight="1" outlineLevel="1" x14ac:dyDescent="0.25">
      <c r="A77" s="125" t="s">
        <v>88</v>
      </c>
      <c r="B77" s="161" t="s">
        <v>164</v>
      </c>
      <c r="C77" s="127" t="s">
        <v>37</v>
      </c>
      <c r="D77" s="128"/>
      <c r="E77" s="128"/>
      <c r="F77" s="128"/>
      <c r="G77" s="162"/>
      <c r="H77" s="162"/>
      <c r="I77" s="162"/>
      <c r="J77" s="225">
        <v>179.7</v>
      </c>
      <c r="K77" s="85">
        <v>40</v>
      </c>
      <c r="L77" s="85">
        <f>L78</f>
        <v>40</v>
      </c>
      <c r="M77" s="85">
        <f t="shared" ref="M77:N77" si="12">M78</f>
        <v>40</v>
      </c>
      <c r="N77" s="85">
        <f t="shared" si="12"/>
        <v>40</v>
      </c>
      <c r="O77" s="88">
        <f>SUM(J77:N77)</f>
        <v>339.7</v>
      </c>
    </row>
    <row r="78" spans="1:16" ht="51" customHeight="1" outlineLevel="1" x14ac:dyDescent="0.25">
      <c r="A78" s="69"/>
      <c r="B78" s="160" t="s">
        <v>294</v>
      </c>
      <c r="C78" s="101" t="s">
        <v>37</v>
      </c>
      <c r="D78" s="71"/>
      <c r="E78" s="71"/>
      <c r="F78" s="71"/>
      <c r="G78" s="68" t="s">
        <v>342</v>
      </c>
      <c r="H78" s="68" t="s">
        <v>343</v>
      </c>
      <c r="I78" s="69" t="s">
        <v>327</v>
      </c>
      <c r="J78" s="222">
        <v>179.7</v>
      </c>
      <c r="K78" s="67">
        <v>40</v>
      </c>
      <c r="L78" s="87">
        <v>40</v>
      </c>
      <c r="M78" s="87">
        <v>40</v>
      </c>
      <c r="N78" s="67">
        <v>40</v>
      </c>
      <c r="O78" s="67">
        <f>SUM(J78:N78)</f>
        <v>339.7</v>
      </c>
    </row>
    <row r="79" spans="1:16" s="57" customFormat="1" ht="77.25" customHeight="1" outlineLevel="1" x14ac:dyDescent="0.25">
      <c r="A79" s="125" t="s">
        <v>89</v>
      </c>
      <c r="B79" s="161" t="s">
        <v>166</v>
      </c>
      <c r="C79" s="127" t="s">
        <v>37</v>
      </c>
      <c r="D79" s="128"/>
      <c r="E79" s="128"/>
      <c r="F79" s="128"/>
      <c r="G79" s="162"/>
      <c r="H79" s="162"/>
      <c r="I79" s="162"/>
      <c r="J79" s="223">
        <f>J83+J84+J85+J88+J90+J89</f>
        <v>29889.8</v>
      </c>
      <c r="K79" s="89">
        <f>K83+K84+K85+K86+K87+K88+K90+K89</f>
        <v>48994.6</v>
      </c>
      <c r="L79" s="89">
        <f t="shared" ref="L79:O79" si="13">L83+L84+L85+L86+L87+L88+L90+L89</f>
        <v>28221</v>
      </c>
      <c r="M79" s="89">
        <f t="shared" si="13"/>
        <v>25013.1</v>
      </c>
      <c r="N79" s="89">
        <f t="shared" si="13"/>
        <v>25013.1</v>
      </c>
      <c r="O79" s="89">
        <f t="shared" si="13"/>
        <v>156867.1</v>
      </c>
      <c r="P79" s="57">
        <f>J72+J77+J79+J92+J105</f>
        <v>630266.80000000005</v>
      </c>
    </row>
    <row r="80" spans="1:16" ht="35.25" customHeight="1" outlineLevel="1" x14ac:dyDescent="0.25">
      <c r="A80" s="69" t="s">
        <v>302</v>
      </c>
      <c r="B80" s="160" t="s">
        <v>295</v>
      </c>
      <c r="C80" s="101" t="s">
        <v>37</v>
      </c>
      <c r="D80" s="71"/>
      <c r="E80" s="71"/>
      <c r="F80" s="71"/>
      <c r="G80" s="68"/>
      <c r="H80" s="68"/>
      <c r="I80" s="69"/>
      <c r="J80" s="218"/>
      <c r="K80" s="61"/>
      <c r="L80" s="114"/>
      <c r="M80" s="114"/>
      <c r="N80" s="61"/>
      <c r="O80" s="61"/>
    </row>
    <row r="81" spans="1:17" ht="35.25" customHeight="1" outlineLevel="1" x14ac:dyDescent="0.25">
      <c r="A81" s="69" t="s">
        <v>303</v>
      </c>
      <c r="B81" s="160" t="s">
        <v>296</v>
      </c>
      <c r="C81" s="101" t="s">
        <v>37</v>
      </c>
      <c r="D81" s="71"/>
      <c r="E81" s="71"/>
      <c r="F81" s="71"/>
      <c r="G81" s="68"/>
      <c r="H81" s="68"/>
      <c r="I81" s="69"/>
      <c r="J81" s="218"/>
      <c r="K81" s="61"/>
      <c r="L81" s="114"/>
      <c r="M81" s="114"/>
      <c r="N81" s="61"/>
      <c r="O81" s="61"/>
    </row>
    <row r="82" spans="1:17" ht="35.25" customHeight="1" outlineLevel="1" x14ac:dyDescent="0.25">
      <c r="A82" s="69" t="s">
        <v>304</v>
      </c>
      <c r="B82" s="160" t="s">
        <v>297</v>
      </c>
      <c r="C82" s="101" t="s">
        <v>37</v>
      </c>
      <c r="D82" s="71"/>
      <c r="E82" s="71"/>
      <c r="F82" s="71"/>
      <c r="G82" s="68"/>
      <c r="H82" s="68"/>
      <c r="I82" s="69"/>
      <c r="J82" s="218"/>
      <c r="K82" s="61"/>
      <c r="L82" s="114"/>
      <c r="M82" s="114"/>
      <c r="N82" s="61"/>
      <c r="O82" s="61"/>
    </row>
    <row r="83" spans="1:17" ht="35.25" customHeight="1" outlineLevel="1" x14ac:dyDescent="0.25">
      <c r="A83" s="69"/>
      <c r="B83" s="160" t="s">
        <v>290</v>
      </c>
      <c r="C83" s="101" t="s">
        <v>37</v>
      </c>
      <c r="D83" s="71"/>
      <c r="E83" s="71"/>
      <c r="F83" s="71"/>
      <c r="G83" s="68" t="s">
        <v>342</v>
      </c>
      <c r="H83" s="68" t="s">
        <v>344</v>
      </c>
      <c r="I83" s="69" t="s">
        <v>332</v>
      </c>
      <c r="J83" s="235">
        <v>23829.1</v>
      </c>
      <c r="K83" s="61">
        <v>24385.1</v>
      </c>
      <c r="L83" s="240">
        <v>20521.900000000001</v>
      </c>
      <c r="M83" s="241">
        <v>17444.8</v>
      </c>
      <c r="N83" s="61">
        <v>0</v>
      </c>
      <c r="O83" s="61">
        <f>SUM(J83:N83)</f>
        <v>86180.9</v>
      </c>
    </row>
    <row r="84" spans="1:17" ht="35.25" customHeight="1" outlineLevel="1" x14ac:dyDescent="0.25">
      <c r="A84" s="69"/>
      <c r="B84" s="160" t="s">
        <v>289</v>
      </c>
      <c r="C84" s="101" t="s">
        <v>37</v>
      </c>
      <c r="D84" s="71"/>
      <c r="E84" s="71"/>
      <c r="F84" s="71"/>
      <c r="G84" s="68" t="s">
        <v>335</v>
      </c>
      <c r="H84" s="68" t="s">
        <v>345</v>
      </c>
      <c r="I84" s="69" t="s">
        <v>336</v>
      </c>
      <c r="J84" s="218">
        <v>21</v>
      </c>
      <c r="K84" s="61">
        <v>6</v>
      </c>
      <c r="L84" s="240">
        <v>6</v>
      </c>
      <c r="M84" s="240">
        <v>6</v>
      </c>
      <c r="N84" s="61">
        <v>6</v>
      </c>
      <c r="O84" s="61">
        <f t="shared" ref="O84:O98" si="14">SUM(J84:N84)</f>
        <v>45</v>
      </c>
      <c r="Q84" s="37" t="e">
        <f>29889.8-J83-J84-J85-#REF!-J88</f>
        <v>#REF!</v>
      </c>
    </row>
    <row r="85" spans="1:17" ht="35.25" customHeight="1" outlineLevel="1" x14ac:dyDescent="0.25">
      <c r="A85" s="69"/>
      <c r="B85" s="160" t="s">
        <v>289</v>
      </c>
      <c r="C85" s="101" t="s">
        <v>37</v>
      </c>
      <c r="D85" s="71"/>
      <c r="E85" s="71"/>
      <c r="F85" s="71"/>
      <c r="G85" s="68" t="s">
        <v>342</v>
      </c>
      <c r="H85" s="68" t="s">
        <v>344</v>
      </c>
      <c r="I85" s="69" t="s">
        <v>332</v>
      </c>
      <c r="J85" s="235">
        <v>2356.6999999999998</v>
      </c>
      <c r="K85" s="61">
        <v>1556.5</v>
      </c>
      <c r="L85" s="240">
        <v>1309.9000000000001</v>
      </c>
      <c r="M85" s="241">
        <v>1113.5</v>
      </c>
      <c r="N85" s="61">
        <v>0</v>
      </c>
      <c r="O85" s="61">
        <f t="shared" si="14"/>
        <v>6336.6</v>
      </c>
    </row>
    <row r="86" spans="1:17" ht="35.25" customHeight="1" outlineLevel="1" x14ac:dyDescent="0.25">
      <c r="A86" s="69"/>
      <c r="B86" s="160" t="s">
        <v>289</v>
      </c>
      <c r="C86" s="101" t="s">
        <v>37</v>
      </c>
      <c r="D86" s="71"/>
      <c r="E86" s="71"/>
      <c r="F86" s="71"/>
      <c r="G86" s="68" t="s">
        <v>342</v>
      </c>
      <c r="H86" s="68" t="s">
        <v>392</v>
      </c>
      <c r="I86" s="69" t="s">
        <v>332</v>
      </c>
      <c r="J86" s="218">
        <v>0</v>
      </c>
      <c r="K86" s="61">
        <v>16474.8</v>
      </c>
      <c r="L86" s="241">
        <v>0</v>
      </c>
      <c r="M86" s="241">
        <v>0</v>
      </c>
      <c r="N86" s="61">
        <v>0</v>
      </c>
      <c r="O86" s="61">
        <f t="shared" si="14"/>
        <v>16474.8</v>
      </c>
    </row>
    <row r="87" spans="1:17" ht="35.25" customHeight="1" outlineLevel="1" x14ac:dyDescent="0.25">
      <c r="A87" s="69"/>
      <c r="B87" s="160" t="s">
        <v>289</v>
      </c>
      <c r="C87" s="101" t="s">
        <v>37</v>
      </c>
      <c r="D87" s="71"/>
      <c r="E87" s="71"/>
      <c r="F87" s="71"/>
      <c r="G87" s="68" t="s">
        <v>335</v>
      </c>
      <c r="H87" s="68" t="s">
        <v>345</v>
      </c>
      <c r="I87" s="69" t="s">
        <v>341</v>
      </c>
      <c r="J87" s="218">
        <v>0</v>
      </c>
      <c r="K87" s="61">
        <v>18</v>
      </c>
      <c r="L87" s="240">
        <v>15</v>
      </c>
      <c r="M87" s="240">
        <v>15</v>
      </c>
      <c r="N87" s="61">
        <v>15</v>
      </c>
      <c r="O87" s="61">
        <f t="shared" si="14"/>
        <v>63</v>
      </c>
    </row>
    <row r="88" spans="1:17" ht="35.25" customHeight="1" outlineLevel="1" x14ac:dyDescent="0.25">
      <c r="A88" s="69"/>
      <c r="B88" s="160" t="s">
        <v>289</v>
      </c>
      <c r="C88" s="101" t="s">
        <v>37</v>
      </c>
      <c r="D88" s="71"/>
      <c r="E88" s="71"/>
      <c r="F88" s="71"/>
      <c r="G88" s="68" t="s">
        <v>342</v>
      </c>
      <c r="H88" s="68" t="s">
        <v>346</v>
      </c>
      <c r="I88" s="69" t="s">
        <v>332</v>
      </c>
      <c r="J88" s="218">
        <v>1424.8</v>
      </c>
      <c r="K88" s="61">
        <v>2614.1999999999998</v>
      </c>
      <c r="L88" s="240">
        <v>2428.1999999999998</v>
      </c>
      <c r="M88" s="241">
        <v>2493.8000000000002</v>
      </c>
      <c r="N88" s="61">
        <v>21052.1</v>
      </c>
      <c r="O88" s="61">
        <f t="shared" si="14"/>
        <v>30013.1</v>
      </c>
    </row>
    <row r="89" spans="1:17" ht="35.25" customHeight="1" outlineLevel="1" x14ac:dyDescent="0.25">
      <c r="A89" s="69"/>
      <c r="B89" s="160" t="s">
        <v>294</v>
      </c>
      <c r="C89" s="101" t="s">
        <v>37</v>
      </c>
      <c r="D89" s="71"/>
      <c r="E89" s="71"/>
      <c r="F89" s="71"/>
      <c r="G89" s="68" t="s">
        <v>342</v>
      </c>
      <c r="H89" s="68" t="s">
        <v>393</v>
      </c>
      <c r="I89" s="69" t="s">
        <v>332</v>
      </c>
      <c r="J89" s="235">
        <v>1993.7</v>
      </c>
      <c r="K89" s="61">
        <v>3940</v>
      </c>
      <c r="L89" s="240">
        <v>3940</v>
      </c>
      <c r="M89" s="114">
        <v>3940</v>
      </c>
      <c r="N89" s="61">
        <v>3940</v>
      </c>
      <c r="O89" s="61">
        <f t="shared" ref="O89" si="15">SUM(J89:N89)</f>
        <v>17753.7</v>
      </c>
    </row>
    <row r="90" spans="1:17" ht="35.25" customHeight="1" outlineLevel="1" x14ac:dyDescent="0.25">
      <c r="A90" s="69"/>
      <c r="B90" s="160" t="s">
        <v>294</v>
      </c>
      <c r="C90" s="101" t="s">
        <v>37</v>
      </c>
      <c r="D90" s="71"/>
      <c r="E90" s="71"/>
      <c r="F90" s="71"/>
      <c r="G90" s="68" t="s">
        <v>342</v>
      </c>
      <c r="H90" s="68" t="s">
        <v>344</v>
      </c>
      <c r="I90" s="69" t="s">
        <v>332</v>
      </c>
      <c r="J90" s="218">
        <v>264.5</v>
      </c>
      <c r="K90" s="61"/>
      <c r="L90" s="114"/>
      <c r="M90" s="114"/>
      <c r="N90" s="61"/>
      <c r="O90" s="61"/>
    </row>
    <row r="91" spans="1:17" ht="77.25" customHeight="1" outlineLevel="1" x14ac:dyDescent="0.25">
      <c r="A91" s="69" t="s">
        <v>191</v>
      </c>
      <c r="B91" s="160" t="s">
        <v>298</v>
      </c>
      <c r="C91" s="101" t="s">
        <v>37</v>
      </c>
      <c r="D91" s="71"/>
      <c r="E91" s="71"/>
      <c r="F91" s="71"/>
      <c r="G91" s="68"/>
      <c r="H91" s="68"/>
      <c r="I91" s="69"/>
      <c r="J91" s="222"/>
      <c r="K91" s="62"/>
      <c r="L91" s="86"/>
      <c r="M91" s="86"/>
      <c r="N91" s="62"/>
      <c r="O91" s="62"/>
    </row>
    <row r="92" spans="1:17" s="57" customFormat="1" ht="38.25" customHeight="1" outlineLevel="1" x14ac:dyDescent="0.25">
      <c r="A92" s="125" t="s">
        <v>154</v>
      </c>
      <c r="B92" s="161" t="s">
        <v>165</v>
      </c>
      <c r="C92" s="127" t="s">
        <v>37</v>
      </c>
      <c r="D92" s="128"/>
      <c r="E92" s="128"/>
      <c r="F92" s="128"/>
      <c r="G92" s="162"/>
      <c r="H92" s="162"/>
      <c r="I92" s="162"/>
      <c r="J92" s="223">
        <f>J94+J95+J96+J97+J98</f>
        <v>208859.8</v>
      </c>
      <c r="K92" s="89">
        <f>K97</f>
        <v>198378.5</v>
      </c>
      <c r="L92" s="89">
        <f>L97</f>
        <v>121978.5</v>
      </c>
      <c r="M92" s="89">
        <f t="shared" ref="M92:N92" si="16">M97</f>
        <v>109860.3</v>
      </c>
      <c r="N92" s="89">
        <f t="shared" si="16"/>
        <v>109860.3</v>
      </c>
      <c r="O92" s="89">
        <f t="shared" si="14"/>
        <v>748937.4</v>
      </c>
    </row>
    <row r="93" spans="1:17" ht="38.25" customHeight="1" outlineLevel="1" x14ac:dyDescent="0.25">
      <c r="A93" s="69"/>
      <c r="B93" s="160" t="s">
        <v>290</v>
      </c>
      <c r="C93" s="101" t="s">
        <v>37</v>
      </c>
      <c r="D93" s="71"/>
      <c r="E93" s="71"/>
      <c r="F93" s="71"/>
      <c r="G93" s="68"/>
      <c r="H93" s="68"/>
      <c r="I93" s="69"/>
      <c r="J93" s="218">
        <v>0</v>
      </c>
      <c r="K93" s="61">
        <v>0</v>
      </c>
      <c r="L93" s="114">
        <v>0</v>
      </c>
      <c r="M93" s="114">
        <v>0</v>
      </c>
      <c r="N93" s="61">
        <v>0</v>
      </c>
      <c r="O93" s="61">
        <f t="shared" si="14"/>
        <v>0</v>
      </c>
    </row>
    <row r="94" spans="1:17" ht="38.25" customHeight="1" outlineLevel="1" x14ac:dyDescent="0.25">
      <c r="A94" s="69"/>
      <c r="B94" s="160" t="s">
        <v>289</v>
      </c>
      <c r="C94" s="101" t="s">
        <v>37</v>
      </c>
      <c r="D94" s="71"/>
      <c r="E94" s="71"/>
      <c r="F94" s="71"/>
      <c r="G94" s="68" t="s">
        <v>342</v>
      </c>
      <c r="H94" s="68" t="s">
        <v>347</v>
      </c>
      <c r="I94" s="69" t="s">
        <v>332</v>
      </c>
      <c r="J94" s="218">
        <v>91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</row>
    <row r="95" spans="1:17" ht="38.25" customHeight="1" outlineLevel="1" x14ac:dyDescent="0.25">
      <c r="A95" s="69"/>
      <c r="B95" s="160" t="s">
        <v>289</v>
      </c>
      <c r="C95" s="101" t="s">
        <v>37</v>
      </c>
      <c r="D95" s="71"/>
      <c r="E95" s="71"/>
      <c r="F95" s="71"/>
      <c r="G95" s="68" t="s">
        <v>342</v>
      </c>
      <c r="H95" s="68" t="s">
        <v>348</v>
      </c>
      <c r="I95" s="69" t="s">
        <v>332</v>
      </c>
      <c r="J95" s="218">
        <v>1250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</row>
    <row r="96" spans="1:17" ht="38.25" customHeight="1" outlineLevel="1" x14ac:dyDescent="0.25">
      <c r="A96" s="69"/>
      <c r="B96" s="160" t="s">
        <v>289</v>
      </c>
      <c r="C96" s="101" t="s">
        <v>37</v>
      </c>
      <c r="D96" s="71"/>
      <c r="E96" s="71"/>
      <c r="F96" s="71"/>
      <c r="G96" s="68" t="s">
        <v>342</v>
      </c>
      <c r="H96" s="68" t="s">
        <v>349</v>
      </c>
      <c r="I96" s="69" t="s">
        <v>327</v>
      </c>
      <c r="J96" s="218">
        <v>5221.3</v>
      </c>
      <c r="K96" s="61">
        <v>0</v>
      </c>
      <c r="L96" s="114">
        <v>0</v>
      </c>
      <c r="M96" s="114">
        <v>0</v>
      </c>
      <c r="N96" s="61">
        <v>0</v>
      </c>
      <c r="O96" s="61">
        <f t="shared" si="14"/>
        <v>5221.3</v>
      </c>
    </row>
    <row r="97" spans="1:17" ht="38.25" customHeight="1" outlineLevel="1" x14ac:dyDescent="0.25">
      <c r="A97" s="69"/>
      <c r="B97" s="160" t="s">
        <v>294</v>
      </c>
      <c r="C97" s="101" t="s">
        <v>37</v>
      </c>
      <c r="D97" s="71"/>
      <c r="E97" s="71"/>
      <c r="F97" s="71"/>
      <c r="G97" s="68" t="s">
        <v>342</v>
      </c>
      <c r="H97" s="68" t="s">
        <v>350</v>
      </c>
      <c r="I97" s="69" t="s">
        <v>327</v>
      </c>
      <c r="J97" s="218">
        <v>188766.3</v>
      </c>
      <c r="K97" s="72">
        <v>198378.5</v>
      </c>
      <c r="L97" s="114">
        <v>121978.5</v>
      </c>
      <c r="M97" s="114">
        <v>109860.3</v>
      </c>
      <c r="N97" s="61">
        <v>109860.3</v>
      </c>
      <c r="O97" s="61">
        <f>SUM(J97:N97)</f>
        <v>728843.9</v>
      </c>
    </row>
    <row r="98" spans="1:17" ht="38.25" customHeight="1" outlineLevel="1" x14ac:dyDescent="0.25">
      <c r="A98" s="69"/>
      <c r="B98" s="160" t="s">
        <v>294</v>
      </c>
      <c r="C98" s="101" t="s">
        <v>37</v>
      </c>
      <c r="D98" s="71"/>
      <c r="E98" s="71"/>
      <c r="F98" s="71"/>
      <c r="G98" s="68" t="s">
        <v>342</v>
      </c>
      <c r="H98" s="68" t="s">
        <v>351</v>
      </c>
      <c r="I98" s="69" t="s">
        <v>327</v>
      </c>
      <c r="J98" s="218">
        <v>13531.2</v>
      </c>
      <c r="K98" s="61">
        <v>0</v>
      </c>
      <c r="L98" s="114">
        <v>0</v>
      </c>
      <c r="M98" s="114">
        <v>0</v>
      </c>
      <c r="N98" s="61">
        <v>0</v>
      </c>
      <c r="O98" s="61">
        <f t="shared" si="14"/>
        <v>13531.2</v>
      </c>
    </row>
    <row r="99" spans="1:17" s="57" customFormat="1" ht="42" customHeight="1" outlineLevel="1" x14ac:dyDescent="0.25">
      <c r="A99" s="125" t="s">
        <v>155</v>
      </c>
      <c r="B99" s="161" t="s">
        <v>167</v>
      </c>
      <c r="C99" s="127" t="s">
        <v>37</v>
      </c>
      <c r="D99" s="88"/>
      <c r="E99" s="88"/>
      <c r="F99" s="88"/>
      <c r="G99" s="162"/>
      <c r="H99" s="162"/>
      <c r="I99" s="162"/>
      <c r="J99" s="225">
        <f>J100+J101+J102</f>
        <v>0</v>
      </c>
      <c r="K99" s="88">
        <v>0</v>
      </c>
      <c r="L99" s="88">
        <v>0</v>
      </c>
      <c r="M99" s="88">
        <v>0</v>
      </c>
      <c r="N99" s="88">
        <f t="shared" ref="N99" si="17">N100+N101+N102</f>
        <v>0</v>
      </c>
      <c r="O99" s="88">
        <f t="shared" si="10"/>
        <v>0</v>
      </c>
    </row>
    <row r="100" spans="1:17" ht="42" customHeight="1" outlineLevel="1" x14ac:dyDescent="0.25">
      <c r="A100" s="69"/>
      <c r="B100" s="160" t="s">
        <v>299</v>
      </c>
      <c r="C100" s="101" t="s">
        <v>37</v>
      </c>
      <c r="D100" s="71"/>
      <c r="E100" s="71"/>
      <c r="F100" s="71"/>
      <c r="G100" s="68"/>
      <c r="H100" s="68"/>
      <c r="I100" s="69"/>
      <c r="J100" s="22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</row>
    <row r="101" spans="1:17" ht="42" customHeight="1" outlineLevel="1" x14ac:dyDescent="0.25">
      <c r="A101" s="69"/>
      <c r="B101" s="160" t="s">
        <v>300</v>
      </c>
      <c r="C101" s="101" t="s">
        <v>37</v>
      </c>
      <c r="D101" s="71"/>
      <c r="E101" s="71"/>
      <c r="F101" s="71"/>
      <c r="G101" s="68"/>
      <c r="H101" s="68"/>
      <c r="I101" s="69"/>
      <c r="J101" s="22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</row>
    <row r="102" spans="1:17" ht="42" customHeight="1" outlineLevel="1" x14ac:dyDescent="0.25">
      <c r="A102" s="69"/>
      <c r="B102" s="160" t="s">
        <v>301</v>
      </c>
      <c r="C102" s="101" t="s">
        <v>37</v>
      </c>
      <c r="D102" s="71"/>
      <c r="E102" s="71"/>
      <c r="F102" s="71"/>
      <c r="G102" s="68"/>
      <c r="H102" s="68"/>
      <c r="I102" s="69"/>
      <c r="J102" s="222">
        <v>0</v>
      </c>
      <c r="K102" s="62">
        <v>0</v>
      </c>
      <c r="L102" s="62">
        <v>0</v>
      </c>
      <c r="M102" s="62">
        <v>0</v>
      </c>
      <c r="N102" s="62">
        <v>0</v>
      </c>
      <c r="O102" s="62">
        <v>0</v>
      </c>
    </row>
    <row r="103" spans="1:17" s="57" customFormat="1" ht="81.75" customHeight="1" outlineLevel="1" x14ac:dyDescent="0.25">
      <c r="A103" s="125" t="s">
        <v>284</v>
      </c>
      <c r="B103" s="161" t="s">
        <v>285</v>
      </c>
      <c r="C103" s="127"/>
      <c r="D103" s="128"/>
      <c r="E103" s="128"/>
      <c r="F103" s="128"/>
      <c r="G103" s="125"/>
      <c r="H103" s="125"/>
      <c r="I103" s="162"/>
      <c r="J103" s="225">
        <v>0</v>
      </c>
      <c r="K103" s="88">
        <v>0</v>
      </c>
      <c r="L103" s="88">
        <v>0</v>
      </c>
      <c r="M103" s="88">
        <v>0</v>
      </c>
      <c r="N103" s="88">
        <v>0</v>
      </c>
      <c r="O103" s="88">
        <f t="shared" si="10"/>
        <v>0</v>
      </c>
    </row>
    <row r="104" spans="1:17" ht="42" customHeight="1" outlineLevel="1" x14ac:dyDescent="0.25">
      <c r="A104" s="69"/>
      <c r="B104" s="160" t="s">
        <v>287</v>
      </c>
      <c r="C104" s="101"/>
      <c r="D104" s="71"/>
      <c r="E104" s="71"/>
      <c r="F104" s="71"/>
      <c r="G104" s="68"/>
      <c r="H104" s="68"/>
      <c r="I104" s="69"/>
      <c r="J104" s="222">
        <v>0</v>
      </c>
      <c r="K104" s="62">
        <v>0</v>
      </c>
      <c r="L104" s="86">
        <v>0</v>
      </c>
      <c r="M104" s="86">
        <v>0</v>
      </c>
      <c r="N104" s="62">
        <v>0</v>
      </c>
      <c r="O104" s="62">
        <f t="shared" si="10"/>
        <v>0</v>
      </c>
    </row>
    <row r="105" spans="1:17" s="57" customFormat="1" ht="78.75" customHeight="1" outlineLevel="1" x14ac:dyDescent="0.25">
      <c r="A105" s="125" t="s">
        <v>286</v>
      </c>
      <c r="B105" s="161" t="s">
        <v>319</v>
      </c>
      <c r="C105" s="163" t="s">
        <v>37</v>
      </c>
      <c r="D105" s="88"/>
      <c r="E105" s="88"/>
      <c r="F105" s="88"/>
      <c r="G105" s="162"/>
      <c r="H105" s="162"/>
      <c r="I105" s="164"/>
      <c r="J105" s="223">
        <f>J110+J111+J113+J114+J115+J116+J120+J107+J112+J119</f>
        <v>391271.8</v>
      </c>
      <c r="K105" s="89">
        <f>K106+K108+K109+K113+K114+K116+K117</f>
        <v>400838.1</v>
      </c>
      <c r="L105" s="89">
        <f>L106+L108+L109+L113+L114+L116+L117+L111+L118</f>
        <v>393321.9</v>
      </c>
      <c r="M105" s="89">
        <f>M106+M108+M109+M113+M114+M116+M117+M111+M118</f>
        <v>401058.5</v>
      </c>
      <c r="N105" s="89">
        <f>N106+N108+N109+N113+N114+N116+N117+N111+N118</f>
        <v>401058.5</v>
      </c>
      <c r="O105" s="89">
        <f>SUM(J105:N105)</f>
        <v>1987548.8</v>
      </c>
    </row>
    <row r="106" spans="1:17" ht="33.75" customHeight="1" outlineLevel="1" x14ac:dyDescent="0.25">
      <c r="A106" s="68"/>
      <c r="B106" s="160" t="s">
        <v>290</v>
      </c>
      <c r="C106" s="101" t="s">
        <v>37</v>
      </c>
      <c r="D106" s="70"/>
      <c r="E106" s="70"/>
      <c r="F106" s="70"/>
      <c r="G106" s="68" t="s">
        <v>335</v>
      </c>
      <c r="H106" s="68" t="s">
        <v>359</v>
      </c>
      <c r="I106" s="73">
        <v>612</v>
      </c>
      <c r="J106" s="218">
        <v>0</v>
      </c>
      <c r="K106" s="113">
        <v>1054.5999999999999</v>
      </c>
      <c r="L106" s="241">
        <v>1054.5999999999999</v>
      </c>
      <c r="M106" s="240">
        <v>1054.5999999999999</v>
      </c>
      <c r="N106" s="72">
        <v>0</v>
      </c>
      <c r="O106" s="207">
        <f>SUM(J106:N106)</f>
        <v>3163.8</v>
      </c>
    </row>
    <row r="107" spans="1:17" ht="33.75" customHeight="1" outlineLevel="1" x14ac:dyDescent="0.25">
      <c r="A107" s="68"/>
      <c r="B107" s="160" t="s">
        <v>290</v>
      </c>
      <c r="C107" s="101"/>
      <c r="D107" s="70"/>
      <c r="E107" s="70"/>
      <c r="F107" s="70"/>
      <c r="G107" s="68" t="s">
        <v>335</v>
      </c>
      <c r="H107" s="68" t="s">
        <v>391</v>
      </c>
      <c r="I107" s="73">
        <v>612</v>
      </c>
      <c r="J107" s="235">
        <v>2973.1</v>
      </c>
      <c r="K107" s="72"/>
      <c r="L107" s="114"/>
      <c r="M107" s="114"/>
      <c r="N107" s="72"/>
      <c r="O107" s="207">
        <f>J107</f>
        <v>2973.1</v>
      </c>
    </row>
    <row r="108" spans="1:17" ht="33.75" customHeight="1" outlineLevel="1" x14ac:dyDescent="0.25">
      <c r="A108" s="68"/>
      <c r="B108" s="160" t="s">
        <v>290</v>
      </c>
      <c r="C108" s="101" t="s">
        <v>37</v>
      </c>
      <c r="D108" s="70"/>
      <c r="E108" s="70"/>
      <c r="F108" s="70"/>
      <c r="G108" s="68" t="s">
        <v>335</v>
      </c>
      <c r="H108" s="68" t="s">
        <v>358</v>
      </c>
      <c r="I108" s="73">
        <v>612</v>
      </c>
      <c r="J108" s="218">
        <v>0</v>
      </c>
      <c r="K108" s="113">
        <f>2914.5</f>
        <v>2914.5</v>
      </c>
      <c r="L108" s="113">
        <v>2958.7</v>
      </c>
      <c r="M108" s="113">
        <v>3012.3</v>
      </c>
      <c r="N108" s="113">
        <v>3012.2</v>
      </c>
      <c r="O108" s="207">
        <f t="shared" ref="O108:O121" si="18">SUM(J108:N108)</f>
        <v>11897.7</v>
      </c>
    </row>
    <row r="109" spans="1:17" ht="37.5" customHeight="1" outlineLevel="1" x14ac:dyDescent="0.25">
      <c r="A109" s="68"/>
      <c r="B109" s="160" t="s">
        <v>290</v>
      </c>
      <c r="C109" s="101" t="s">
        <v>37</v>
      </c>
      <c r="D109" s="70"/>
      <c r="E109" s="70"/>
      <c r="F109" s="70"/>
      <c r="G109" s="68" t="s">
        <v>342</v>
      </c>
      <c r="H109" s="68" t="s">
        <v>360</v>
      </c>
      <c r="I109" s="73">
        <v>612</v>
      </c>
      <c r="J109" s="218">
        <v>0</v>
      </c>
      <c r="K109" s="113">
        <v>46637.599999999999</v>
      </c>
      <c r="L109" s="113">
        <v>46872</v>
      </c>
      <c r="M109" s="240">
        <v>46872</v>
      </c>
      <c r="N109" s="113">
        <v>46872</v>
      </c>
      <c r="O109" s="207">
        <f t="shared" si="18"/>
        <v>187253.6</v>
      </c>
    </row>
    <row r="110" spans="1:17" ht="45" customHeight="1" outlineLevel="1" x14ac:dyDescent="0.25">
      <c r="A110" s="68"/>
      <c r="B110" s="160" t="s">
        <v>290</v>
      </c>
      <c r="C110" s="101" t="s">
        <v>37</v>
      </c>
      <c r="D110" s="70"/>
      <c r="E110" s="70"/>
      <c r="F110" s="70"/>
      <c r="G110" s="68" t="s">
        <v>342</v>
      </c>
      <c r="H110" s="68" t="s">
        <v>353</v>
      </c>
      <c r="I110" s="73">
        <v>612</v>
      </c>
      <c r="J110" s="218">
        <v>34388.6</v>
      </c>
      <c r="K110" s="72">
        <v>0</v>
      </c>
      <c r="L110" s="114">
        <v>0</v>
      </c>
      <c r="M110" s="114">
        <v>0</v>
      </c>
      <c r="N110" s="72">
        <v>0</v>
      </c>
      <c r="O110" s="207">
        <f t="shared" si="18"/>
        <v>34388.6</v>
      </c>
      <c r="Q110" s="49">
        <f>391271.8-J107-J110-J111-J112-J113-J114-J115-J116</f>
        <v>2688.9</v>
      </c>
    </row>
    <row r="111" spans="1:17" ht="39" customHeight="1" outlineLevel="1" x14ac:dyDescent="0.25">
      <c r="A111" s="69"/>
      <c r="B111" s="160" t="s">
        <v>290</v>
      </c>
      <c r="C111" s="101" t="s">
        <v>37</v>
      </c>
      <c r="D111" s="71"/>
      <c r="E111" s="71"/>
      <c r="F111" s="71"/>
      <c r="G111" s="68" t="s">
        <v>335</v>
      </c>
      <c r="H111" s="68" t="s">
        <v>352</v>
      </c>
      <c r="I111" s="69" t="s">
        <v>332</v>
      </c>
      <c r="J111" s="218">
        <v>351.5</v>
      </c>
      <c r="K111" s="72">
        <v>0</v>
      </c>
      <c r="L111" s="113">
        <v>0</v>
      </c>
      <c r="M111" s="113">
        <v>0</v>
      </c>
      <c r="N111" s="113">
        <v>1054.7</v>
      </c>
      <c r="O111" s="207">
        <f>SUM(J111:N111)</f>
        <v>1406.2</v>
      </c>
    </row>
    <row r="112" spans="1:17" ht="39" customHeight="1" outlineLevel="1" x14ac:dyDescent="0.25">
      <c r="A112" s="69"/>
      <c r="B112" s="160" t="s">
        <v>289</v>
      </c>
      <c r="C112" s="101" t="s">
        <v>37</v>
      </c>
      <c r="D112" s="71"/>
      <c r="E112" s="71"/>
      <c r="F112" s="71"/>
      <c r="G112" s="68" t="s">
        <v>335</v>
      </c>
      <c r="H112" s="68" t="s">
        <v>391</v>
      </c>
      <c r="I112" s="69" t="s">
        <v>332</v>
      </c>
      <c r="J112" s="235">
        <v>59.8</v>
      </c>
      <c r="K112" s="72">
        <v>0</v>
      </c>
      <c r="L112" s="113">
        <v>0</v>
      </c>
      <c r="M112" s="113">
        <v>0</v>
      </c>
      <c r="N112" s="113">
        <v>0</v>
      </c>
      <c r="O112" s="207">
        <f>J112</f>
        <v>59.8</v>
      </c>
    </row>
    <row r="113" spans="1:15" ht="39" customHeight="1" outlineLevel="1" x14ac:dyDescent="0.25">
      <c r="A113" s="69"/>
      <c r="B113" s="160" t="s">
        <v>289</v>
      </c>
      <c r="C113" s="101" t="s">
        <v>37</v>
      </c>
      <c r="D113" s="71"/>
      <c r="E113" s="71"/>
      <c r="F113" s="71"/>
      <c r="G113" s="68" t="s">
        <v>339</v>
      </c>
      <c r="H113" s="68" t="s">
        <v>354</v>
      </c>
      <c r="I113" s="69" t="s">
        <v>338</v>
      </c>
      <c r="J113" s="218">
        <v>29.9</v>
      </c>
      <c r="K113" s="113">
        <v>40.6</v>
      </c>
      <c r="L113" s="114">
        <v>37.799999999999997</v>
      </c>
      <c r="M113" s="240">
        <v>38.799999999999997</v>
      </c>
      <c r="N113" s="61">
        <v>38.799999999999997</v>
      </c>
      <c r="O113" s="207">
        <f t="shared" si="18"/>
        <v>185.9</v>
      </c>
    </row>
    <row r="114" spans="1:15" ht="39" customHeight="1" outlineLevel="1" x14ac:dyDescent="0.25">
      <c r="A114" s="69"/>
      <c r="B114" s="160" t="s">
        <v>289</v>
      </c>
      <c r="C114" s="101" t="s">
        <v>37</v>
      </c>
      <c r="D114" s="71"/>
      <c r="E114" s="71"/>
      <c r="F114" s="71"/>
      <c r="G114" s="68" t="s">
        <v>342</v>
      </c>
      <c r="H114" s="68" t="s">
        <v>355</v>
      </c>
      <c r="I114" s="69" t="s">
        <v>332</v>
      </c>
      <c r="J114" s="218">
        <v>3126.4</v>
      </c>
      <c r="K114" s="113">
        <v>1907.1</v>
      </c>
      <c r="L114" s="114">
        <v>1775.5</v>
      </c>
      <c r="M114" s="240">
        <v>1823.4</v>
      </c>
      <c r="N114" s="61">
        <v>1823.4</v>
      </c>
      <c r="O114" s="207">
        <f t="shared" si="18"/>
        <v>10455.799999999999</v>
      </c>
    </row>
    <row r="115" spans="1:15" ht="39" customHeight="1" outlineLevel="1" x14ac:dyDescent="0.25">
      <c r="A115" s="69"/>
      <c r="B115" s="160" t="s">
        <v>289</v>
      </c>
      <c r="C115" s="101" t="s">
        <v>37</v>
      </c>
      <c r="D115" s="71"/>
      <c r="E115" s="71"/>
      <c r="F115" s="71"/>
      <c r="G115" s="68" t="s">
        <v>342</v>
      </c>
      <c r="H115" s="68" t="s">
        <v>356</v>
      </c>
      <c r="I115" s="69" t="s">
        <v>327</v>
      </c>
      <c r="J115" s="218">
        <v>387.7</v>
      </c>
      <c r="K115" s="113">
        <v>0</v>
      </c>
      <c r="L115" s="114">
        <v>0</v>
      </c>
      <c r="M115" s="114">
        <v>0</v>
      </c>
      <c r="N115" s="61">
        <v>0</v>
      </c>
      <c r="O115" s="207">
        <f t="shared" si="18"/>
        <v>387.7</v>
      </c>
    </row>
    <row r="116" spans="1:15" ht="39" customHeight="1" outlineLevel="1" x14ac:dyDescent="0.25">
      <c r="A116" s="69"/>
      <c r="B116" s="160" t="s">
        <v>289</v>
      </c>
      <c r="C116" s="101" t="s">
        <v>37</v>
      </c>
      <c r="D116" s="71"/>
      <c r="E116" s="71"/>
      <c r="F116" s="71"/>
      <c r="G116" s="68" t="s">
        <v>342</v>
      </c>
      <c r="H116" s="68" t="s">
        <v>357</v>
      </c>
      <c r="I116" s="69" t="s">
        <v>327</v>
      </c>
      <c r="J116" s="218">
        <v>347265.9</v>
      </c>
      <c r="K116" s="113">
        <v>348254.3</v>
      </c>
      <c r="L116" s="114">
        <v>340593.4</v>
      </c>
      <c r="M116" s="240">
        <v>348227</v>
      </c>
      <c r="N116" s="61">
        <v>348227</v>
      </c>
      <c r="O116" s="207">
        <f t="shared" si="18"/>
        <v>1732567.6</v>
      </c>
    </row>
    <row r="117" spans="1:15" ht="39" customHeight="1" outlineLevel="1" x14ac:dyDescent="0.25">
      <c r="A117" s="69"/>
      <c r="B117" s="160" t="s">
        <v>289</v>
      </c>
      <c r="C117" s="101" t="s">
        <v>37</v>
      </c>
      <c r="D117" s="71"/>
      <c r="E117" s="71"/>
      <c r="F117" s="71"/>
      <c r="G117" s="68" t="s">
        <v>342</v>
      </c>
      <c r="H117" s="68" t="s">
        <v>358</v>
      </c>
      <c r="I117" s="69" t="s">
        <v>332</v>
      </c>
      <c r="J117" s="218">
        <v>0</v>
      </c>
      <c r="K117" s="113">
        <v>29.4</v>
      </c>
      <c r="L117" s="114">
        <v>0</v>
      </c>
      <c r="M117" s="114">
        <v>0</v>
      </c>
      <c r="N117" s="61">
        <v>0</v>
      </c>
      <c r="O117" s="207">
        <f t="shared" si="18"/>
        <v>29.4</v>
      </c>
    </row>
    <row r="118" spans="1:15" s="213" customFormat="1" ht="39" customHeight="1" outlineLevel="1" x14ac:dyDescent="0.25">
      <c r="A118" s="208"/>
      <c r="B118" s="209" t="s">
        <v>289</v>
      </c>
      <c r="C118" s="210" t="s">
        <v>37</v>
      </c>
      <c r="D118" s="211"/>
      <c r="E118" s="211"/>
      <c r="F118" s="211"/>
      <c r="G118" s="208" t="s">
        <v>335</v>
      </c>
      <c r="H118" s="208" t="s">
        <v>358</v>
      </c>
      <c r="I118" s="208" t="s">
        <v>332</v>
      </c>
      <c r="J118" s="218">
        <v>0</v>
      </c>
      <c r="K118" s="235"/>
      <c r="L118" s="235">
        <v>29.9</v>
      </c>
      <c r="M118" s="240">
        <v>30.4</v>
      </c>
      <c r="N118" s="235">
        <v>30.4</v>
      </c>
      <c r="O118" s="212"/>
    </row>
    <row r="119" spans="1:15" s="213" customFormat="1" ht="39" customHeight="1" outlineLevel="1" x14ac:dyDescent="0.25">
      <c r="A119" s="208"/>
      <c r="B119" s="160" t="s">
        <v>294</v>
      </c>
      <c r="C119" s="210" t="s">
        <v>37</v>
      </c>
      <c r="D119" s="211"/>
      <c r="E119" s="211"/>
      <c r="F119" s="211"/>
      <c r="G119" s="208" t="s">
        <v>342</v>
      </c>
      <c r="H119" s="208" t="s">
        <v>394</v>
      </c>
      <c r="I119" s="208" t="s">
        <v>327</v>
      </c>
      <c r="J119" s="218">
        <v>2658.3</v>
      </c>
      <c r="K119" s="235"/>
      <c r="L119" s="235"/>
      <c r="M119" s="235"/>
      <c r="N119" s="235"/>
      <c r="O119" s="212"/>
    </row>
    <row r="120" spans="1:15" ht="39" customHeight="1" outlineLevel="1" x14ac:dyDescent="0.25">
      <c r="A120" s="69"/>
      <c r="B120" s="160" t="s">
        <v>294</v>
      </c>
      <c r="C120" s="101" t="s">
        <v>37</v>
      </c>
      <c r="D120" s="71"/>
      <c r="E120" s="71"/>
      <c r="F120" s="71"/>
      <c r="G120" s="68" t="s">
        <v>335</v>
      </c>
      <c r="H120" s="68" t="s">
        <v>391</v>
      </c>
      <c r="I120" s="69" t="s">
        <v>332</v>
      </c>
      <c r="J120" s="235">
        <v>30.6</v>
      </c>
      <c r="K120" s="61">
        <v>0</v>
      </c>
      <c r="L120" s="114">
        <v>0</v>
      </c>
      <c r="M120" s="114">
        <v>0</v>
      </c>
      <c r="N120" s="61">
        <v>0</v>
      </c>
      <c r="O120" s="207">
        <f t="shared" si="18"/>
        <v>30.6</v>
      </c>
    </row>
    <row r="121" spans="1:15" ht="39" customHeight="1" outlineLevel="1" x14ac:dyDescent="0.25">
      <c r="A121" s="69"/>
      <c r="B121" s="160" t="s">
        <v>305</v>
      </c>
      <c r="C121" s="101" t="s">
        <v>37</v>
      </c>
      <c r="D121" s="71"/>
      <c r="E121" s="71"/>
      <c r="F121" s="71"/>
      <c r="G121" s="68"/>
      <c r="H121" s="68"/>
      <c r="I121" s="69"/>
      <c r="J121" s="218">
        <v>0</v>
      </c>
      <c r="K121" s="61">
        <v>0</v>
      </c>
      <c r="L121" s="114">
        <v>0</v>
      </c>
      <c r="M121" s="114">
        <v>0</v>
      </c>
      <c r="N121" s="61">
        <v>0</v>
      </c>
      <c r="O121" s="207">
        <f t="shared" si="18"/>
        <v>0</v>
      </c>
    </row>
    <row r="122" spans="1:15" s="53" customFormat="1" ht="39.75" customHeight="1" x14ac:dyDescent="0.25">
      <c r="A122" s="110">
        <v>3</v>
      </c>
      <c r="B122" s="165" t="s">
        <v>170</v>
      </c>
      <c r="C122" s="166" t="s">
        <v>37</v>
      </c>
      <c r="D122" s="167"/>
      <c r="E122" s="167"/>
      <c r="F122" s="51"/>
      <c r="G122" s="110"/>
      <c r="H122" s="110"/>
      <c r="I122" s="110"/>
      <c r="J122" s="226">
        <f>J123+J124</f>
        <v>23902.5</v>
      </c>
      <c r="K122" s="74">
        <f>K123+K124</f>
        <v>17004.3</v>
      </c>
      <c r="L122" s="74">
        <f t="shared" ref="L122:N122" si="19">L123+L124</f>
        <v>19237.8</v>
      </c>
      <c r="M122" s="74">
        <f t="shared" si="19"/>
        <v>19237.8</v>
      </c>
      <c r="N122" s="74">
        <f t="shared" si="19"/>
        <v>19237.8</v>
      </c>
      <c r="O122" s="74">
        <f>SUM(J122:N122)</f>
        <v>98620.2</v>
      </c>
    </row>
    <row r="123" spans="1:15" ht="39.75" customHeight="1" x14ac:dyDescent="0.25">
      <c r="A123" s="168"/>
      <c r="B123" s="169" t="s">
        <v>289</v>
      </c>
      <c r="C123" s="101" t="s">
        <v>37</v>
      </c>
      <c r="D123" s="56"/>
      <c r="E123" s="56"/>
      <c r="F123" s="170"/>
      <c r="G123" s="76"/>
      <c r="H123" s="76"/>
      <c r="I123" s="76"/>
      <c r="J123" s="227">
        <f>J137</f>
        <v>132.30000000000001</v>
      </c>
      <c r="K123" s="75">
        <f t="shared" ref="K123:N123" si="20">K137</f>
        <v>0</v>
      </c>
      <c r="L123" s="171">
        <f t="shared" si="20"/>
        <v>0</v>
      </c>
      <c r="M123" s="171">
        <f t="shared" si="20"/>
        <v>0</v>
      </c>
      <c r="N123" s="75">
        <f t="shared" si="20"/>
        <v>0</v>
      </c>
      <c r="O123" s="75">
        <f>SUM(J123:N123)</f>
        <v>132.30000000000001</v>
      </c>
    </row>
    <row r="124" spans="1:15" ht="39.75" customHeight="1" x14ac:dyDescent="0.25">
      <c r="A124" s="168"/>
      <c r="B124" s="169" t="s">
        <v>294</v>
      </c>
      <c r="C124" s="101" t="s">
        <v>37</v>
      </c>
      <c r="D124" s="56"/>
      <c r="E124" s="56"/>
      <c r="F124" s="170"/>
      <c r="G124" s="76"/>
      <c r="H124" s="76"/>
      <c r="I124" s="76"/>
      <c r="J124" s="227">
        <f>J138+J139+J140+J141</f>
        <v>23770.2</v>
      </c>
      <c r="K124" s="75">
        <f t="shared" ref="K124:N124" si="21">K138+K139+K140+K141</f>
        <v>17004.3</v>
      </c>
      <c r="L124" s="171">
        <f t="shared" si="21"/>
        <v>19237.8</v>
      </c>
      <c r="M124" s="171">
        <f t="shared" si="21"/>
        <v>19237.8</v>
      </c>
      <c r="N124" s="75">
        <f t="shared" si="21"/>
        <v>19237.8</v>
      </c>
      <c r="O124" s="75">
        <f>SUM(J124:N124)</f>
        <v>98487.9</v>
      </c>
    </row>
    <row r="125" spans="1:15" ht="20.100000000000001" customHeight="1" outlineLevel="1" x14ac:dyDescent="0.25">
      <c r="A125" s="172"/>
      <c r="B125" s="46" t="s">
        <v>95</v>
      </c>
      <c r="C125" s="102"/>
      <c r="D125" s="55"/>
      <c r="E125" s="55"/>
      <c r="F125" s="55"/>
      <c r="G125" s="173"/>
      <c r="H125" s="173"/>
      <c r="I125" s="173"/>
      <c r="J125" s="228"/>
      <c r="K125" s="174"/>
      <c r="L125" s="175"/>
      <c r="M125" s="175"/>
      <c r="N125" s="174"/>
      <c r="O125" s="174"/>
    </row>
    <row r="126" spans="1:15" ht="98.25" customHeight="1" outlineLevel="1" x14ac:dyDescent="0.25">
      <c r="A126" s="176" t="s">
        <v>90</v>
      </c>
      <c r="B126" s="158" t="s">
        <v>171</v>
      </c>
      <c r="C126" s="177" t="s">
        <v>49</v>
      </c>
      <c r="D126" s="178"/>
      <c r="E126" s="178"/>
      <c r="F126" s="79"/>
      <c r="G126" s="179"/>
      <c r="H126" s="152"/>
      <c r="I126" s="152"/>
      <c r="J126" s="221">
        <v>75</v>
      </c>
      <c r="K126" s="55">
        <v>77</v>
      </c>
      <c r="L126" s="82">
        <v>80</v>
      </c>
      <c r="M126" s="82">
        <v>85</v>
      </c>
      <c r="N126" s="55">
        <v>90</v>
      </c>
      <c r="O126" s="55">
        <v>75</v>
      </c>
    </row>
    <row r="127" spans="1:15" ht="60" customHeight="1" outlineLevel="1" x14ac:dyDescent="0.25">
      <c r="A127" s="153" t="s">
        <v>172</v>
      </c>
      <c r="B127" s="145" t="s">
        <v>173</v>
      </c>
      <c r="C127" s="177" t="s">
        <v>99</v>
      </c>
      <c r="D127" s="178"/>
      <c r="E127" s="55"/>
      <c r="F127" s="55"/>
      <c r="G127" s="152"/>
      <c r="H127" s="152"/>
      <c r="I127" s="152"/>
      <c r="J127" s="221">
        <v>29.4</v>
      </c>
      <c r="K127" s="55">
        <v>29.6</v>
      </c>
      <c r="L127" s="82">
        <v>29.6</v>
      </c>
      <c r="M127" s="82">
        <v>29.9</v>
      </c>
      <c r="N127" s="55">
        <v>30</v>
      </c>
      <c r="O127" s="55">
        <v>29.4</v>
      </c>
    </row>
    <row r="128" spans="1:15" ht="96" customHeight="1" outlineLevel="1" x14ac:dyDescent="0.25">
      <c r="A128" s="153" t="s">
        <v>174</v>
      </c>
      <c r="B128" s="145" t="s">
        <v>175</v>
      </c>
      <c r="C128" s="177" t="s">
        <v>49</v>
      </c>
      <c r="D128" s="178"/>
      <c r="E128" s="55"/>
      <c r="F128" s="55"/>
      <c r="G128" s="152"/>
      <c r="H128" s="152"/>
      <c r="I128" s="152"/>
      <c r="J128" s="221">
        <v>90</v>
      </c>
      <c r="K128" s="55">
        <v>96</v>
      </c>
      <c r="L128" s="82">
        <v>100</v>
      </c>
      <c r="M128" s="82">
        <v>100</v>
      </c>
      <c r="N128" s="55">
        <v>100</v>
      </c>
      <c r="O128" s="55">
        <v>77</v>
      </c>
    </row>
    <row r="129" spans="1:15" ht="78" customHeight="1" outlineLevel="1" x14ac:dyDescent="0.25">
      <c r="A129" s="153" t="s">
        <v>176</v>
      </c>
      <c r="B129" s="145" t="s">
        <v>177</v>
      </c>
      <c r="C129" s="177" t="s">
        <v>49</v>
      </c>
      <c r="D129" s="178"/>
      <c r="E129" s="55"/>
      <c r="F129" s="55"/>
      <c r="G129" s="152"/>
      <c r="H129" s="152"/>
      <c r="I129" s="152"/>
      <c r="J129" s="221">
        <v>23.3</v>
      </c>
      <c r="K129" s="55">
        <v>23.7</v>
      </c>
      <c r="L129" s="82">
        <v>24.1</v>
      </c>
      <c r="M129" s="82">
        <v>24.8</v>
      </c>
      <c r="N129" s="55">
        <v>25.3</v>
      </c>
      <c r="O129" s="55">
        <v>25.3</v>
      </c>
    </row>
    <row r="130" spans="1:15" ht="76.5" customHeight="1" outlineLevel="1" x14ac:dyDescent="0.25">
      <c r="A130" s="153" t="s">
        <v>178</v>
      </c>
      <c r="B130" s="145" t="s">
        <v>140</v>
      </c>
      <c r="C130" s="177" t="s">
        <v>49</v>
      </c>
      <c r="D130" s="178"/>
      <c r="E130" s="55"/>
      <c r="F130" s="55"/>
      <c r="G130" s="152"/>
      <c r="H130" s="152"/>
      <c r="I130" s="152"/>
      <c r="J130" s="221">
        <v>100</v>
      </c>
      <c r="K130" s="55">
        <v>100</v>
      </c>
      <c r="L130" s="82">
        <v>100</v>
      </c>
      <c r="M130" s="82">
        <v>100</v>
      </c>
      <c r="N130" s="55">
        <v>100</v>
      </c>
      <c r="O130" s="55">
        <v>100</v>
      </c>
    </row>
    <row r="131" spans="1:15" ht="63.75" customHeight="1" outlineLevel="1" x14ac:dyDescent="0.25">
      <c r="A131" s="153" t="s">
        <v>179</v>
      </c>
      <c r="B131" s="145" t="s">
        <v>142</v>
      </c>
      <c r="C131" s="177" t="s">
        <v>49</v>
      </c>
      <c r="D131" s="178"/>
      <c r="E131" s="55"/>
      <c r="F131" s="55"/>
      <c r="G131" s="152"/>
      <c r="H131" s="152"/>
      <c r="I131" s="152"/>
      <c r="J131" s="221">
        <v>100</v>
      </c>
      <c r="K131" s="55">
        <v>100</v>
      </c>
      <c r="L131" s="82">
        <v>100</v>
      </c>
      <c r="M131" s="82">
        <v>100</v>
      </c>
      <c r="N131" s="55">
        <v>100</v>
      </c>
      <c r="O131" s="55">
        <v>100</v>
      </c>
    </row>
    <row r="132" spans="1:15" ht="93.75" customHeight="1" outlineLevel="1" x14ac:dyDescent="0.25">
      <c r="A132" s="153" t="s">
        <v>180</v>
      </c>
      <c r="B132" s="145" t="s">
        <v>181</v>
      </c>
      <c r="C132" s="177" t="s">
        <v>49</v>
      </c>
      <c r="D132" s="178"/>
      <c r="E132" s="55"/>
      <c r="F132" s="55"/>
      <c r="G132" s="152"/>
      <c r="H132" s="152"/>
      <c r="I132" s="152"/>
      <c r="J132" s="221">
        <v>95</v>
      </c>
      <c r="K132" s="55">
        <v>95</v>
      </c>
      <c r="L132" s="82">
        <v>95</v>
      </c>
      <c r="M132" s="82">
        <v>95</v>
      </c>
      <c r="N132" s="55">
        <v>95</v>
      </c>
      <c r="O132" s="55">
        <v>95</v>
      </c>
    </row>
    <row r="133" spans="1:15" ht="131.25" outlineLevel="1" x14ac:dyDescent="0.25">
      <c r="A133" s="153" t="s">
        <v>182</v>
      </c>
      <c r="B133" s="145" t="s">
        <v>183</v>
      </c>
      <c r="C133" s="177" t="s">
        <v>49</v>
      </c>
      <c r="D133" s="178"/>
      <c r="E133" s="55"/>
      <c r="F133" s="55"/>
      <c r="G133" s="152"/>
      <c r="H133" s="152"/>
      <c r="I133" s="152"/>
      <c r="J133" s="221"/>
      <c r="K133" s="55"/>
      <c r="L133" s="82"/>
      <c r="M133" s="82"/>
      <c r="N133" s="55">
        <v>100</v>
      </c>
      <c r="O133" s="55"/>
    </row>
    <row r="134" spans="1:15" ht="37.5" outlineLevel="1" x14ac:dyDescent="0.25">
      <c r="A134" s="153" t="s">
        <v>184</v>
      </c>
      <c r="B134" s="145" t="s">
        <v>114</v>
      </c>
      <c r="C134" s="177" t="s">
        <v>49</v>
      </c>
      <c r="D134" s="178"/>
      <c r="E134" s="55"/>
      <c r="F134" s="55"/>
      <c r="G134" s="152"/>
      <c r="H134" s="152"/>
      <c r="I134" s="152"/>
      <c r="J134" s="221"/>
      <c r="K134" s="55"/>
      <c r="L134" s="82"/>
      <c r="M134" s="82"/>
      <c r="N134" s="55"/>
      <c r="O134" s="55"/>
    </row>
    <row r="135" spans="1:15" ht="20.100000000000001" customHeight="1" outlineLevel="1" x14ac:dyDescent="0.25">
      <c r="A135" s="153"/>
      <c r="B135" s="145" t="s">
        <v>117</v>
      </c>
      <c r="C135" s="177"/>
      <c r="D135" s="178"/>
      <c r="E135" s="55"/>
      <c r="F135" s="55"/>
      <c r="G135" s="152"/>
      <c r="H135" s="152"/>
      <c r="I135" s="152"/>
      <c r="J135" s="221"/>
      <c r="K135" s="55"/>
      <c r="L135" s="82"/>
      <c r="M135" s="82"/>
      <c r="N135" s="55"/>
      <c r="O135" s="55"/>
    </row>
    <row r="136" spans="1:15" s="57" customFormat="1" ht="57.75" customHeight="1" outlineLevel="1" x14ac:dyDescent="0.25">
      <c r="A136" s="134" t="s">
        <v>186</v>
      </c>
      <c r="B136" s="126" t="s">
        <v>185</v>
      </c>
      <c r="C136" s="127" t="s">
        <v>37</v>
      </c>
      <c r="D136" s="180"/>
      <c r="E136" s="91"/>
      <c r="F136" s="91"/>
      <c r="G136" s="129"/>
      <c r="H136" s="129"/>
      <c r="I136" s="129"/>
      <c r="J136" s="227">
        <f>J137+J138+J139+J140+J141</f>
        <v>23902.5</v>
      </c>
      <c r="K136" s="90">
        <f>K138</f>
        <v>17004.3</v>
      </c>
      <c r="L136" s="90">
        <f t="shared" ref="L136:N136" si="22">L138</f>
        <v>19237.8</v>
      </c>
      <c r="M136" s="90">
        <f t="shared" si="22"/>
        <v>19237.8</v>
      </c>
      <c r="N136" s="90">
        <f t="shared" si="22"/>
        <v>19237.8</v>
      </c>
      <c r="O136" s="90">
        <f>SUM(J136:N136)</f>
        <v>98620.2</v>
      </c>
    </row>
    <row r="137" spans="1:15" ht="39.75" customHeight="1" x14ac:dyDescent="0.25">
      <c r="A137" s="168"/>
      <c r="B137" s="169" t="s">
        <v>289</v>
      </c>
      <c r="C137" s="101" t="s">
        <v>37</v>
      </c>
      <c r="D137" s="56"/>
      <c r="E137" s="56"/>
      <c r="F137" s="170"/>
      <c r="G137" s="76" t="s">
        <v>362</v>
      </c>
      <c r="H137" s="76" t="s">
        <v>361</v>
      </c>
      <c r="I137" s="76" t="s">
        <v>327</v>
      </c>
      <c r="J137" s="227">
        <v>132.30000000000001</v>
      </c>
      <c r="K137" s="75">
        <v>0</v>
      </c>
      <c r="L137" s="171">
        <v>0</v>
      </c>
      <c r="M137" s="171">
        <v>0</v>
      </c>
      <c r="N137" s="75">
        <v>0</v>
      </c>
      <c r="O137" s="75">
        <f>SUM(J137:N137)</f>
        <v>132.30000000000001</v>
      </c>
    </row>
    <row r="138" spans="1:15" ht="39.75" customHeight="1" x14ac:dyDescent="0.25">
      <c r="A138" s="168"/>
      <c r="B138" s="169" t="s">
        <v>294</v>
      </c>
      <c r="C138" s="102" t="s">
        <v>37</v>
      </c>
      <c r="D138" s="56"/>
      <c r="E138" s="56"/>
      <c r="F138" s="170"/>
      <c r="G138" s="76" t="s">
        <v>362</v>
      </c>
      <c r="H138" s="76" t="s">
        <v>363</v>
      </c>
      <c r="I138" s="76" t="s">
        <v>327</v>
      </c>
      <c r="J138" s="227">
        <v>16252.2</v>
      </c>
      <c r="K138" s="75">
        <v>17004.3</v>
      </c>
      <c r="L138" s="171">
        <v>19237.8</v>
      </c>
      <c r="M138" s="171">
        <v>19237.8</v>
      </c>
      <c r="N138" s="75">
        <v>19237.8</v>
      </c>
      <c r="O138" s="75">
        <f t="shared" ref="O138:O141" si="23">SUM(J138:N138)</f>
        <v>90969.9</v>
      </c>
    </row>
    <row r="139" spans="1:15" ht="39.75" customHeight="1" x14ac:dyDescent="0.25">
      <c r="A139" s="168"/>
      <c r="B139" s="169" t="s">
        <v>294</v>
      </c>
      <c r="C139" s="102" t="s">
        <v>37</v>
      </c>
      <c r="D139" s="56"/>
      <c r="E139" s="56"/>
      <c r="F139" s="170"/>
      <c r="G139" s="76" t="s">
        <v>362</v>
      </c>
      <c r="H139" s="76" t="s">
        <v>364</v>
      </c>
      <c r="I139" s="76" t="s">
        <v>327</v>
      </c>
      <c r="J139" s="227">
        <v>5513.7</v>
      </c>
      <c r="K139" s="75">
        <v>0</v>
      </c>
      <c r="L139" s="171">
        <v>0</v>
      </c>
      <c r="M139" s="171">
        <v>0</v>
      </c>
      <c r="N139" s="75">
        <v>0</v>
      </c>
      <c r="O139" s="75">
        <f t="shared" si="23"/>
        <v>5513.7</v>
      </c>
    </row>
    <row r="140" spans="1:15" ht="39.75" customHeight="1" x14ac:dyDescent="0.25">
      <c r="A140" s="168"/>
      <c r="B140" s="169" t="s">
        <v>294</v>
      </c>
      <c r="C140" s="102" t="s">
        <v>37</v>
      </c>
      <c r="D140" s="56"/>
      <c r="E140" s="56"/>
      <c r="F140" s="170"/>
      <c r="G140" s="76" t="s">
        <v>362</v>
      </c>
      <c r="H140" s="76" t="s">
        <v>365</v>
      </c>
      <c r="I140" s="76" t="s">
        <v>327</v>
      </c>
      <c r="J140" s="227">
        <v>1378.3</v>
      </c>
      <c r="K140" s="75">
        <v>0</v>
      </c>
      <c r="L140" s="171">
        <v>0</v>
      </c>
      <c r="M140" s="171">
        <v>0</v>
      </c>
      <c r="N140" s="75">
        <v>0</v>
      </c>
      <c r="O140" s="75">
        <f t="shared" si="23"/>
        <v>1378.3</v>
      </c>
    </row>
    <row r="141" spans="1:15" ht="39.75" customHeight="1" x14ac:dyDescent="0.25">
      <c r="A141" s="168"/>
      <c r="B141" s="169" t="s">
        <v>294</v>
      </c>
      <c r="C141" s="101" t="s">
        <v>37</v>
      </c>
      <c r="D141" s="56"/>
      <c r="E141" s="56"/>
      <c r="F141" s="170"/>
      <c r="G141" s="76" t="s">
        <v>362</v>
      </c>
      <c r="H141" s="76" t="s">
        <v>366</v>
      </c>
      <c r="I141" s="76" t="s">
        <v>327</v>
      </c>
      <c r="J141" s="227">
        <v>626</v>
      </c>
      <c r="K141" s="75">
        <v>0</v>
      </c>
      <c r="L141" s="171">
        <v>0</v>
      </c>
      <c r="M141" s="171">
        <v>0</v>
      </c>
      <c r="N141" s="75">
        <v>0</v>
      </c>
      <c r="O141" s="75">
        <f t="shared" si="23"/>
        <v>626</v>
      </c>
    </row>
    <row r="142" spans="1:15" ht="59.25" customHeight="1" outlineLevel="1" x14ac:dyDescent="0.25">
      <c r="A142" s="153" t="s">
        <v>187</v>
      </c>
      <c r="B142" s="145" t="s">
        <v>189</v>
      </c>
      <c r="C142" s="101" t="s">
        <v>37</v>
      </c>
      <c r="D142" s="181"/>
      <c r="E142" s="56"/>
      <c r="F142" s="56"/>
      <c r="G142" s="92"/>
      <c r="H142" s="92"/>
      <c r="I142" s="92"/>
      <c r="J142" s="221"/>
      <c r="K142" s="55"/>
      <c r="L142" s="82"/>
      <c r="M142" s="82"/>
      <c r="N142" s="55"/>
      <c r="O142" s="55"/>
    </row>
    <row r="143" spans="1:15" ht="36.75" customHeight="1" outlineLevel="1" x14ac:dyDescent="0.25">
      <c r="A143" s="153" t="s">
        <v>188</v>
      </c>
      <c r="B143" s="145" t="s">
        <v>190</v>
      </c>
      <c r="C143" s="101" t="s">
        <v>37</v>
      </c>
      <c r="D143" s="181"/>
      <c r="E143" s="56"/>
      <c r="F143" s="56"/>
      <c r="G143" s="92"/>
      <c r="H143" s="92"/>
      <c r="I143" s="92"/>
      <c r="J143" s="221"/>
      <c r="K143" s="55"/>
      <c r="L143" s="82"/>
      <c r="M143" s="82"/>
      <c r="N143" s="55"/>
      <c r="O143" s="55"/>
    </row>
    <row r="144" spans="1:15" s="53" customFormat="1" ht="56.25" customHeight="1" x14ac:dyDescent="0.25">
      <c r="A144" s="110" t="s">
        <v>191</v>
      </c>
      <c r="B144" s="165" t="s">
        <v>192</v>
      </c>
      <c r="C144" s="167" t="s">
        <v>37</v>
      </c>
      <c r="D144" s="167"/>
      <c r="E144" s="167"/>
      <c r="F144" s="51"/>
      <c r="G144" s="110"/>
      <c r="H144" s="110"/>
      <c r="I144" s="110"/>
      <c r="J144" s="229">
        <f>J145</f>
        <v>22112.799999999999</v>
      </c>
      <c r="K144" s="182">
        <f>K145</f>
        <v>26613.1</v>
      </c>
      <c r="L144" s="182">
        <f t="shared" ref="L144:N144" si="24">L145</f>
        <v>26040.6</v>
      </c>
      <c r="M144" s="182">
        <f t="shared" si="24"/>
        <v>26837.599999999999</v>
      </c>
      <c r="N144" s="182">
        <f t="shared" si="24"/>
        <v>26837.599999999999</v>
      </c>
      <c r="O144" s="183">
        <f>SUM(J144:N144)</f>
        <v>128441.7</v>
      </c>
    </row>
    <row r="145" spans="1:15" ht="25.5" customHeight="1" x14ac:dyDescent="0.25">
      <c r="A145" s="153"/>
      <c r="B145" s="117" t="s">
        <v>289</v>
      </c>
      <c r="C145" s="102" t="s">
        <v>37</v>
      </c>
      <c r="D145" s="55"/>
      <c r="E145" s="55" t="s">
        <v>34</v>
      </c>
      <c r="F145" s="55" t="s">
        <v>34</v>
      </c>
      <c r="G145" s="152"/>
      <c r="H145" s="152"/>
      <c r="I145" s="152"/>
      <c r="J145" s="230">
        <f>J154</f>
        <v>22112.799999999999</v>
      </c>
      <c r="K145" s="184">
        <f>K154</f>
        <v>26613.1</v>
      </c>
      <c r="L145" s="184">
        <f t="shared" ref="L145:N145" si="25">L154</f>
        <v>26040.6</v>
      </c>
      <c r="M145" s="184">
        <f t="shared" si="25"/>
        <v>26837.599999999999</v>
      </c>
      <c r="N145" s="184">
        <f t="shared" si="25"/>
        <v>26837.599999999999</v>
      </c>
      <c r="O145" s="186">
        <f>SUM(J145:N145)</f>
        <v>128441.7</v>
      </c>
    </row>
    <row r="146" spans="1:15" ht="18.75" outlineLevel="1" x14ac:dyDescent="0.25">
      <c r="A146" s="187"/>
      <c r="B146" s="46" t="s">
        <v>95</v>
      </c>
      <c r="C146" s="102"/>
      <c r="D146" s="178"/>
      <c r="E146" s="79"/>
      <c r="F146" s="79"/>
      <c r="G146" s="179"/>
      <c r="H146" s="179"/>
      <c r="I146" s="179"/>
      <c r="J146" s="231"/>
      <c r="K146" s="79"/>
      <c r="L146" s="82"/>
      <c r="M146" s="82"/>
      <c r="N146" s="55"/>
      <c r="O146" s="55"/>
    </row>
    <row r="147" spans="1:15" ht="75" outlineLevel="1" x14ac:dyDescent="0.25">
      <c r="A147" s="153" t="s">
        <v>193</v>
      </c>
      <c r="B147" s="145" t="s">
        <v>194</v>
      </c>
      <c r="C147" s="177"/>
      <c r="D147" s="178"/>
      <c r="E147" s="55"/>
      <c r="F147" s="55"/>
      <c r="G147" s="152"/>
      <c r="H147" s="152"/>
      <c r="I147" s="152"/>
      <c r="J147" s="221">
        <v>142</v>
      </c>
      <c r="K147" s="55">
        <v>124</v>
      </c>
      <c r="L147" s="82">
        <v>123</v>
      </c>
      <c r="M147" s="82">
        <v>123</v>
      </c>
      <c r="N147" s="55">
        <v>123</v>
      </c>
      <c r="O147" s="55"/>
    </row>
    <row r="148" spans="1:15" ht="56.25" outlineLevel="1" x14ac:dyDescent="0.25">
      <c r="A148" s="153" t="s">
        <v>195</v>
      </c>
      <c r="B148" s="145" t="s">
        <v>196</v>
      </c>
      <c r="C148" s="177"/>
      <c r="D148" s="178"/>
      <c r="E148" s="55"/>
      <c r="F148" s="55"/>
      <c r="G148" s="152"/>
      <c r="H148" s="152"/>
      <c r="I148" s="152"/>
      <c r="J148" s="221">
        <v>23</v>
      </c>
      <c r="K148" s="55">
        <v>28</v>
      </c>
      <c r="L148" s="82">
        <v>25</v>
      </c>
      <c r="M148" s="82">
        <v>25</v>
      </c>
      <c r="N148" s="55">
        <v>25</v>
      </c>
      <c r="O148" s="55"/>
    </row>
    <row r="149" spans="1:15" ht="56.25" outlineLevel="1" x14ac:dyDescent="0.25">
      <c r="A149" s="153" t="s">
        <v>197</v>
      </c>
      <c r="B149" s="145" t="s">
        <v>198</v>
      </c>
      <c r="C149" s="177"/>
      <c r="D149" s="178"/>
      <c r="E149" s="55"/>
      <c r="F149" s="55"/>
      <c r="G149" s="152"/>
      <c r="H149" s="152"/>
      <c r="I149" s="152"/>
      <c r="J149" s="221">
        <v>0</v>
      </c>
      <c r="K149" s="55">
        <v>0</v>
      </c>
      <c r="L149" s="82">
        <v>0</v>
      </c>
      <c r="M149" s="82">
        <v>0</v>
      </c>
      <c r="N149" s="55">
        <v>0</v>
      </c>
      <c r="O149" s="55">
        <v>0</v>
      </c>
    </row>
    <row r="150" spans="1:15" ht="56.25" outlineLevel="1" x14ac:dyDescent="0.25">
      <c r="A150" s="153" t="s">
        <v>199</v>
      </c>
      <c r="B150" s="145" t="s">
        <v>200</v>
      </c>
      <c r="C150" s="177"/>
      <c r="D150" s="178"/>
      <c r="E150" s="55"/>
      <c r="F150" s="55"/>
      <c r="G150" s="152"/>
      <c r="H150" s="152"/>
      <c r="I150" s="152"/>
      <c r="J150" s="221">
        <v>21</v>
      </c>
      <c r="K150" s="55">
        <v>26</v>
      </c>
      <c r="L150" s="82">
        <v>25</v>
      </c>
      <c r="M150" s="82">
        <v>25</v>
      </c>
      <c r="N150" s="55">
        <v>25</v>
      </c>
      <c r="O150" s="55"/>
    </row>
    <row r="151" spans="1:15" ht="56.25" outlineLevel="1" x14ac:dyDescent="0.25">
      <c r="A151" s="153" t="s">
        <v>201</v>
      </c>
      <c r="B151" s="145" t="s">
        <v>202</v>
      </c>
      <c r="C151" s="177"/>
      <c r="D151" s="178"/>
      <c r="E151" s="55"/>
      <c r="F151" s="55"/>
      <c r="G151" s="152"/>
      <c r="H151" s="152"/>
      <c r="I151" s="152"/>
      <c r="J151" s="221">
        <v>0</v>
      </c>
      <c r="K151" s="55">
        <v>0</v>
      </c>
      <c r="L151" s="82">
        <v>0</v>
      </c>
      <c r="M151" s="82">
        <v>0</v>
      </c>
      <c r="N151" s="55">
        <v>0</v>
      </c>
      <c r="O151" s="55"/>
    </row>
    <row r="152" spans="1:15" ht="56.25" outlineLevel="1" x14ac:dyDescent="0.25">
      <c r="A152" s="153" t="s">
        <v>203</v>
      </c>
      <c r="B152" s="145" t="s">
        <v>204</v>
      </c>
      <c r="C152" s="177" t="s">
        <v>49</v>
      </c>
      <c r="D152" s="178"/>
      <c r="E152" s="55"/>
      <c r="F152" s="55"/>
      <c r="G152" s="152"/>
      <c r="H152" s="152"/>
      <c r="I152" s="152"/>
      <c r="J152" s="221"/>
      <c r="K152" s="55"/>
      <c r="L152" s="82"/>
      <c r="M152" s="82"/>
      <c r="N152" s="55"/>
      <c r="O152" s="55"/>
    </row>
    <row r="153" spans="1:15" ht="18.75" outlineLevel="1" x14ac:dyDescent="0.25">
      <c r="A153" s="153"/>
      <c r="B153" s="145" t="s">
        <v>117</v>
      </c>
      <c r="C153" s="177"/>
      <c r="D153" s="178"/>
      <c r="E153" s="55"/>
      <c r="F153" s="55"/>
      <c r="G153" s="152"/>
      <c r="H153" s="152"/>
      <c r="I153" s="152"/>
      <c r="J153" s="221"/>
      <c r="K153" s="55"/>
      <c r="L153" s="82"/>
      <c r="M153" s="82"/>
      <c r="N153" s="55"/>
      <c r="O153" s="55"/>
    </row>
    <row r="154" spans="1:15" s="65" customFormat="1" ht="93.75" outlineLevel="1" x14ac:dyDescent="0.25">
      <c r="A154" s="188" t="s">
        <v>249</v>
      </c>
      <c r="B154" s="121" t="s">
        <v>205</v>
      </c>
      <c r="C154" s="189" t="s">
        <v>37</v>
      </c>
      <c r="D154" s="190"/>
      <c r="E154" s="77"/>
      <c r="F154" s="77"/>
      <c r="G154" s="124"/>
      <c r="H154" s="124"/>
      <c r="I154" s="124"/>
      <c r="J154" s="232">
        <f>J155+J156+J157+J158+J159+J160+J161+J162+J163+J164+J165+J166+J167</f>
        <v>22112.799999999999</v>
      </c>
      <c r="K154" s="191">
        <f t="shared" ref="K154:N154" si="26">K155+K156+K157+K158+K159+K160+K161+K162+K163+K164+K165+K166+K167</f>
        <v>26613.1</v>
      </c>
      <c r="L154" s="191">
        <f t="shared" si="26"/>
        <v>26040.6</v>
      </c>
      <c r="M154" s="191">
        <f t="shared" si="26"/>
        <v>26837.599999999999</v>
      </c>
      <c r="N154" s="191">
        <f t="shared" si="26"/>
        <v>26837.599999999999</v>
      </c>
      <c r="O154" s="191">
        <f>SUM(J154:N154)</f>
        <v>128441.7</v>
      </c>
    </row>
    <row r="155" spans="1:15" ht="30" customHeight="1" outlineLevel="1" x14ac:dyDescent="0.25">
      <c r="A155" s="76"/>
      <c r="B155" s="117" t="s">
        <v>289</v>
      </c>
      <c r="C155" s="102" t="s">
        <v>37</v>
      </c>
      <c r="D155" s="181"/>
      <c r="E155" s="56"/>
      <c r="F155" s="56"/>
      <c r="G155" s="92" t="s">
        <v>335</v>
      </c>
      <c r="H155" s="92" t="s">
        <v>367</v>
      </c>
      <c r="I155" s="92" t="s">
        <v>368</v>
      </c>
      <c r="J155" s="232">
        <v>1838.2</v>
      </c>
      <c r="K155" s="192">
        <v>2239</v>
      </c>
      <c r="L155" s="82">
        <v>2239</v>
      </c>
      <c r="M155" s="82">
        <v>2239</v>
      </c>
      <c r="N155" s="192">
        <v>2239</v>
      </c>
      <c r="O155" s="192">
        <f t="shared" ref="O155:O167" si="27">SUM(J155:N155)</f>
        <v>10794.2</v>
      </c>
    </row>
    <row r="156" spans="1:15" ht="27.75" customHeight="1" outlineLevel="1" x14ac:dyDescent="0.25">
      <c r="A156" s="76"/>
      <c r="B156" s="117" t="s">
        <v>289</v>
      </c>
      <c r="C156" s="102" t="s">
        <v>37</v>
      </c>
      <c r="D156" s="181"/>
      <c r="E156" s="56"/>
      <c r="F156" s="56"/>
      <c r="G156" s="92" t="s">
        <v>335</v>
      </c>
      <c r="H156" s="92" t="s">
        <v>367</v>
      </c>
      <c r="I156" s="92" t="s">
        <v>369</v>
      </c>
      <c r="J156" s="232">
        <v>22.6</v>
      </c>
      <c r="K156" s="192">
        <v>200</v>
      </c>
      <c r="L156" s="82">
        <v>200</v>
      </c>
      <c r="M156" s="82">
        <v>200</v>
      </c>
      <c r="N156" s="192">
        <v>200</v>
      </c>
      <c r="O156" s="192">
        <f t="shared" si="27"/>
        <v>822.6</v>
      </c>
    </row>
    <row r="157" spans="1:15" ht="33.75" customHeight="1" outlineLevel="1" x14ac:dyDescent="0.25">
      <c r="A157" s="76"/>
      <c r="B157" s="117" t="s">
        <v>289</v>
      </c>
      <c r="C157" s="102" t="s">
        <v>37</v>
      </c>
      <c r="D157" s="181"/>
      <c r="E157" s="56"/>
      <c r="F157" s="56"/>
      <c r="G157" s="92" t="s">
        <v>335</v>
      </c>
      <c r="H157" s="92" t="s">
        <v>367</v>
      </c>
      <c r="I157" s="92" t="s">
        <v>370</v>
      </c>
      <c r="J157" s="232">
        <v>538.79999999999995</v>
      </c>
      <c r="K157" s="192">
        <v>676.2</v>
      </c>
      <c r="L157" s="82">
        <v>676.2</v>
      </c>
      <c r="M157" s="82">
        <v>676.2</v>
      </c>
      <c r="N157" s="192">
        <v>676.2</v>
      </c>
      <c r="O157" s="192">
        <f t="shared" si="27"/>
        <v>3243.6</v>
      </c>
    </row>
    <row r="158" spans="1:15" ht="27.75" customHeight="1" outlineLevel="1" x14ac:dyDescent="0.25">
      <c r="A158" s="76"/>
      <c r="B158" s="117" t="s">
        <v>289</v>
      </c>
      <c r="C158" s="102" t="s">
        <v>37</v>
      </c>
      <c r="D158" s="181"/>
      <c r="E158" s="56"/>
      <c r="F158" s="56"/>
      <c r="G158" s="92" t="s">
        <v>335</v>
      </c>
      <c r="H158" s="92" t="s">
        <v>367</v>
      </c>
      <c r="I158" s="92" t="s">
        <v>341</v>
      </c>
      <c r="J158" s="232">
        <v>723.2</v>
      </c>
      <c r="K158" s="192">
        <v>790</v>
      </c>
      <c r="L158" s="82">
        <v>912.2</v>
      </c>
      <c r="M158" s="82">
        <v>922.1</v>
      </c>
      <c r="N158" s="192">
        <v>922.1</v>
      </c>
      <c r="O158" s="192">
        <f t="shared" si="27"/>
        <v>4269.6000000000004</v>
      </c>
    </row>
    <row r="159" spans="1:15" ht="28.5" customHeight="1" outlineLevel="1" x14ac:dyDescent="0.25">
      <c r="A159" s="76"/>
      <c r="B159" s="117" t="s">
        <v>289</v>
      </c>
      <c r="C159" s="102" t="s">
        <v>37</v>
      </c>
      <c r="D159" s="181"/>
      <c r="E159" s="56"/>
      <c r="F159" s="56"/>
      <c r="G159" s="92" t="s">
        <v>335</v>
      </c>
      <c r="H159" s="92" t="s">
        <v>367</v>
      </c>
      <c r="I159" s="92" t="s">
        <v>336</v>
      </c>
      <c r="J159" s="232">
        <v>1087.9000000000001</v>
      </c>
      <c r="K159" s="192">
        <v>697.8</v>
      </c>
      <c r="L159" s="82">
        <v>585</v>
      </c>
      <c r="M159" s="82">
        <v>585</v>
      </c>
      <c r="N159" s="192">
        <v>585</v>
      </c>
      <c r="O159" s="192">
        <f t="shared" si="27"/>
        <v>3540.7</v>
      </c>
    </row>
    <row r="160" spans="1:15" ht="30" customHeight="1" outlineLevel="1" x14ac:dyDescent="0.25">
      <c r="A160" s="76"/>
      <c r="B160" s="117" t="s">
        <v>289</v>
      </c>
      <c r="C160" s="102" t="s">
        <v>37</v>
      </c>
      <c r="D160" s="181"/>
      <c r="E160" s="56"/>
      <c r="F160" s="56"/>
      <c r="G160" s="92" t="s">
        <v>339</v>
      </c>
      <c r="H160" s="92" t="s">
        <v>371</v>
      </c>
      <c r="I160" s="92" t="s">
        <v>336</v>
      </c>
      <c r="J160" s="232">
        <v>0.4</v>
      </c>
      <c r="K160" s="192">
        <v>3.5</v>
      </c>
      <c r="L160" s="82">
        <v>0.5</v>
      </c>
      <c r="M160" s="82">
        <v>0.5</v>
      </c>
      <c r="N160" s="192">
        <v>0.5</v>
      </c>
      <c r="O160" s="192">
        <f t="shared" si="27"/>
        <v>5.4</v>
      </c>
    </row>
    <row r="161" spans="1:15" ht="30" customHeight="1" outlineLevel="1" x14ac:dyDescent="0.25">
      <c r="A161" s="76"/>
      <c r="B161" s="117" t="s">
        <v>289</v>
      </c>
      <c r="C161" s="102" t="s">
        <v>37</v>
      </c>
      <c r="D161" s="181"/>
      <c r="E161" s="56"/>
      <c r="F161" s="56"/>
      <c r="G161" s="92" t="s">
        <v>339</v>
      </c>
      <c r="H161" s="92" t="s">
        <v>371</v>
      </c>
      <c r="I161" s="92" t="s">
        <v>375</v>
      </c>
      <c r="J161" s="232">
        <v>127.8</v>
      </c>
      <c r="K161" s="192">
        <v>690.5</v>
      </c>
      <c r="L161" s="82">
        <v>105.8</v>
      </c>
      <c r="M161" s="82">
        <v>105.8</v>
      </c>
      <c r="N161" s="192">
        <v>105.8</v>
      </c>
      <c r="O161" s="192">
        <f t="shared" si="27"/>
        <v>1135.7</v>
      </c>
    </row>
    <row r="162" spans="1:15" ht="30" customHeight="1" outlineLevel="1" x14ac:dyDescent="0.25">
      <c r="A162" s="76"/>
      <c r="B162" s="117" t="s">
        <v>289</v>
      </c>
      <c r="C162" s="102" t="s">
        <v>37</v>
      </c>
      <c r="D162" s="181"/>
      <c r="E162" s="56"/>
      <c r="F162" s="56"/>
      <c r="G162" s="92" t="s">
        <v>339</v>
      </c>
      <c r="H162" s="92" t="s">
        <v>372</v>
      </c>
      <c r="I162" s="92" t="s">
        <v>336</v>
      </c>
      <c r="J162" s="232">
        <v>19.600000000000001</v>
      </c>
      <c r="K162" s="192">
        <v>38.299999999999997</v>
      </c>
      <c r="L162" s="82">
        <v>40.200000000000003</v>
      </c>
      <c r="M162" s="82">
        <v>40.799999999999997</v>
      </c>
      <c r="N162" s="192">
        <v>40.799999999999997</v>
      </c>
      <c r="O162" s="192">
        <f t="shared" si="27"/>
        <v>179.7</v>
      </c>
    </row>
    <row r="163" spans="1:15" ht="30" customHeight="1" outlineLevel="1" x14ac:dyDescent="0.25">
      <c r="A163" s="76"/>
      <c r="B163" s="117" t="s">
        <v>289</v>
      </c>
      <c r="C163" s="102" t="s">
        <v>37</v>
      </c>
      <c r="D163" s="181"/>
      <c r="E163" s="56"/>
      <c r="F163" s="56"/>
      <c r="G163" s="92" t="s">
        <v>339</v>
      </c>
      <c r="H163" s="92" t="s">
        <v>372</v>
      </c>
      <c r="I163" s="92" t="s">
        <v>375</v>
      </c>
      <c r="J163" s="232">
        <v>6848.6</v>
      </c>
      <c r="K163" s="192">
        <v>7618.5</v>
      </c>
      <c r="L163" s="82">
        <v>8004.3</v>
      </c>
      <c r="M163" s="82">
        <v>8110</v>
      </c>
      <c r="N163" s="192">
        <v>8110</v>
      </c>
      <c r="O163" s="192">
        <f t="shared" si="27"/>
        <v>38691.4</v>
      </c>
    </row>
    <row r="164" spans="1:15" ht="30" customHeight="1" outlineLevel="1" x14ac:dyDescent="0.25">
      <c r="A164" s="76"/>
      <c r="B164" s="117" t="s">
        <v>289</v>
      </c>
      <c r="C164" s="102" t="s">
        <v>37</v>
      </c>
      <c r="D164" s="181"/>
      <c r="E164" s="56"/>
      <c r="F164" s="56"/>
      <c r="G164" s="92" t="s">
        <v>339</v>
      </c>
      <c r="H164" s="92" t="s">
        <v>373</v>
      </c>
      <c r="I164" s="92" t="s">
        <v>336</v>
      </c>
      <c r="J164" s="232">
        <v>15.4</v>
      </c>
      <c r="K164" s="192">
        <v>30.2</v>
      </c>
      <c r="L164" s="82">
        <v>26.7</v>
      </c>
      <c r="M164" s="82">
        <v>31.8</v>
      </c>
      <c r="N164" s="192">
        <v>31.8</v>
      </c>
      <c r="O164" s="192">
        <f t="shared" si="27"/>
        <v>135.9</v>
      </c>
    </row>
    <row r="165" spans="1:15" ht="30" customHeight="1" outlineLevel="1" x14ac:dyDescent="0.25">
      <c r="A165" s="76"/>
      <c r="B165" s="117" t="s">
        <v>289</v>
      </c>
      <c r="C165" s="102" t="s">
        <v>37</v>
      </c>
      <c r="D165" s="181"/>
      <c r="E165" s="56"/>
      <c r="F165" s="56"/>
      <c r="G165" s="92" t="s">
        <v>339</v>
      </c>
      <c r="H165" s="92" t="s">
        <v>373</v>
      </c>
      <c r="I165" s="92" t="s">
        <v>376</v>
      </c>
      <c r="J165" s="232">
        <v>4527.6000000000004</v>
      </c>
      <c r="K165" s="192">
        <v>6038.6</v>
      </c>
      <c r="L165" s="82">
        <v>5320.2</v>
      </c>
      <c r="M165" s="82">
        <v>6325.9</v>
      </c>
      <c r="N165" s="192">
        <v>6325.9</v>
      </c>
      <c r="O165" s="192">
        <f t="shared" si="27"/>
        <v>28538.2</v>
      </c>
    </row>
    <row r="166" spans="1:15" ht="30" customHeight="1" outlineLevel="1" x14ac:dyDescent="0.25">
      <c r="A166" s="76"/>
      <c r="B166" s="117" t="s">
        <v>289</v>
      </c>
      <c r="C166" s="102" t="s">
        <v>37</v>
      </c>
      <c r="D166" s="181"/>
      <c r="E166" s="56"/>
      <c r="F166" s="56"/>
      <c r="G166" s="92" t="s">
        <v>339</v>
      </c>
      <c r="H166" s="92" t="s">
        <v>374</v>
      </c>
      <c r="I166" s="92" t="s">
        <v>336</v>
      </c>
      <c r="J166" s="232">
        <v>17.600000000000001</v>
      </c>
      <c r="K166" s="192">
        <v>37.799999999999997</v>
      </c>
      <c r="L166" s="82">
        <v>39.700000000000003</v>
      </c>
      <c r="M166" s="82">
        <v>38</v>
      </c>
      <c r="N166" s="192">
        <v>38</v>
      </c>
      <c r="O166" s="192">
        <f t="shared" si="27"/>
        <v>171.1</v>
      </c>
    </row>
    <row r="167" spans="1:15" ht="30" customHeight="1" outlineLevel="1" x14ac:dyDescent="0.25">
      <c r="A167" s="76"/>
      <c r="B167" s="117" t="s">
        <v>289</v>
      </c>
      <c r="C167" s="102" t="s">
        <v>37</v>
      </c>
      <c r="D167" s="181"/>
      <c r="E167" s="56"/>
      <c r="F167" s="56"/>
      <c r="G167" s="92" t="s">
        <v>339</v>
      </c>
      <c r="H167" s="92" t="s">
        <v>374</v>
      </c>
      <c r="I167" s="92" t="s">
        <v>375</v>
      </c>
      <c r="J167" s="232">
        <v>6345.1</v>
      </c>
      <c r="K167" s="192">
        <v>7552.7</v>
      </c>
      <c r="L167" s="82">
        <v>7890.8</v>
      </c>
      <c r="M167" s="82">
        <v>7562.5</v>
      </c>
      <c r="N167" s="192">
        <v>7562.5</v>
      </c>
      <c r="O167" s="192">
        <f t="shared" si="27"/>
        <v>36913.599999999999</v>
      </c>
    </row>
    <row r="168" spans="1:15" s="53" customFormat="1" ht="37.5" x14ac:dyDescent="0.25">
      <c r="A168" s="110" t="s">
        <v>206</v>
      </c>
      <c r="B168" s="165" t="s">
        <v>208</v>
      </c>
      <c r="C168" s="51"/>
      <c r="D168" s="167"/>
      <c r="E168" s="167"/>
      <c r="F168" s="51"/>
      <c r="G168" s="110"/>
      <c r="H168" s="110"/>
      <c r="I168" s="110"/>
      <c r="J168" s="226">
        <f>J169+J170</f>
        <v>2714.8</v>
      </c>
      <c r="K168" s="74">
        <f>K169+K170</f>
        <v>2813.2</v>
      </c>
      <c r="L168" s="74">
        <f t="shared" ref="L168:N168" si="28">L169+L170</f>
        <v>2707.3</v>
      </c>
      <c r="M168" s="74">
        <f t="shared" si="28"/>
        <v>2773.8</v>
      </c>
      <c r="N168" s="74">
        <f t="shared" si="28"/>
        <v>2773.8</v>
      </c>
      <c r="O168" s="74">
        <f>O169+O170</f>
        <v>13782.9</v>
      </c>
    </row>
    <row r="169" spans="1:15" ht="37.5" x14ac:dyDescent="0.25">
      <c r="A169" s="168"/>
      <c r="B169" s="150" t="s">
        <v>289</v>
      </c>
      <c r="C169" s="102" t="s">
        <v>37</v>
      </c>
      <c r="D169" s="56"/>
      <c r="E169" s="56"/>
      <c r="F169" s="170"/>
      <c r="G169" s="76"/>
      <c r="H169" s="76"/>
      <c r="I169" s="76"/>
      <c r="J169" s="227">
        <f>J177</f>
        <v>2314.8000000000002</v>
      </c>
      <c r="K169" s="193">
        <f>K177</f>
        <v>2413.1999999999998</v>
      </c>
      <c r="L169" s="193">
        <f t="shared" ref="L169:N169" si="29">L177</f>
        <v>2307.3000000000002</v>
      </c>
      <c r="M169" s="193">
        <f t="shared" si="29"/>
        <v>2373.8000000000002</v>
      </c>
      <c r="N169" s="193">
        <f t="shared" si="29"/>
        <v>2373.8000000000002</v>
      </c>
      <c r="O169" s="194">
        <f>SUM(J169:N169)</f>
        <v>11782.9</v>
      </c>
    </row>
    <row r="170" spans="1:15" ht="37.5" x14ac:dyDescent="0.25">
      <c r="A170" s="153"/>
      <c r="B170" s="117" t="s">
        <v>294</v>
      </c>
      <c r="C170" s="102" t="s">
        <v>37</v>
      </c>
      <c r="D170" s="56"/>
      <c r="E170" s="56" t="s">
        <v>34</v>
      </c>
      <c r="F170" s="56" t="s">
        <v>34</v>
      </c>
      <c r="G170" s="92"/>
      <c r="H170" s="92"/>
      <c r="I170" s="92"/>
      <c r="J170" s="230">
        <f>J178</f>
        <v>400</v>
      </c>
      <c r="K170" s="195">
        <f>K178</f>
        <v>400</v>
      </c>
      <c r="L170" s="195">
        <f t="shared" ref="L170:N170" si="30">L178</f>
        <v>400</v>
      </c>
      <c r="M170" s="195">
        <f t="shared" si="30"/>
        <v>400</v>
      </c>
      <c r="N170" s="195">
        <f t="shared" si="30"/>
        <v>400</v>
      </c>
      <c r="O170" s="195">
        <f>SUM(J170:N170)</f>
        <v>2000</v>
      </c>
    </row>
    <row r="171" spans="1:15" ht="18.75" outlineLevel="1" x14ac:dyDescent="0.25">
      <c r="A171" s="187"/>
      <c r="B171" s="46" t="s">
        <v>95</v>
      </c>
      <c r="C171" s="102"/>
      <c r="D171" s="181"/>
      <c r="E171" s="196"/>
      <c r="F171" s="196"/>
      <c r="G171" s="93"/>
      <c r="H171" s="93"/>
      <c r="I171" s="93"/>
      <c r="J171" s="231"/>
      <c r="K171" s="79"/>
      <c r="L171" s="82"/>
      <c r="M171" s="82"/>
      <c r="N171" s="55"/>
      <c r="O171" s="55"/>
    </row>
    <row r="172" spans="1:15" ht="18.75" outlineLevel="1" x14ac:dyDescent="0.25">
      <c r="A172" s="187" t="s">
        <v>207</v>
      </c>
      <c r="B172" s="46" t="s">
        <v>209</v>
      </c>
      <c r="C172" s="177" t="s">
        <v>49</v>
      </c>
      <c r="D172" s="181"/>
      <c r="E172" s="196"/>
      <c r="F172" s="196"/>
      <c r="G172" s="93"/>
      <c r="H172" s="93"/>
      <c r="I172" s="93"/>
      <c r="J172" s="231">
        <v>77</v>
      </c>
      <c r="K172" s="79">
        <v>80</v>
      </c>
      <c r="L172" s="82">
        <v>81</v>
      </c>
      <c r="M172" s="82">
        <v>82</v>
      </c>
      <c r="N172" s="55">
        <v>83</v>
      </c>
      <c r="O172" s="55">
        <v>64</v>
      </c>
    </row>
    <row r="173" spans="1:15" ht="43.5" customHeight="1" outlineLevel="1" x14ac:dyDescent="0.25">
      <c r="A173" s="153" t="s">
        <v>210</v>
      </c>
      <c r="B173" s="145" t="s">
        <v>211</v>
      </c>
      <c r="C173" s="177" t="s">
        <v>49</v>
      </c>
      <c r="D173" s="181"/>
      <c r="E173" s="56"/>
      <c r="F173" s="56"/>
      <c r="G173" s="92"/>
      <c r="H173" s="92"/>
      <c r="I173" s="92"/>
      <c r="J173" s="221">
        <v>52</v>
      </c>
      <c r="K173" s="55">
        <v>65</v>
      </c>
      <c r="L173" s="82">
        <v>65</v>
      </c>
      <c r="M173" s="82">
        <v>67</v>
      </c>
      <c r="N173" s="55">
        <v>70</v>
      </c>
      <c r="O173" s="55">
        <v>43</v>
      </c>
    </row>
    <row r="174" spans="1:15" ht="18.75" outlineLevel="1" x14ac:dyDescent="0.25">
      <c r="A174" s="153" t="s">
        <v>212</v>
      </c>
      <c r="B174" s="145" t="s">
        <v>213</v>
      </c>
      <c r="C174" s="177" t="s">
        <v>49</v>
      </c>
      <c r="D174" s="181"/>
      <c r="E174" s="56"/>
      <c r="F174" s="56"/>
      <c r="G174" s="92"/>
      <c r="H174" s="92"/>
      <c r="I174" s="92"/>
      <c r="J174" s="221">
        <v>32</v>
      </c>
      <c r="K174" s="55">
        <v>32</v>
      </c>
      <c r="L174" s="82">
        <v>34</v>
      </c>
      <c r="M174" s="82">
        <v>36</v>
      </c>
      <c r="N174" s="55">
        <v>38</v>
      </c>
      <c r="O174" s="55">
        <v>30</v>
      </c>
    </row>
    <row r="175" spans="1:15" ht="18.75" outlineLevel="1" x14ac:dyDescent="0.25">
      <c r="A175" s="153"/>
      <c r="B175" s="145" t="s">
        <v>117</v>
      </c>
      <c r="C175" s="177"/>
      <c r="D175" s="181"/>
      <c r="E175" s="56"/>
      <c r="F175" s="56"/>
      <c r="G175" s="92"/>
      <c r="H175" s="92"/>
      <c r="I175" s="92"/>
      <c r="J175" s="221"/>
      <c r="K175" s="55"/>
      <c r="L175" s="82"/>
      <c r="M175" s="82"/>
      <c r="N175" s="55"/>
      <c r="O175" s="55"/>
    </row>
    <row r="176" spans="1:15" s="57" customFormat="1" ht="37.5" outlineLevel="1" x14ac:dyDescent="0.25">
      <c r="A176" s="134" t="s">
        <v>248</v>
      </c>
      <c r="B176" s="126" t="s">
        <v>320</v>
      </c>
      <c r="C176" s="197" t="s">
        <v>37</v>
      </c>
      <c r="D176" s="180"/>
      <c r="E176" s="91"/>
      <c r="F176" s="91"/>
      <c r="G176" s="129"/>
      <c r="H176" s="129"/>
      <c r="I176" s="129"/>
      <c r="J176" s="221">
        <f>J177+J178</f>
        <v>2714.8</v>
      </c>
      <c r="K176" s="90">
        <f>K169</f>
        <v>2413.1999999999998</v>
      </c>
      <c r="L176" s="90">
        <f t="shared" ref="L176:N176" si="31">L169</f>
        <v>2307.3000000000002</v>
      </c>
      <c r="M176" s="90">
        <f t="shared" si="31"/>
        <v>2373.8000000000002</v>
      </c>
      <c r="N176" s="90">
        <f t="shared" si="31"/>
        <v>2373.8000000000002</v>
      </c>
      <c r="O176" s="91">
        <f>SUM(J176:N176)</f>
        <v>12182.9</v>
      </c>
    </row>
    <row r="177" spans="1:15" ht="25.5" customHeight="1" outlineLevel="1" x14ac:dyDescent="0.25">
      <c r="A177" s="153"/>
      <c r="B177" s="150" t="s">
        <v>289</v>
      </c>
      <c r="C177" s="102" t="s">
        <v>37</v>
      </c>
      <c r="D177" s="181"/>
      <c r="E177" s="56"/>
      <c r="F177" s="56"/>
      <c r="G177" s="92" t="s">
        <v>335</v>
      </c>
      <c r="H177" s="92" t="s">
        <v>377</v>
      </c>
      <c r="I177" s="92" t="s">
        <v>332</v>
      </c>
      <c r="J177" s="221">
        <v>2314.8000000000002</v>
      </c>
      <c r="K177" s="75">
        <v>2413.1999999999998</v>
      </c>
      <c r="L177" s="82">
        <v>2307.3000000000002</v>
      </c>
      <c r="M177" s="82">
        <v>2373.8000000000002</v>
      </c>
      <c r="N177" s="55">
        <v>2373.8000000000002</v>
      </c>
      <c r="O177" s="55">
        <f>SUM(J177:N177)</f>
        <v>11782.9</v>
      </c>
    </row>
    <row r="178" spans="1:15" ht="30" customHeight="1" outlineLevel="1" x14ac:dyDescent="0.25">
      <c r="A178" s="153"/>
      <c r="B178" s="117" t="s">
        <v>294</v>
      </c>
      <c r="C178" s="102" t="s">
        <v>37</v>
      </c>
      <c r="D178" s="181"/>
      <c r="E178" s="56"/>
      <c r="F178" s="56"/>
      <c r="G178" s="92" t="s">
        <v>335</v>
      </c>
      <c r="H178" s="92" t="s">
        <v>378</v>
      </c>
      <c r="I178" s="92" t="s">
        <v>332</v>
      </c>
      <c r="J178" s="221">
        <v>400</v>
      </c>
      <c r="K178" s="75">
        <v>400</v>
      </c>
      <c r="L178" s="82">
        <v>400</v>
      </c>
      <c r="M178" s="82">
        <v>400</v>
      </c>
      <c r="N178" s="55">
        <v>400</v>
      </c>
      <c r="O178" s="55">
        <f>SUM(J178:N178)</f>
        <v>2000</v>
      </c>
    </row>
    <row r="179" spans="1:15" ht="75" outlineLevel="1" x14ac:dyDescent="0.25">
      <c r="A179" s="153"/>
      <c r="B179" s="145" t="s">
        <v>214</v>
      </c>
      <c r="C179" s="102" t="s">
        <v>37</v>
      </c>
      <c r="D179" s="181"/>
      <c r="E179" s="56"/>
      <c r="F179" s="56"/>
      <c r="G179" s="92"/>
      <c r="H179" s="92"/>
      <c r="I179" s="92"/>
      <c r="J179" s="221">
        <v>0</v>
      </c>
      <c r="K179" s="55">
        <v>0</v>
      </c>
      <c r="L179" s="82">
        <v>0</v>
      </c>
      <c r="M179" s="82">
        <v>0</v>
      </c>
      <c r="N179" s="55">
        <v>0</v>
      </c>
      <c r="O179" s="55">
        <v>2000</v>
      </c>
    </row>
    <row r="180" spans="1:15" ht="75" outlineLevel="1" x14ac:dyDescent="0.25">
      <c r="A180" s="153"/>
      <c r="B180" s="145" t="s">
        <v>215</v>
      </c>
      <c r="C180" s="102" t="s">
        <v>37</v>
      </c>
      <c r="D180" s="178"/>
      <c r="E180" s="55"/>
      <c r="F180" s="55"/>
      <c r="G180" s="152"/>
      <c r="H180" s="152"/>
      <c r="I180" s="152"/>
      <c r="J180" s="221"/>
      <c r="K180" s="55"/>
      <c r="L180" s="82"/>
      <c r="M180" s="82"/>
      <c r="N180" s="55"/>
      <c r="O180" s="55"/>
    </row>
    <row r="181" spans="1:15" ht="37.5" outlineLevel="1" x14ac:dyDescent="0.25">
      <c r="A181" s="153"/>
      <c r="B181" s="145" t="s">
        <v>216</v>
      </c>
      <c r="C181" s="102" t="s">
        <v>37</v>
      </c>
      <c r="D181" s="178"/>
      <c r="E181" s="55"/>
      <c r="F181" s="55"/>
      <c r="G181" s="152"/>
      <c r="H181" s="152"/>
      <c r="I181" s="152"/>
      <c r="J181" s="221"/>
      <c r="K181" s="55"/>
      <c r="L181" s="82"/>
      <c r="M181" s="82"/>
      <c r="N181" s="55"/>
      <c r="O181" s="55"/>
    </row>
    <row r="182" spans="1:15" ht="37.5" outlineLevel="1" x14ac:dyDescent="0.25">
      <c r="A182" s="187"/>
      <c r="B182" s="46" t="s">
        <v>217</v>
      </c>
      <c r="C182" s="102" t="s">
        <v>37</v>
      </c>
      <c r="D182" s="178"/>
      <c r="E182" s="79"/>
      <c r="F182" s="79"/>
      <c r="G182" s="179"/>
      <c r="H182" s="179"/>
      <c r="I182" s="179"/>
      <c r="J182" s="231"/>
      <c r="K182" s="79"/>
      <c r="L182" s="82"/>
      <c r="M182" s="82"/>
      <c r="N182" s="55"/>
      <c r="O182" s="55"/>
    </row>
    <row r="183" spans="1:15" ht="37.5" outlineLevel="1" x14ac:dyDescent="0.25">
      <c r="A183" s="187"/>
      <c r="B183" s="46" t="s">
        <v>218</v>
      </c>
      <c r="C183" s="102" t="s">
        <v>37</v>
      </c>
      <c r="D183" s="178"/>
      <c r="E183" s="79"/>
      <c r="F183" s="79"/>
      <c r="G183" s="179"/>
      <c r="H183" s="179"/>
      <c r="I183" s="179"/>
      <c r="J183" s="231"/>
      <c r="K183" s="79"/>
      <c r="L183" s="82"/>
      <c r="M183" s="82"/>
      <c r="N183" s="55"/>
      <c r="O183" s="55"/>
    </row>
    <row r="184" spans="1:15" ht="37.5" outlineLevel="1" x14ac:dyDescent="0.25">
      <c r="A184" s="187"/>
      <c r="B184" s="46" t="s">
        <v>219</v>
      </c>
      <c r="C184" s="102" t="s">
        <v>37</v>
      </c>
      <c r="D184" s="178"/>
      <c r="E184" s="79"/>
      <c r="F184" s="79"/>
      <c r="G184" s="179"/>
      <c r="H184" s="179"/>
      <c r="I184" s="179"/>
      <c r="J184" s="231"/>
      <c r="K184" s="79"/>
      <c r="L184" s="82"/>
      <c r="M184" s="82"/>
      <c r="N184" s="55"/>
      <c r="O184" s="55"/>
    </row>
    <row r="185" spans="1:15" ht="37.5" outlineLevel="1" x14ac:dyDescent="0.25">
      <c r="A185" s="153"/>
      <c r="B185" s="117" t="s">
        <v>220</v>
      </c>
      <c r="C185" s="102" t="s">
        <v>37</v>
      </c>
      <c r="D185" s="55"/>
      <c r="E185" s="55"/>
      <c r="F185" s="55"/>
      <c r="G185" s="152"/>
      <c r="H185" s="152"/>
      <c r="I185" s="152"/>
      <c r="J185" s="230"/>
      <c r="K185" s="195"/>
      <c r="L185" s="118"/>
      <c r="M185" s="118"/>
      <c r="N185" s="64"/>
      <c r="O185" s="154"/>
    </row>
    <row r="186" spans="1:15" ht="37.5" outlineLevel="1" x14ac:dyDescent="0.25">
      <c r="A186" s="153"/>
      <c r="B186" s="117" t="s">
        <v>221</v>
      </c>
      <c r="C186" s="102" t="s">
        <v>37</v>
      </c>
      <c r="D186" s="55"/>
      <c r="E186" s="55"/>
      <c r="F186" s="55"/>
      <c r="G186" s="152"/>
      <c r="H186" s="152"/>
      <c r="I186" s="152"/>
      <c r="J186" s="230"/>
      <c r="K186" s="195"/>
      <c r="L186" s="118"/>
      <c r="M186" s="118"/>
      <c r="N186" s="64"/>
      <c r="O186" s="154"/>
    </row>
    <row r="187" spans="1:15" ht="18.75" outlineLevel="1" x14ac:dyDescent="0.25">
      <c r="A187" s="153"/>
      <c r="B187" s="117" t="s">
        <v>288</v>
      </c>
      <c r="C187" s="102"/>
      <c r="D187" s="56"/>
      <c r="E187" s="56"/>
      <c r="F187" s="56"/>
      <c r="G187" s="92"/>
      <c r="H187" s="92"/>
      <c r="I187" s="92"/>
      <c r="J187" s="230">
        <v>249.5</v>
      </c>
      <c r="K187" s="195">
        <v>250</v>
      </c>
      <c r="L187" s="118">
        <v>250</v>
      </c>
      <c r="M187" s="118">
        <v>250</v>
      </c>
      <c r="N187" s="64">
        <v>250</v>
      </c>
      <c r="O187" s="154">
        <v>1249.5</v>
      </c>
    </row>
    <row r="188" spans="1:15" s="53" customFormat="1" ht="37.5" x14ac:dyDescent="0.25">
      <c r="A188" s="110" t="s">
        <v>222</v>
      </c>
      <c r="B188" s="165" t="s">
        <v>306</v>
      </c>
      <c r="C188" s="51" t="s">
        <v>37</v>
      </c>
      <c r="D188" s="111"/>
      <c r="E188" s="111"/>
      <c r="F188" s="112"/>
      <c r="G188" s="198"/>
      <c r="H188" s="198"/>
      <c r="I188" s="198"/>
      <c r="J188" s="226">
        <f>J205+J210+J229+J231</f>
        <v>113076.9</v>
      </c>
      <c r="K188" s="74">
        <f>K205+K210+K229+K231</f>
        <v>14422.2</v>
      </c>
      <c r="L188" s="74">
        <f t="shared" ref="L188:N188" si="32">L205+L210+L229+L231</f>
        <v>8992.9</v>
      </c>
      <c r="M188" s="74">
        <f t="shared" si="32"/>
        <v>8992.9</v>
      </c>
      <c r="N188" s="74">
        <f t="shared" si="32"/>
        <v>8992.9</v>
      </c>
      <c r="O188" s="74">
        <f>SUM(J188:N188)</f>
        <v>154477.79999999999</v>
      </c>
    </row>
    <row r="189" spans="1:15" ht="37.5" x14ac:dyDescent="0.25">
      <c r="A189" s="76"/>
      <c r="B189" s="169" t="s">
        <v>290</v>
      </c>
      <c r="C189" s="170" t="s">
        <v>37</v>
      </c>
      <c r="D189" s="56"/>
      <c r="E189" s="56"/>
      <c r="F189" s="170"/>
      <c r="G189" s="76"/>
      <c r="H189" s="76"/>
      <c r="I189" s="76"/>
      <c r="J189" s="227">
        <f>J232</f>
        <v>62383.1</v>
      </c>
      <c r="K189" s="75">
        <f>K211+K232</f>
        <v>0</v>
      </c>
      <c r="L189" s="75">
        <f t="shared" ref="L189:N189" si="33">L211+L232</f>
        <v>0</v>
      </c>
      <c r="M189" s="75">
        <f t="shared" si="33"/>
        <v>0</v>
      </c>
      <c r="N189" s="75">
        <f t="shared" si="33"/>
        <v>0</v>
      </c>
      <c r="O189" s="63">
        <f>SUM(J189:N189)</f>
        <v>62383.1</v>
      </c>
    </row>
    <row r="190" spans="1:15" ht="37.5" x14ac:dyDescent="0.25">
      <c r="A190" s="76"/>
      <c r="B190" s="169" t="s">
        <v>289</v>
      </c>
      <c r="C190" s="170" t="s">
        <v>37</v>
      </c>
      <c r="D190" s="56"/>
      <c r="E190" s="56"/>
      <c r="F190" s="170"/>
      <c r="G190" s="76"/>
      <c r="H190" s="76"/>
      <c r="I190" s="76"/>
      <c r="J190" s="227">
        <f>J212+J213+J235+J234</f>
        <v>33557.1</v>
      </c>
      <c r="K190" s="75">
        <f>K212+K213+K235</f>
        <v>0</v>
      </c>
      <c r="L190" s="75">
        <f>L212+L213+L235</f>
        <v>0</v>
      </c>
      <c r="M190" s="75">
        <f>M212+M213+M235</f>
        <v>0</v>
      </c>
      <c r="N190" s="75">
        <f>N212+N213+N235</f>
        <v>0</v>
      </c>
      <c r="O190" s="63">
        <f>SUM(J190:N190)</f>
        <v>33557.1</v>
      </c>
    </row>
    <row r="191" spans="1:15" ht="37.5" x14ac:dyDescent="0.25">
      <c r="A191" s="76"/>
      <c r="B191" s="204" t="s">
        <v>294</v>
      </c>
      <c r="C191" s="170" t="s">
        <v>37</v>
      </c>
      <c r="D191" s="56"/>
      <c r="E191" s="56" t="s">
        <v>34</v>
      </c>
      <c r="F191" s="56" t="s">
        <v>34</v>
      </c>
      <c r="G191" s="92"/>
      <c r="H191" s="92"/>
      <c r="I191" s="92"/>
      <c r="J191" s="230">
        <f>J206+J207+J208+J209+J214+J237+J236</f>
        <v>17136.7</v>
      </c>
      <c r="K191" s="195">
        <f>K207+K208+K206+K209+K214+K237</f>
        <v>14422.2</v>
      </c>
      <c r="L191" s="195">
        <f>L207+L208+L206+L209+L214+L237</f>
        <v>8992.9</v>
      </c>
      <c r="M191" s="195">
        <f>M207+M208+M206+M209+M214+M237</f>
        <v>8992.9</v>
      </c>
      <c r="N191" s="195">
        <f>N207+N208+N206+N209+N214+N237</f>
        <v>8992.9</v>
      </c>
      <c r="O191" s="199">
        <f>SUM(J191:N191)</f>
        <v>58537.599999999999</v>
      </c>
    </row>
    <row r="192" spans="1:15" ht="18.75" outlineLevel="1" x14ac:dyDescent="0.25">
      <c r="A192" s="187"/>
      <c r="B192" s="46" t="s">
        <v>95</v>
      </c>
      <c r="C192" s="102"/>
      <c r="D192" s="178"/>
      <c r="E192" s="79"/>
      <c r="F192" s="79"/>
      <c r="G192" s="179"/>
      <c r="H192" s="179"/>
      <c r="I192" s="179"/>
      <c r="J192" s="231"/>
      <c r="K192" s="79"/>
      <c r="L192" s="82"/>
      <c r="M192" s="82"/>
      <c r="N192" s="55"/>
      <c r="O192" s="55"/>
    </row>
    <row r="193" spans="1:15" ht="18.75" outlineLevel="1" x14ac:dyDescent="0.25">
      <c r="A193" s="153" t="s">
        <v>223</v>
      </c>
      <c r="B193" s="145" t="s">
        <v>224</v>
      </c>
      <c r="C193" s="177" t="s">
        <v>49</v>
      </c>
      <c r="D193" s="178"/>
      <c r="E193" s="55"/>
      <c r="F193" s="55"/>
      <c r="G193" s="152"/>
      <c r="H193" s="152"/>
      <c r="I193" s="152"/>
      <c r="J193" s="221">
        <v>100</v>
      </c>
      <c r="K193" s="55">
        <v>100</v>
      </c>
      <c r="L193" s="82">
        <v>100</v>
      </c>
      <c r="M193" s="82">
        <v>100</v>
      </c>
      <c r="N193" s="55">
        <v>100</v>
      </c>
      <c r="O193" s="55">
        <v>100</v>
      </c>
    </row>
    <row r="194" spans="1:15" ht="37.5" outlineLevel="1" x14ac:dyDescent="0.25">
      <c r="A194" s="153" t="s">
        <v>225</v>
      </c>
      <c r="B194" s="145" t="s">
        <v>226</v>
      </c>
      <c r="C194" s="177" t="s">
        <v>49</v>
      </c>
      <c r="D194" s="178"/>
      <c r="E194" s="55"/>
      <c r="F194" s="55"/>
      <c r="G194" s="152"/>
      <c r="H194" s="152"/>
      <c r="I194" s="152"/>
      <c r="J194" s="221">
        <v>12</v>
      </c>
      <c r="K194" s="55">
        <v>12</v>
      </c>
      <c r="L194" s="82">
        <v>12</v>
      </c>
      <c r="M194" s="82">
        <v>12</v>
      </c>
      <c r="N194" s="55">
        <v>12</v>
      </c>
      <c r="O194" s="55">
        <v>10</v>
      </c>
    </row>
    <row r="195" spans="1:15" ht="18.75" outlineLevel="1" x14ac:dyDescent="0.25">
      <c r="A195" s="153" t="s">
        <v>227</v>
      </c>
      <c r="B195" s="47" t="s">
        <v>228</v>
      </c>
      <c r="C195" s="177" t="s">
        <v>49</v>
      </c>
      <c r="D195" s="178"/>
      <c r="E195" s="55"/>
      <c r="F195" s="55"/>
      <c r="G195" s="152"/>
      <c r="H195" s="152"/>
      <c r="I195" s="152"/>
      <c r="J195" s="221">
        <v>100</v>
      </c>
      <c r="K195" s="55">
        <v>100</v>
      </c>
      <c r="L195" s="82">
        <v>100</v>
      </c>
      <c r="M195" s="82">
        <v>100</v>
      </c>
      <c r="N195" s="55">
        <v>100</v>
      </c>
      <c r="O195" s="55">
        <v>100</v>
      </c>
    </row>
    <row r="196" spans="1:15" ht="18.75" outlineLevel="1" x14ac:dyDescent="0.25">
      <c r="A196" s="153" t="s">
        <v>229</v>
      </c>
      <c r="B196" s="47" t="s">
        <v>230</v>
      </c>
      <c r="C196" s="177" t="s">
        <v>49</v>
      </c>
      <c r="D196" s="178"/>
      <c r="E196" s="55"/>
      <c r="F196" s="55"/>
      <c r="G196" s="152"/>
      <c r="H196" s="152"/>
      <c r="I196" s="152"/>
      <c r="J196" s="221">
        <v>10</v>
      </c>
      <c r="K196" s="55">
        <v>10</v>
      </c>
      <c r="L196" s="82">
        <v>10</v>
      </c>
      <c r="M196" s="82">
        <v>10</v>
      </c>
      <c r="N196" s="55">
        <v>10</v>
      </c>
      <c r="O196" s="55">
        <v>8</v>
      </c>
    </row>
    <row r="197" spans="1:15" ht="18.75" outlineLevel="1" x14ac:dyDescent="0.25">
      <c r="A197" s="153" t="s">
        <v>231</v>
      </c>
      <c r="B197" s="47" t="s">
        <v>234</v>
      </c>
      <c r="C197" s="177" t="s">
        <v>49</v>
      </c>
      <c r="D197" s="178"/>
      <c r="E197" s="55"/>
      <c r="F197" s="55"/>
      <c r="G197" s="152"/>
      <c r="H197" s="152"/>
      <c r="I197" s="152"/>
      <c r="J197" s="221">
        <v>4</v>
      </c>
      <c r="K197" s="55">
        <v>4</v>
      </c>
      <c r="L197" s="82">
        <v>4</v>
      </c>
      <c r="M197" s="82">
        <v>4</v>
      </c>
      <c r="N197" s="55">
        <v>4</v>
      </c>
      <c r="O197" s="55">
        <v>3</v>
      </c>
    </row>
    <row r="198" spans="1:15" ht="37.5" outlineLevel="1" x14ac:dyDescent="0.25">
      <c r="A198" s="153" t="s">
        <v>232</v>
      </c>
      <c r="B198" s="47" t="s">
        <v>235</v>
      </c>
      <c r="C198" s="177" t="s">
        <v>49</v>
      </c>
      <c r="D198" s="178"/>
      <c r="E198" s="55"/>
      <c r="F198" s="55"/>
      <c r="G198" s="152"/>
      <c r="H198" s="152"/>
      <c r="I198" s="152"/>
      <c r="J198" s="221">
        <v>30</v>
      </c>
      <c r="K198" s="55">
        <v>30</v>
      </c>
      <c r="L198" s="82">
        <v>30</v>
      </c>
      <c r="M198" s="82">
        <v>30</v>
      </c>
      <c r="N198" s="55">
        <v>30</v>
      </c>
      <c r="O198" s="55">
        <v>24</v>
      </c>
    </row>
    <row r="199" spans="1:15" ht="18.75" outlineLevel="1" x14ac:dyDescent="0.25">
      <c r="A199" s="153" t="s">
        <v>233</v>
      </c>
      <c r="B199" s="47" t="s">
        <v>236</v>
      </c>
      <c r="C199" s="177" t="s">
        <v>49</v>
      </c>
      <c r="D199" s="178"/>
      <c r="E199" s="55"/>
      <c r="F199" s="55"/>
      <c r="G199" s="152"/>
      <c r="H199" s="152"/>
      <c r="I199" s="152"/>
      <c r="J199" s="221">
        <v>1</v>
      </c>
      <c r="K199" s="55">
        <v>0</v>
      </c>
      <c r="L199" s="82">
        <v>0</v>
      </c>
      <c r="M199" s="82">
        <v>0</v>
      </c>
      <c r="N199" s="55">
        <v>0</v>
      </c>
      <c r="O199" s="55">
        <v>0</v>
      </c>
    </row>
    <row r="200" spans="1:15" ht="18.75" outlineLevel="1" x14ac:dyDescent="0.25">
      <c r="A200" s="153" t="s">
        <v>237</v>
      </c>
      <c r="B200" s="47" t="s">
        <v>240</v>
      </c>
      <c r="C200" s="177"/>
      <c r="D200" s="178"/>
      <c r="E200" s="55"/>
      <c r="F200" s="55"/>
      <c r="G200" s="152"/>
      <c r="H200" s="152"/>
      <c r="I200" s="152"/>
      <c r="J200" s="221"/>
      <c r="K200" s="55"/>
      <c r="L200" s="82"/>
      <c r="M200" s="82"/>
      <c r="N200" s="55"/>
      <c r="O200" s="55"/>
    </row>
    <row r="201" spans="1:15" ht="37.5" outlineLevel="1" x14ac:dyDescent="0.25">
      <c r="A201" s="153" t="s">
        <v>238</v>
      </c>
      <c r="B201" s="47" t="s">
        <v>241</v>
      </c>
      <c r="C201" s="177"/>
      <c r="D201" s="178"/>
      <c r="E201" s="55"/>
      <c r="F201" s="55"/>
      <c r="G201" s="152"/>
      <c r="H201" s="152"/>
      <c r="I201" s="152"/>
      <c r="J201" s="221"/>
      <c r="K201" s="55"/>
      <c r="L201" s="82"/>
      <c r="M201" s="82"/>
      <c r="N201" s="55"/>
      <c r="O201" s="55"/>
    </row>
    <row r="202" spans="1:15" ht="18.75" outlineLevel="1" x14ac:dyDescent="0.25">
      <c r="A202" s="153" t="s">
        <v>239</v>
      </c>
      <c r="B202" s="47" t="s">
        <v>242</v>
      </c>
      <c r="C202" s="177"/>
      <c r="D202" s="178"/>
      <c r="E202" s="55"/>
      <c r="F202" s="55"/>
      <c r="G202" s="152"/>
      <c r="H202" s="152"/>
      <c r="I202" s="152"/>
      <c r="J202" s="221"/>
      <c r="K202" s="55"/>
      <c r="L202" s="82"/>
      <c r="M202" s="82"/>
      <c r="N202" s="55"/>
      <c r="O202" s="55"/>
    </row>
    <row r="203" spans="1:15" ht="29.25" customHeight="1" outlineLevel="1" x14ac:dyDescent="0.25">
      <c r="A203" s="153" t="s">
        <v>243</v>
      </c>
      <c r="B203" s="47" t="s">
        <v>244</v>
      </c>
      <c r="C203" s="177"/>
      <c r="D203" s="178"/>
      <c r="E203" s="55"/>
      <c r="F203" s="55"/>
      <c r="G203" s="152"/>
      <c r="H203" s="152"/>
      <c r="I203" s="152"/>
      <c r="J203" s="221"/>
      <c r="K203" s="55"/>
      <c r="L203" s="82"/>
      <c r="M203" s="82"/>
      <c r="N203" s="55"/>
      <c r="O203" s="55"/>
    </row>
    <row r="204" spans="1:15" ht="18.75" outlineLevel="1" x14ac:dyDescent="0.25">
      <c r="A204" s="153"/>
      <c r="B204" s="47" t="s">
        <v>117</v>
      </c>
      <c r="C204" s="177"/>
      <c r="D204" s="178"/>
      <c r="E204" s="55"/>
      <c r="F204" s="55"/>
      <c r="G204" s="152"/>
      <c r="H204" s="152"/>
      <c r="I204" s="152"/>
      <c r="J204" s="221"/>
      <c r="K204" s="55"/>
      <c r="L204" s="82"/>
      <c r="M204" s="82"/>
      <c r="N204" s="55"/>
      <c r="O204" s="55"/>
    </row>
    <row r="205" spans="1:15" s="57" customFormat="1" ht="37.5" outlineLevel="1" x14ac:dyDescent="0.25">
      <c r="A205" s="134" t="s">
        <v>246</v>
      </c>
      <c r="B205" s="200" t="s">
        <v>322</v>
      </c>
      <c r="C205" s="197" t="s">
        <v>37</v>
      </c>
      <c r="D205" s="180"/>
      <c r="E205" s="91"/>
      <c r="F205" s="91"/>
      <c r="G205" s="134"/>
      <c r="H205" s="134"/>
      <c r="I205" s="129"/>
      <c r="J205" s="233">
        <f>J206+J209</f>
        <v>109.5</v>
      </c>
      <c r="K205" s="94">
        <f>K207+K208</f>
        <v>300</v>
      </c>
      <c r="L205" s="91">
        <f t="shared" ref="L205:N205" si="34">L207+L208</f>
        <v>300</v>
      </c>
      <c r="M205" s="91">
        <f t="shared" si="34"/>
        <v>300</v>
      </c>
      <c r="N205" s="91">
        <f t="shared" si="34"/>
        <v>300</v>
      </c>
      <c r="O205" s="91">
        <f>SUM(J205:N205)</f>
        <v>1309.5</v>
      </c>
    </row>
    <row r="206" spans="1:15" ht="34.5" customHeight="1" outlineLevel="1" x14ac:dyDescent="0.25">
      <c r="A206" s="76"/>
      <c r="B206" s="160" t="s">
        <v>294</v>
      </c>
      <c r="C206" s="102" t="s">
        <v>37</v>
      </c>
      <c r="D206" s="181"/>
      <c r="E206" s="56"/>
      <c r="F206" s="56"/>
      <c r="G206" s="76" t="s">
        <v>342</v>
      </c>
      <c r="H206" s="76" t="s">
        <v>379</v>
      </c>
      <c r="I206" s="92" t="s">
        <v>327</v>
      </c>
      <c r="J206" s="233">
        <v>33.700000000000003</v>
      </c>
      <c r="K206" s="201">
        <v>0</v>
      </c>
      <c r="L206" s="81">
        <v>0</v>
      </c>
      <c r="M206" s="81">
        <v>0</v>
      </c>
      <c r="N206" s="201">
        <v>0</v>
      </c>
      <c r="O206" s="56">
        <f t="shared" ref="O206:O209" si="35">SUM(J206:N206)</f>
        <v>33.700000000000003</v>
      </c>
    </row>
    <row r="207" spans="1:15" ht="34.5" customHeight="1" outlineLevel="1" x14ac:dyDescent="0.25">
      <c r="A207" s="76"/>
      <c r="B207" s="160" t="s">
        <v>294</v>
      </c>
      <c r="C207" s="102" t="s">
        <v>37</v>
      </c>
      <c r="D207" s="181"/>
      <c r="E207" s="56"/>
      <c r="F207" s="56"/>
      <c r="G207" s="76" t="s">
        <v>342</v>
      </c>
      <c r="H207" s="76" t="s">
        <v>379</v>
      </c>
      <c r="I207" s="92" t="s">
        <v>336</v>
      </c>
      <c r="J207" s="233">
        <v>0</v>
      </c>
      <c r="K207" s="201">
        <v>200</v>
      </c>
      <c r="L207" s="81">
        <v>200</v>
      </c>
      <c r="M207" s="81">
        <v>200</v>
      </c>
      <c r="N207" s="201">
        <v>200</v>
      </c>
      <c r="O207" s="56">
        <f t="shared" si="35"/>
        <v>800</v>
      </c>
    </row>
    <row r="208" spans="1:15" ht="34.5" customHeight="1" outlineLevel="1" x14ac:dyDescent="0.25">
      <c r="A208" s="76"/>
      <c r="B208" s="160" t="s">
        <v>294</v>
      </c>
      <c r="C208" s="102" t="s">
        <v>37</v>
      </c>
      <c r="D208" s="181"/>
      <c r="E208" s="56"/>
      <c r="F208" s="56"/>
      <c r="G208" s="76" t="s">
        <v>342</v>
      </c>
      <c r="H208" s="76" t="s">
        <v>379</v>
      </c>
      <c r="I208" s="92" t="s">
        <v>332</v>
      </c>
      <c r="J208" s="233">
        <v>0</v>
      </c>
      <c r="K208" s="201">
        <v>100</v>
      </c>
      <c r="L208" s="81">
        <v>100</v>
      </c>
      <c r="M208" s="81">
        <v>100</v>
      </c>
      <c r="N208" s="201">
        <v>100</v>
      </c>
      <c r="O208" s="56">
        <f t="shared" si="35"/>
        <v>400</v>
      </c>
    </row>
    <row r="209" spans="1:15" ht="36.75" customHeight="1" outlineLevel="1" x14ac:dyDescent="0.25">
      <c r="A209" s="153"/>
      <c r="B209" s="160" t="s">
        <v>294</v>
      </c>
      <c r="C209" s="102" t="s">
        <v>37</v>
      </c>
      <c r="D209" s="181"/>
      <c r="E209" s="56"/>
      <c r="F209" s="56"/>
      <c r="G209" s="76" t="s">
        <v>335</v>
      </c>
      <c r="H209" s="76" t="s">
        <v>379</v>
      </c>
      <c r="I209" s="92" t="s">
        <v>336</v>
      </c>
      <c r="J209" s="233">
        <v>75.8</v>
      </c>
      <c r="K209" s="54">
        <v>0</v>
      </c>
      <c r="L209" s="81">
        <v>0</v>
      </c>
      <c r="M209" s="81">
        <v>0</v>
      </c>
      <c r="N209" s="54">
        <v>0</v>
      </c>
      <c r="O209" s="56">
        <f t="shared" si="35"/>
        <v>75.8</v>
      </c>
    </row>
    <row r="210" spans="1:15" s="57" customFormat="1" ht="44.25" customHeight="1" outlineLevel="1" x14ac:dyDescent="0.25">
      <c r="A210" s="134" t="s">
        <v>245</v>
      </c>
      <c r="B210" s="200" t="s">
        <v>321</v>
      </c>
      <c r="C210" s="197"/>
      <c r="D210" s="197"/>
      <c r="E210" s="91"/>
      <c r="F210" s="91"/>
      <c r="G210" s="129"/>
      <c r="H210" s="129"/>
      <c r="I210" s="129"/>
      <c r="J210" s="233">
        <f>J211+J213+J214+J212</f>
        <v>42728.6</v>
      </c>
      <c r="K210" s="91">
        <v>14122.2</v>
      </c>
      <c r="L210" s="94">
        <f>L211+L213+L214</f>
        <v>8692.9</v>
      </c>
      <c r="M210" s="94">
        <f>M211+M213+M214</f>
        <v>8692.9</v>
      </c>
      <c r="N210" s="94">
        <v>8692.9</v>
      </c>
      <c r="O210" s="94">
        <f>SUM(J210:N210)</f>
        <v>82929.5</v>
      </c>
    </row>
    <row r="211" spans="1:15" ht="27" customHeight="1" outlineLevel="1" x14ac:dyDescent="0.25">
      <c r="A211" s="153"/>
      <c r="B211" s="160" t="s">
        <v>290</v>
      </c>
      <c r="C211" s="102" t="s">
        <v>37</v>
      </c>
      <c r="D211" s="170"/>
      <c r="E211" s="56"/>
      <c r="F211" s="56"/>
      <c r="G211" s="92"/>
      <c r="H211" s="92"/>
      <c r="I211" s="92"/>
      <c r="J211" s="233">
        <v>0</v>
      </c>
      <c r="K211" s="54">
        <v>0</v>
      </c>
      <c r="L211" s="81">
        <v>0</v>
      </c>
      <c r="M211" s="81">
        <v>0</v>
      </c>
      <c r="N211" s="144">
        <v>0</v>
      </c>
      <c r="O211" s="201">
        <f>SUM(J211:N211)</f>
        <v>0</v>
      </c>
    </row>
    <row r="212" spans="1:15" ht="27" customHeight="1" outlineLevel="1" x14ac:dyDescent="0.25">
      <c r="A212" s="153"/>
      <c r="B212" s="160" t="s">
        <v>289</v>
      </c>
      <c r="C212" s="102" t="s">
        <v>37</v>
      </c>
      <c r="D212" s="170"/>
      <c r="E212" s="56"/>
      <c r="F212" s="56"/>
      <c r="G212" s="92" t="s">
        <v>342</v>
      </c>
      <c r="H212" s="92" t="s">
        <v>380</v>
      </c>
      <c r="I212" s="92" t="s">
        <v>327</v>
      </c>
      <c r="J212" s="233">
        <v>2154.9</v>
      </c>
      <c r="K212" s="54">
        <v>0</v>
      </c>
      <c r="L212" s="81">
        <v>0</v>
      </c>
      <c r="M212" s="81">
        <v>0</v>
      </c>
      <c r="N212" s="144">
        <v>0</v>
      </c>
      <c r="O212" s="201">
        <f>SUM(J212:N212)</f>
        <v>2154.9</v>
      </c>
    </row>
    <row r="213" spans="1:15" ht="30" customHeight="1" outlineLevel="1" x14ac:dyDescent="0.25">
      <c r="A213" s="153"/>
      <c r="B213" s="160" t="s">
        <v>289</v>
      </c>
      <c r="C213" s="102" t="s">
        <v>37</v>
      </c>
      <c r="D213" s="170"/>
      <c r="E213" s="56"/>
      <c r="F213" s="56"/>
      <c r="G213" s="92" t="s">
        <v>342</v>
      </c>
      <c r="H213" s="92" t="s">
        <v>381</v>
      </c>
      <c r="I213" s="92" t="s">
        <v>332</v>
      </c>
      <c r="J213" s="233">
        <v>24248.799999999999</v>
      </c>
      <c r="K213" s="54">
        <v>0</v>
      </c>
      <c r="L213" s="81">
        <v>0</v>
      </c>
      <c r="M213" s="81">
        <v>0</v>
      </c>
      <c r="N213" s="144">
        <v>0</v>
      </c>
      <c r="O213" s="56">
        <f t="shared" ref="O213:O214" si="36">SUM(J213:N213)</f>
        <v>24248.799999999999</v>
      </c>
    </row>
    <row r="214" spans="1:15" ht="33" customHeight="1" outlineLevel="1" x14ac:dyDescent="0.25">
      <c r="A214" s="153"/>
      <c r="B214" s="160" t="s">
        <v>294</v>
      </c>
      <c r="C214" s="102" t="s">
        <v>37</v>
      </c>
      <c r="D214" s="170"/>
      <c r="E214" s="56"/>
      <c r="F214" s="56"/>
      <c r="G214" s="92" t="s">
        <v>342</v>
      </c>
      <c r="H214" s="92" t="s">
        <v>382</v>
      </c>
      <c r="I214" s="92" t="s">
        <v>327</v>
      </c>
      <c r="J214" s="233">
        <v>16324.9</v>
      </c>
      <c r="K214" s="55">
        <f>K210</f>
        <v>14122.2</v>
      </c>
      <c r="L214" s="81">
        <v>8692.9</v>
      </c>
      <c r="M214" s="81">
        <v>8692.9</v>
      </c>
      <c r="N214" s="144">
        <v>8692.9</v>
      </c>
      <c r="O214" s="56">
        <f t="shared" si="36"/>
        <v>56525.8</v>
      </c>
    </row>
    <row r="215" spans="1:15" ht="37.5" outlineLevel="1" x14ac:dyDescent="0.25">
      <c r="A215" s="153"/>
      <c r="B215" s="202" t="s">
        <v>251</v>
      </c>
      <c r="C215" s="102" t="s">
        <v>37</v>
      </c>
      <c r="D215" s="170"/>
      <c r="E215" s="56"/>
      <c r="F215" s="56"/>
      <c r="G215" s="92"/>
      <c r="H215" s="92"/>
      <c r="I215" s="92"/>
      <c r="J215" s="233"/>
      <c r="K215" s="55"/>
      <c r="L215" s="82"/>
      <c r="M215" s="82"/>
      <c r="N215" s="55"/>
      <c r="O215" s="55"/>
    </row>
    <row r="216" spans="1:15" ht="39.75" customHeight="1" outlineLevel="1" x14ac:dyDescent="0.25">
      <c r="A216" s="153"/>
      <c r="B216" s="202" t="s">
        <v>252</v>
      </c>
      <c r="C216" s="102" t="s">
        <v>37</v>
      </c>
      <c r="D216" s="170"/>
      <c r="E216" s="56"/>
      <c r="F216" s="56"/>
      <c r="G216" s="92"/>
      <c r="H216" s="92"/>
      <c r="I216" s="92"/>
      <c r="J216" s="233"/>
      <c r="K216" s="55"/>
      <c r="L216" s="82"/>
      <c r="M216" s="82"/>
      <c r="N216" s="55"/>
      <c r="O216" s="55"/>
    </row>
    <row r="217" spans="1:15" ht="37.5" outlineLevel="1" x14ac:dyDescent="0.25">
      <c r="A217" s="153"/>
      <c r="B217" s="202" t="s">
        <v>253</v>
      </c>
      <c r="C217" s="102" t="s">
        <v>37</v>
      </c>
      <c r="D217" s="170"/>
      <c r="E217" s="56"/>
      <c r="F217" s="56"/>
      <c r="G217" s="92"/>
      <c r="H217" s="92"/>
      <c r="I217" s="92"/>
      <c r="J217" s="233"/>
      <c r="K217" s="55"/>
      <c r="L217" s="82"/>
      <c r="M217" s="82"/>
      <c r="N217" s="55"/>
      <c r="O217" s="55"/>
    </row>
    <row r="218" spans="1:15" ht="37.5" outlineLevel="1" x14ac:dyDescent="0.25">
      <c r="A218" s="153"/>
      <c r="B218" s="202" t="s">
        <v>254</v>
      </c>
      <c r="C218" s="102" t="s">
        <v>37</v>
      </c>
      <c r="D218" s="170"/>
      <c r="E218" s="56"/>
      <c r="F218" s="56"/>
      <c r="G218" s="92"/>
      <c r="H218" s="92"/>
      <c r="I218" s="92"/>
      <c r="J218" s="233"/>
      <c r="K218" s="55"/>
      <c r="L218" s="82"/>
      <c r="M218" s="82"/>
      <c r="N218" s="55"/>
      <c r="O218" s="55"/>
    </row>
    <row r="219" spans="1:15" ht="37.5" outlineLevel="1" x14ac:dyDescent="0.25">
      <c r="A219" s="153"/>
      <c r="B219" s="202" t="s">
        <v>255</v>
      </c>
      <c r="C219" s="102" t="s">
        <v>37</v>
      </c>
      <c r="D219" s="170"/>
      <c r="E219" s="56"/>
      <c r="F219" s="56"/>
      <c r="G219" s="92"/>
      <c r="H219" s="92"/>
      <c r="I219" s="92"/>
      <c r="J219" s="233"/>
      <c r="K219" s="55"/>
      <c r="L219" s="82"/>
      <c r="M219" s="82"/>
      <c r="N219" s="55"/>
      <c r="O219" s="55"/>
    </row>
    <row r="220" spans="1:15" ht="37.5" outlineLevel="1" x14ac:dyDescent="0.25">
      <c r="A220" s="153"/>
      <c r="B220" s="202" t="s">
        <v>256</v>
      </c>
      <c r="C220" s="102" t="s">
        <v>37</v>
      </c>
      <c r="D220" s="170"/>
      <c r="E220" s="56"/>
      <c r="F220" s="56"/>
      <c r="G220" s="92"/>
      <c r="H220" s="92"/>
      <c r="I220" s="92"/>
      <c r="J220" s="233"/>
      <c r="K220" s="55"/>
      <c r="L220" s="82"/>
      <c r="M220" s="82"/>
      <c r="N220" s="55"/>
      <c r="O220" s="55"/>
    </row>
    <row r="221" spans="1:15" ht="37.5" outlineLevel="1" x14ac:dyDescent="0.25">
      <c r="A221" s="48"/>
      <c r="B221" s="203" t="s">
        <v>257</v>
      </c>
      <c r="C221" s="102" t="s">
        <v>37</v>
      </c>
      <c r="D221" s="48"/>
      <c r="E221" s="48"/>
      <c r="F221" s="48"/>
      <c r="G221" s="48"/>
      <c r="H221" s="48"/>
      <c r="I221" s="48"/>
      <c r="J221" s="233"/>
      <c r="K221" s="48"/>
      <c r="L221" s="80"/>
      <c r="M221" s="80"/>
      <c r="N221" s="48"/>
      <c r="O221" s="48"/>
    </row>
    <row r="222" spans="1:15" ht="37.5" outlineLevel="1" x14ac:dyDescent="0.25">
      <c r="A222" s="153"/>
      <c r="B222" s="47" t="s">
        <v>258</v>
      </c>
      <c r="C222" s="102" t="s">
        <v>37</v>
      </c>
      <c r="D222" s="170"/>
      <c r="E222" s="56"/>
      <c r="F222" s="56"/>
      <c r="G222" s="92"/>
      <c r="H222" s="92"/>
      <c r="I222" s="92"/>
      <c r="J222" s="233"/>
      <c r="K222" s="55"/>
      <c r="L222" s="82"/>
      <c r="M222" s="82"/>
      <c r="N222" s="55"/>
      <c r="O222" s="55"/>
    </row>
    <row r="223" spans="1:15" ht="37.5" outlineLevel="1" x14ac:dyDescent="0.25">
      <c r="A223" s="153"/>
      <c r="B223" s="47" t="s">
        <v>259</v>
      </c>
      <c r="C223" s="102" t="s">
        <v>37</v>
      </c>
      <c r="D223" s="170"/>
      <c r="E223" s="56"/>
      <c r="F223" s="56"/>
      <c r="G223" s="92"/>
      <c r="H223" s="92"/>
      <c r="I223" s="92"/>
      <c r="J223" s="233"/>
      <c r="K223" s="55"/>
      <c r="L223" s="82"/>
      <c r="M223" s="82"/>
      <c r="N223" s="55"/>
      <c r="O223" s="55"/>
    </row>
    <row r="224" spans="1:15" ht="37.5" outlineLevel="1" x14ac:dyDescent="0.25">
      <c r="A224" s="153"/>
      <c r="B224" s="47" t="s">
        <v>260</v>
      </c>
      <c r="C224" s="102" t="s">
        <v>37</v>
      </c>
      <c r="D224" s="170"/>
      <c r="E224" s="56"/>
      <c r="F224" s="56"/>
      <c r="G224" s="92"/>
      <c r="H224" s="92"/>
      <c r="I224" s="92"/>
      <c r="J224" s="233"/>
      <c r="K224" s="55"/>
      <c r="L224" s="82"/>
      <c r="M224" s="82"/>
      <c r="N224" s="55"/>
      <c r="O224" s="55"/>
    </row>
    <row r="225" spans="1:15" ht="37.5" outlineLevel="1" x14ac:dyDescent="0.25">
      <c r="A225" s="153"/>
      <c r="B225" s="145" t="s">
        <v>256</v>
      </c>
      <c r="C225" s="102" t="s">
        <v>37</v>
      </c>
      <c r="D225" s="181"/>
      <c r="E225" s="56"/>
      <c r="F225" s="56"/>
      <c r="G225" s="92"/>
      <c r="H225" s="92"/>
      <c r="I225" s="92"/>
      <c r="J225" s="233"/>
      <c r="K225" s="55"/>
      <c r="L225" s="82"/>
      <c r="M225" s="82"/>
      <c r="N225" s="55"/>
      <c r="O225" s="55"/>
    </row>
    <row r="226" spans="1:15" ht="37.5" outlineLevel="1" x14ac:dyDescent="0.25">
      <c r="A226" s="153"/>
      <c r="B226" s="145" t="s">
        <v>261</v>
      </c>
      <c r="C226" s="102" t="s">
        <v>37</v>
      </c>
      <c r="D226" s="181"/>
      <c r="E226" s="56"/>
      <c r="F226" s="56"/>
      <c r="G226" s="76"/>
      <c r="H226" s="92"/>
      <c r="I226" s="92"/>
      <c r="J226" s="233"/>
      <c r="K226" s="55"/>
      <c r="L226" s="82"/>
      <c r="M226" s="82"/>
      <c r="N226" s="55"/>
      <c r="O226" s="55"/>
    </row>
    <row r="227" spans="1:15" s="57" customFormat="1" ht="37.5" outlineLevel="1" x14ac:dyDescent="0.25">
      <c r="A227" s="134" t="s">
        <v>247</v>
      </c>
      <c r="B227" s="126" t="s">
        <v>262</v>
      </c>
      <c r="C227" s="205"/>
      <c r="D227" s="180"/>
      <c r="E227" s="91"/>
      <c r="F227" s="91"/>
      <c r="G227" s="134"/>
      <c r="H227" s="129"/>
      <c r="I227" s="129"/>
      <c r="J227" s="233">
        <v>0</v>
      </c>
      <c r="K227" s="94">
        <v>0</v>
      </c>
      <c r="L227" s="94">
        <v>0</v>
      </c>
      <c r="M227" s="94">
        <v>0</v>
      </c>
      <c r="N227" s="94">
        <v>0</v>
      </c>
      <c r="O227" s="94">
        <v>0</v>
      </c>
    </row>
    <row r="228" spans="1:15" ht="37.5" outlineLevel="1" x14ac:dyDescent="0.25">
      <c r="A228" s="153"/>
      <c r="B228" s="145" t="s">
        <v>263</v>
      </c>
      <c r="C228" s="102" t="s">
        <v>37</v>
      </c>
      <c r="D228" s="181"/>
      <c r="E228" s="56"/>
      <c r="F228" s="56"/>
      <c r="G228" s="76"/>
      <c r="H228" s="92"/>
      <c r="I228" s="92"/>
      <c r="J228" s="233">
        <v>0</v>
      </c>
      <c r="K228" s="54">
        <v>0</v>
      </c>
      <c r="L228" s="81">
        <v>0</v>
      </c>
      <c r="M228" s="81">
        <v>0</v>
      </c>
      <c r="N228" s="54">
        <v>0</v>
      </c>
      <c r="O228" s="54">
        <v>0</v>
      </c>
    </row>
    <row r="229" spans="1:15" ht="56.25" outlineLevel="1" x14ac:dyDescent="0.25">
      <c r="A229" s="153"/>
      <c r="B229" s="145" t="s">
        <v>264</v>
      </c>
      <c r="C229" s="102" t="s">
        <v>37</v>
      </c>
      <c r="D229" s="181"/>
      <c r="E229" s="56"/>
      <c r="F229" s="56"/>
      <c r="G229" s="76"/>
      <c r="H229" s="92"/>
      <c r="I229" s="92"/>
      <c r="J229" s="233">
        <v>0</v>
      </c>
      <c r="K229" s="54">
        <v>0</v>
      </c>
      <c r="L229" s="81">
        <v>0</v>
      </c>
      <c r="M229" s="81">
        <v>0</v>
      </c>
      <c r="N229" s="54">
        <v>0</v>
      </c>
      <c r="O229" s="54">
        <v>0</v>
      </c>
    </row>
    <row r="230" spans="1:15" ht="37.5" outlineLevel="1" x14ac:dyDescent="0.25">
      <c r="A230" s="153"/>
      <c r="B230" s="145" t="s">
        <v>265</v>
      </c>
      <c r="C230" s="102" t="s">
        <v>37</v>
      </c>
      <c r="D230" s="181"/>
      <c r="E230" s="56"/>
      <c r="F230" s="56"/>
      <c r="G230" s="76"/>
      <c r="H230" s="92"/>
      <c r="I230" s="92"/>
      <c r="J230" s="233">
        <v>0</v>
      </c>
      <c r="K230" s="54">
        <v>0</v>
      </c>
      <c r="L230" s="81">
        <v>0</v>
      </c>
      <c r="M230" s="81">
        <v>0</v>
      </c>
      <c r="N230" s="54">
        <v>0</v>
      </c>
      <c r="O230" s="54">
        <v>0</v>
      </c>
    </row>
    <row r="231" spans="1:15" s="57" customFormat="1" ht="37.5" outlineLevel="1" x14ac:dyDescent="0.25">
      <c r="A231" s="134" t="s">
        <v>250</v>
      </c>
      <c r="B231" s="126" t="s">
        <v>323</v>
      </c>
      <c r="C231" s="197" t="s">
        <v>37</v>
      </c>
      <c r="D231" s="180"/>
      <c r="E231" s="91"/>
      <c r="F231" s="91"/>
      <c r="G231" s="134"/>
      <c r="H231" s="129"/>
      <c r="I231" s="129"/>
      <c r="J231" s="233">
        <f>J232+J234+J235+J236+J237</f>
        <v>70238.8</v>
      </c>
      <c r="K231" s="94">
        <v>0</v>
      </c>
      <c r="L231" s="94">
        <v>0</v>
      </c>
      <c r="M231" s="94">
        <v>0</v>
      </c>
      <c r="N231" s="94">
        <v>0</v>
      </c>
      <c r="O231" s="94">
        <f>J231</f>
        <v>70238.8</v>
      </c>
    </row>
    <row r="232" spans="1:15" ht="22.5" customHeight="1" outlineLevel="1" x14ac:dyDescent="0.25">
      <c r="A232" s="153"/>
      <c r="B232" s="160" t="s">
        <v>290</v>
      </c>
      <c r="C232" s="102" t="s">
        <v>37</v>
      </c>
      <c r="D232" s="181"/>
      <c r="E232" s="56"/>
      <c r="F232" s="56"/>
      <c r="G232" s="76" t="s">
        <v>342</v>
      </c>
      <c r="H232" s="92" t="s">
        <v>395</v>
      </c>
      <c r="I232" s="92" t="s">
        <v>332</v>
      </c>
      <c r="J232" s="233">
        <v>62383.1</v>
      </c>
      <c r="K232" s="54">
        <v>0</v>
      </c>
      <c r="L232" s="81">
        <v>0</v>
      </c>
      <c r="M232" s="81">
        <v>0</v>
      </c>
      <c r="N232" s="54">
        <v>0</v>
      </c>
      <c r="O232" s="201">
        <f t="shared" ref="O232:O237" si="37">J232</f>
        <v>62383.1</v>
      </c>
    </row>
    <row r="233" spans="1:15" ht="22.5" hidden="1" customHeight="1" outlineLevel="1" x14ac:dyDescent="0.25">
      <c r="A233" s="153"/>
      <c r="B233" s="160"/>
      <c r="C233" s="102"/>
      <c r="D233" s="181"/>
      <c r="E233" s="56"/>
      <c r="F233" s="56"/>
      <c r="G233" s="76"/>
      <c r="H233" s="92"/>
      <c r="I233" s="92"/>
      <c r="J233" s="233"/>
      <c r="K233" s="54"/>
      <c r="L233" s="81"/>
      <c r="M233" s="81"/>
      <c r="N233" s="54"/>
      <c r="O233" s="201"/>
    </row>
    <row r="234" spans="1:15" ht="22.5" customHeight="1" outlineLevel="1" x14ac:dyDescent="0.25">
      <c r="A234" s="153"/>
      <c r="B234" s="160" t="s">
        <v>289</v>
      </c>
      <c r="C234" s="102" t="s">
        <v>37</v>
      </c>
      <c r="D234" s="181"/>
      <c r="E234" s="56"/>
      <c r="F234" s="56"/>
      <c r="G234" s="76" t="s">
        <v>342</v>
      </c>
      <c r="H234" s="92" t="s">
        <v>396</v>
      </c>
      <c r="I234" s="92" t="s">
        <v>332</v>
      </c>
      <c r="J234" s="233">
        <v>983.7</v>
      </c>
      <c r="K234" s="54"/>
      <c r="L234" s="81"/>
      <c r="M234" s="81"/>
      <c r="N234" s="54"/>
      <c r="O234" s="201"/>
    </row>
    <row r="235" spans="1:15" ht="24" customHeight="1" outlineLevel="1" x14ac:dyDescent="0.25">
      <c r="A235" s="153"/>
      <c r="B235" s="160" t="s">
        <v>289</v>
      </c>
      <c r="C235" s="102" t="s">
        <v>37</v>
      </c>
      <c r="D235" s="181"/>
      <c r="E235" s="56"/>
      <c r="F235" s="56"/>
      <c r="G235" s="76" t="s">
        <v>342</v>
      </c>
      <c r="H235" s="92" t="s">
        <v>395</v>
      </c>
      <c r="I235" s="92" t="s">
        <v>332</v>
      </c>
      <c r="J235" s="233">
        <v>6169.7</v>
      </c>
      <c r="K235" s="54">
        <v>0</v>
      </c>
      <c r="L235" s="81">
        <v>0</v>
      </c>
      <c r="M235" s="81">
        <v>0</v>
      </c>
      <c r="N235" s="54">
        <v>0</v>
      </c>
      <c r="O235" s="201">
        <f t="shared" si="37"/>
        <v>6169.7</v>
      </c>
    </row>
    <row r="236" spans="1:15" ht="24" customHeight="1" outlineLevel="1" x14ac:dyDescent="0.25">
      <c r="A236" s="153"/>
      <c r="B236" s="160" t="s">
        <v>294</v>
      </c>
      <c r="C236" s="102" t="s">
        <v>37</v>
      </c>
      <c r="D236" s="181"/>
      <c r="E236" s="56"/>
      <c r="F236" s="56"/>
      <c r="G236" s="76" t="s">
        <v>342</v>
      </c>
      <c r="H236" s="92" t="s">
        <v>396</v>
      </c>
      <c r="I236" s="92" t="s">
        <v>332</v>
      </c>
      <c r="J236" s="233">
        <v>9.9</v>
      </c>
      <c r="K236" s="54"/>
      <c r="L236" s="81"/>
      <c r="M236" s="81"/>
      <c r="N236" s="54"/>
      <c r="O236" s="201"/>
    </row>
    <row r="237" spans="1:15" ht="27.75" customHeight="1" outlineLevel="1" x14ac:dyDescent="0.25">
      <c r="A237" s="153"/>
      <c r="B237" s="160" t="s">
        <v>294</v>
      </c>
      <c r="C237" s="102" t="s">
        <v>37</v>
      </c>
      <c r="D237" s="181"/>
      <c r="E237" s="56"/>
      <c r="F237" s="56"/>
      <c r="G237" s="76" t="s">
        <v>342</v>
      </c>
      <c r="H237" s="92" t="s">
        <v>395</v>
      </c>
      <c r="I237" s="92" t="s">
        <v>332</v>
      </c>
      <c r="J237" s="233">
        <v>692.4</v>
      </c>
      <c r="K237" s="54">
        <v>0</v>
      </c>
      <c r="L237" s="81">
        <v>0</v>
      </c>
      <c r="M237" s="81">
        <v>0</v>
      </c>
      <c r="N237" s="54">
        <v>0</v>
      </c>
      <c r="O237" s="201">
        <f t="shared" si="37"/>
        <v>692.4</v>
      </c>
    </row>
    <row r="238" spans="1:15" ht="56.25" outlineLevel="1" x14ac:dyDescent="0.25">
      <c r="A238" s="153"/>
      <c r="B238" s="145" t="s">
        <v>266</v>
      </c>
      <c r="C238" s="102" t="s">
        <v>37</v>
      </c>
      <c r="D238" s="181"/>
      <c r="E238" s="56"/>
      <c r="F238" s="56"/>
      <c r="G238" s="76"/>
      <c r="H238" s="92"/>
      <c r="I238" s="92"/>
      <c r="J238" s="233"/>
      <c r="K238" s="55"/>
      <c r="L238" s="82"/>
      <c r="M238" s="82"/>
      <c r="N238" s="55"/>
      <c r="O238" s="55"/>
    </row>
    <row r="239" spans="1:15" ht="37.5" outlineLevel="1" x14ac:dyDescent="0.25">
      <c r="A239" s="153"/>
      <c r="B239" s="145" t="s">
        <v>267</v>
      </c>
      <c r="C239" s="102" t="s">
        <v>37</v>
      </c>
      <c r="D239" s="181"/>
      <c r="E239" s="56"/>
      <c r="F239" s="56"/>
      <c r="G239" s="76"/>
      <c r="H239" s="92"/>
      <c r="I239" s="92"/>
      <c r="J239" s="221"/>
      <c r="K239" s="55"/>
      <c r="L239" s="82"/>
      <c r="M239" s="82"/>
      <c r="N239" s="55"/>
      <c r="O239" s="55"/>
    </row>
    <row r="240" spans="1:15" ht="56.25" outlineLevel="1" x14ac:dyDescent="0.25">
      <c r="A240" s="153"/>
      <c r="B240" s="145" t="s">
        <v>268</v>
      </c>
      <c r="C240" s="102" t="s">
        <v>37</v>
      </c>
      <c r="D240" s="181"/>
      <c r="E240" s="56"/>
      <c r="F240" s="56"/>
      <c r="G240" s="76"/>
      <c r="H240" s="92"/>
      <c r="I240" s="92"/>
      <c r="J240" s="221"/>
      <c r="K240" s="55"/>
      <c r="L240" s="82"/>
      <c r="M240" s="82"/>
      <c r="N240" s="55"/>
      <c r="O240" s="55"/>
    </row>
    <row r="241" spans="1:15" ht="37.5" outlineLevel="1" x14ac:dyDescent="0.25">
      <c r="A241" s="153"/>
      <c r="B241" s="145" t="s">
        <v>269</v>
      </c>
      <c r="C241" s="102" t="s">
        <v>37</v>
      </c>
      <c r="D241" s="181"/>
      <c r="E241" s="56"/>
      <c r="F241" s="56"/>
      <c r="G241" s="76"/>
      <c r="H241" s="92"/>
      <c r="I241" s="92"/>
      <c r="J241" s="221"/>
      <c r="K241" s="55"/>
      <c r="L241" s="82"/>
      <c r="M241" s="82"/>
      <c r="N241" s="55"/>
      <c r="O241" s="55"/>
    </row>
    <row r="242" spans="1:15" s="53" customFormat="1" ht="93.75" x14ac:dyDescent="0.25">
      <c r="A242" s="110" t="s">
        <v>271</v>
      </c>
      <c r="B242" s="165" t="s">
        <v>270</v>
      </c>
      <c r="C242" s="112" t="s">
        <v>37</v>
      </c>
      <c r="D242" s="167"/>
      <c r="E242" s="167"/>
      <c r="F242" s="51"/>
      <c r="G242" s="110"/>
      <c r="H242" s="110"/>
      <c r="I242" s="110"/>
      <c r="J242" s="226">
        <f>J250+J259</f>
        <v>9835.2000000000007</v>
      </c>
      <c r="K242" s="74">
        <f>K250+K259</f>
        <v>8314.2999999999993</v>
      </c>
      <c r="L242" s="74">
        <f t="shared" ref="L242:N242" si="38">L250+L259</f>
        <v>9455.9</v>
      </c>
      <c r="M242" s="74">
        <f t="shared" si="38"/>
        <v>9455.9</v>
      </c>
      <c r="N242" s="74">
        <f t="shared" si="38"/>
        <v>9455.9</v>
      </c>
      <c r="O242" s="74">
        <f>SUM(J242:N242)</f>
        <v>46517.2</v>
      </c>
    </row>
    <row r="243" spans="1:15" ht="37.5" x14ac:dyDescent="0.25">
      <c r="A243" s="153"/>
      <c r="B243" s="117" t="s">
        <v>294</v>
      </c>
      <c r="C243" s="102" t="s">
        <v>37</v>
      </c>
      <c r="D243" s="55"/>
      <c r="E243" s="55" t="s">
        <v>34</v>
      </c>
      <c r="F243" s="55" t="s">
        <v>34</v>
      </c>
      <c r="G243" s="152"/>
      <c r="H243" s="152"/>
      <c r="I243" s="152"/>
      <c r="J243" s="230">
        <f>J242</f>
        <v>9835.2000000000007</v>
      </c>
      <c r="K243" s="195">
        <f t="shared" ref="K243:O243" si="39">K242</f>
        <v>8314.2999999999993</v>
      </c>
      <c r="L243" s="185">
        <f t="shared" si="39"/>
        <v>9455.9</v>
      </c>
      <c r="M243" s="185">
        <f t="shared" si="39"/>
        <v>9455.9</v>
      </c>
      <c r="N243" s="195">
        <f t="shared" si="39"/>
        <v>9455.9</v>
      </c>
      <c r="O243" s="195">
        <f t="shared" si="39"/>
        <v>46517.2</v>
      </c>
    </row>
    <row r="244" spans="1:15" ht="18.75" outlineLevel="1" x14ac:dyDescent="0.25">
      <c r="A244" s="187"/>
      <c r="B244" s="46" t="s">
        <v>95</v>
      </c>
      <c r="C244" s="102"/>
      <c r="D244" s="178"/>
      <c r="E244" s="79"/>
      <c r="F244" s="79"/>
      <c r="G244" s="179"/>
      <c r="H244" s="179"/>
      <c r="I244" s="179"/>
      <c r="J244" s="231"/>
      <c r="K244" s="79"/>
      <c r="L244" s="82"/>
      <c r="M244" s="82"/>
      <c r="N244" s="55"/>
      <c r="O244" s="55"/>
    </row>
    <row r="245" spans="1:15" ht="37.5" outlineLevel="1" x14ac:dyDescent="0.25">
      <c r="A245" s="153" t="s">
        <v>272</v>
      </c>
      <c r="B245" s="145" t="s">
        <v>273</v>
      </c>
      <c r="C245" s="177" t="s">
        <v>49</v>
      </c>
      <c r="D245" s="178"/>
      <c r="E245" s="55"/>
      <c r="F245" s="55"/>
      <c r="G245" s="153"/>
      <c r="H245" s="152"/>
      <c r="I245" s="152"/>
      <c r="J245" s="221">
        <v>100</v>
      </c>
      <c r="K245" s="55">
        <v>100</v>
      </c>
      <c r="L245" s="82">
        <v>100</v>
      </c>
      <c r="M245" s="82">
        <v>100</v>
      </c>
      <c r="N245" s="55">
        <v>100</v>
      </c>
      <c r="O245" s="55">
        <v>100</v>
      </c>
    </row>
    <row r="246" spans="1:15" ht="56.25" outlineLevel="1" x14ac:dyDescent="0.25">
      <c r="A246" s="153" t="s">
        <v>274</v>
      </c>
      <c r="B246" s="145" t="s">
        <v>275</v>
      </c>
      <c r="C246" s="102" t="s">
        <v>49</v>
      </c>
      <c r="D246" s="178"/>
      <c r="E246" s="55"/>
      <c r="F246" s="55"/>
      <c r="G246" s="153"/>
      <c r="H246" s="152"/>
      <c r="I246" s="152"/>
      <c r="J246" s="221">
        <v>100</v>
      </c>
      <c r="K246" s="55">
        <v>100</v>
      </c>
      <c r="L246" s="82">
        <v>100</v>
      </c>
      <c r="M246" s="82">
        <v>100</v>
      </c>
      <c r="N246" s="55">
        <v>100</v>
      </c>
      <c r="O246" s="55">
        <v>100</v>
      </c>
    </row>
    <row r="247" spans="1:15" ht="56.25" outlineLevel="1" x14ac:dyDescent="0.25">
      <c r="A247" s="153" t="s">
        <v>276</v>
      </c>
      <c r="B247" s="145" t="s">
        <v>277</v>
      </c>
      <c r="C247" s="102"/>
      <c r="D247" s="178"/>
      <c r="E247" s="55"/>
      <c r="F247" s="55"/>
      <c r="G247" s="153"/>
      <c r="H247" s="152"/>
      <c r="I247" s="152"/>
      <c r="J247" s="221"/>
      <c r="K247" s="55"/>
      <c r="L247" s="82"/>
      <c r="M247" s="82"/>
      <c r="N247" s="55"/>
      <c r="O247" s="55"/>
    </row>
    <row r="248" spans="1:15" ht="37.5" outlineLevel="1" x14ac:dyDescent="0.25">
      <c r="A248" s="153" t="s">
        <v>278</v>
      </c>
      <c r="B248" s="145" t="s">
        <v>279</v>
      </c>
      <c r="C248" s="102"/>
      <c r="D248" s="178"/>
      <c r="E248" s="55"/>
      <c r="F248" s="55"/>
      <c r="G248" s="153"/>
      <c r="H248" s="152"/>
      <c r="I248" s="152"/>
      <c r="J248" s="221"/>
      <c r="K248" s="55"/>
      <c r="L248" s="82"/>
      <c r="M248" s="82"/>
      <c r="N248" s="55"/>
      <c r="O248" s="55"/>
    </row>
    <row r="249" spans="1:15" ht="18.75" outlineLevel="1" x14ac:dyDescent="0.25">
      <c r="A249" s="153"/>
      <c r="B249" s="145" t="s">
        <v>117</v>
      </c>
      <c r="C249" s="102"/>
      <c r="D249" s="178"/>
      <c r="E249" s="55"/>
      <c r="F249" s="55"/>
      <c r="G249" s="153"/>
      <c r="H249" s="152"/>
      <c r="I249" s="152"/>
      <c r="J249" s="221"/>
      <c r="K249" s="55"/>
      <c r="L249" s="82"/>
      <c r="M249" s="82"/>
      <c r="N249" s="55"/>
      <c r="O249" s="55"/>
    </row>
    <row r="250" spans="1:15" s="57" customFormat="1" ht="37.5" outlineLevel="1" x14ac:dyDescent="0.25">
      <c r="A250" s="134" t="s">
        <v>280</v>
      </c>
      <c r="B250" s="126" t="s">
        <v>281</v>
      </c>
      <c r="C250" s="197" t="s">
        <v>37</v>
      </c>
      <c r="D250" s="180"/>
      <c r="E250" s="91"/>
      <c r="F250" s="91"/>
      <c r="G250" s="134"/>
      <c r="H250" s="129"/>
      <c r="I250" s="129"/>
      <c r="J250" s="233">
        <f>J252+J253+J254+J255+J256+J257+J258</f>
        <v>5222.8999999999996</v>
      </c>
      <c r="K250" s="94">
        <f>K252+K253+K254+K255+K256+K257+K258+K251</f>
        <v>4199.5</v>
      </c>
      <c r="L250" s="94">
        <f t="shared" ref="L250:N250" si="40">L252+L253+L254+L255+L256+L257+L258+L251</f>
        <v>4773.6000000000004</v>
      </c>
      <c r="M250" s="94">
        <f t="shared" si="40"/>
        <v>4773.6000000000004</v>
      </c>
      <c r="N250" s="94">
        <f t="shared" si="40"/>
        <v>4773.6000000000004</v>
      </c>
      <c r="O250" s="94">
        <f>SUM(J250:N250)</f>
        <v>23743.200000000001</v>
      </c>
    </row>
    <row r="251" spans="1:15" ht="37.5" outlineLevel="1" x14ac:dyDescent="0.25">
      <c r="A251" s="153"/>
      <c r="B251" s="117" t="s">
        <v>294</v>
      </c>
      <c r="C251" s="102" t="s">
        <v>37</v>
      </c>
      <c r="D251" s="181"/>
      <c r="E251" s="56"/>
      <c r="F251" s="56"/>
      <c r="G251" s="76" t="s">
        <v>335</v>
      </c>
      <c r="H251" s="92" t="s">
        <v>383</v>
      </c>
      <c r="I251" s="92" t="s">
        <v>307</v>
      </c>
      <c r="J251" s="233"/>
      <c r="K251" s="54">
        <v>2</v>
      </c>
      <c r="L251" s="81">
        <v>2</v>
      </c>
      <c r="M251" s="81">
        <v>2</v>
      </c>
      <c r="N251" s="54">
        <v>2</v>
      </c>
      <c r="O251" s="54">
        <f>SUM(K251:N251)</f>
        <v>8</v>
      </c>
    </row>
    <row r="252" spans="1:15" ht="37.5" outlineLevel="1" x14ac:dyDescent="0.25">
      <c r="A252" s="153"/>
      <c r="B252" s="117" t="s">
        <v>294</v>
      </c>
      <c r="C252" s="102" t="s">
        <v>37</v>
      </c>
      <c r="D252" s="181"/>
      <c r="E252" s="56"/>
      <c r="F252" s="56"/>
      <c r="G252" s="76" t="s">
        <v>335</v>
      </c>
      <c r="H252" s="92" t="s">
        <v>383</v>
      </c>
      <c r="I252" s="92">
        <v>121</v>
      </c>
      <c r="J252" s="233">
        <v>2759.3</v>
      </c>
      <c r="K252" s="54">
        <v>3068.7</v>
      </c>
      <c r="L252" s="81">
        <v>3506.2</v>
      </c>
      <c r="M252" s="81">
        <v>3506.2</v>
      </c>
      <c r="N252" s="54">
        <v>3506.2</v>
      </c>
      <c r="O252" s="54">
        <f t="shared" ref="O252:O270" si="41">SUM(J252:N252)</f>
        <v>16346.6</v>
      </c>
    </row>
    <row r="253" spans="1:15" ht="37.5" outlineLevel="1" x14ac:dyDescent="0.25">
      <c r="A253" s="153"/>
      <c r="B253" s="117" t="s">
        <v>294</v>
      </c>
      <c r="C253" s="102" t="s">
        <v>37</v>
      </c>
      <c r="D253" s="181"/>
      <c r="E253" s="56"/>
      <c r="F253" s="56"/>
      <c r="G253" s="76" t="s">
        <v>335</v>
      </c>
      <c r="H253" s="92" t="s">
        <v>383</v>
      </c>
      <c r="I253" s="92">
        <v>129</v>
      </c>
      <c r="J253" s="233">
        <v>783.7</v>
      </c>
      <c r="K253" s="54">
        <v>958.5</v>
      </c>
      <c r="L253" s="81">
        <v>1095.0999999999999</v>
      </c>
      <c r="M253" s="81">
        <v>1095.0999999999999</v>
      </c>
      <c r="N253" s="54">
        <v>1095.0999999999999</v>
      </c>
      <c r="O253" s="54">
        <f t="shared" si="41"/>
        <v>5027.5</v>
      </c>
    </row>
    <row r="254" spans="1:15" ht="37.5" outlineLevel="1" x14ac:dyDescent="0.25">
      <c r="A254" s="153"/>
      <c r="B254" s="117" t="s">
        <v>294</v>
      </c>
      <c r="C254" s="102" t="s">
        <v>37</v>
      </c>
      <c r="D254" s="181"/>
      <c r="E254" s="56"/>
      <c r="F254" s="56"/>
      <c r="G254" s="76" t="s">
        <v>335</v>
      </c>
      <c r="H254" s="92" t="s">
        <v>383</v>
      </c>
      <c r="I254" s="92">
        <v>122</v>
      </c>
      <c r="J254" s="233">
        <v>11.2</v>
      </c>
      <c r="K254" s="54">
        <v>145</v>
      </c>
      <c r="L254" s="81">
        <v>145</v>
      </c>
      <c r="M254" s="81">
        <v>145</v>
      </c>
      <c r="N254" s="54">
        <v>145</v>
      </c>
      <c r="O254" s="54">
        <f t="shared" si="41"/>
        <v>591.20000000000005</v>
      </c>
    </row>
    <row r="255" spans="1:15" ht="37.5" outlineLevel="1" x14ac:dyDescent="0.25">
      <c r="A255" s="153"/>
      <c r="B255" s="117" t="s">
        <v>294</v>
      </c>
      <c r="C255" s="102" t="s">
        <v>37</v>
      </c>
      <c r="D255" s="181"/>
      <c r="E255" s="56"/>
      <c r="F255" s="56"/>
      <c r="G255" s="76" t="s">
        <v>335</v>
      </c>
      <c r="H255" s="92" t="s">
        <v>383</v>
      </c>
      <c r="I255" s="92">
        <v>242</v>
      </c>
      <c r="J255" s="233">
        <v>2.4</v>
      </c>
      <c r="K255" s="54">
        <v>6</v>
      </c>
      <c r="L255" s="81">
        <v>6</v>
      </c>
      <c r="M255" s="81">
        <v>6</v>
      </c>
      <c r="N255" s="54">
        <v>6</v>
      </c>
      <c r="O255" s="54">
        <f t="shared" si="41"/>
        <v>26.4</v>
      </c>
    </row>
    <row r="256" spans="1:15" ht="37.5" outlineLevel="1" x14ac:dyDescent="0.25">
      <c r="A256" s="153"/>
      <c r="B256" s="117" t="s">
        <v>294</v>
      </c>
      <c r="C256" s="102" t="s">
        <v>37</v>
      </c>
      <c r="D256" s="181"/>
      <c r="E256" s="56"/>
      <c r="F256" s="56"/>
      <c r="G256" s="76" t="s">
        <v>335</v>
      </c>
      <c r="H256" s="92" t="s">
        <v>383</v>
      </c>
      <c r="I256" s="92">
        <v>244</v>
      </c>
      <c r="J256" s="233">
        <v>21.8</v>
      </c>
      <c r="K256" s="54">
        <v>19.3</v>
      </c>
      <c r="L256" s="81">
        <v>19.3</v>
      </c>
      <c r="M256" s="81">
        <v>19.3</v>
      </c>
      <c r="N256" s="54">
        <v>19.3</v>
      </c>
      <c r="O256" s="54">
        <f t="shared" si="41"/>
        <v>99</v>
      </c>
    </row>
    <row r="257" spans="1:15" ht="37.5" outlineLevel="1" x14ac:dyDescent="0.25">
      <c r="A257" s="153"/>
      <c r="B257" s="117" t="s">
        <v>294</v>
      </c>
      <c r="C257" s="102" t="s">
        <v>37</v>
      </c>
      <c r="D257" s="181"/>
      <c r="E257" s="56"/>
      <c r="F257" s="56"/>
      <c r="G257" s="76" t="s">
        <v>335</v>
      </c>
      <c r="H257" s="92" t="s">
        <v>384</v>
      </c>
      <c r="I257" s="92" t="s">
        <v>368</v>
      </c>
      <c r="J257" s="233">
        <v>1182.0999999999999</v>
      </c>
      <c r="K257" s="54">
        <v>0</v>
      </c>
      <c r="L257" s="81">
        <v>0</v>
      </c>
      <c r="M257" s="81">
        <v>0</v>
      </c>
      <c r="N257" s="54">
        <v>0</v>
      </c>
      <c r="O257" s="54">
        <f t="shared" si="41"/>
        <v>1182.0999999999999</v>
      </c>
    </row>
    <row r="258" spans="1:15" ht="37.5" outlineLevel="1" x14ac:dyDescent="0.25">
      <c r="A258" s="153"/>
      <c r="B258" s="117" t="s">
        <v>294</v>
      </c>
      <c r="C258" s="102" t="s">
        <v>37</v>
      </c>
      <c r="D258" s="181"/>
      <c r="E258" s="56"/>
      <c r="F258" s="56"/>
      <c r="G258" s="76" t="s">
        <v>335</v>
      </c>
      <c r="H258" s="92" t="s">
        <v>384</v>
      </c>
      <c r="I258" s="92" t="s">
        <v>370</v>
      </c>
      <c r="J258" s="233">
        <v>462.4</v>
      </c>
      <c r="K258" s="54">
        <v>0</v>
      </c>
      <c r="L258" s="81">
        <v>0</v>
      </c>
      <c r="M258" s="81">
        <v>0</v>
      </c>
      <c r="N258" s="54">
        <v>0</v>
      </c>
      <c r="O258" s="54">
        <f t="shared" si="41"/>
        <v>462.4</v>
      </c>
    </row>
    <row r="259" spans="1:15" s="57" customFormat="1" ht="37.5" outlineLevel="1" x14ac:dyDescent="0.25">
      <c r="A259" s="134" t="s">
        <v>397</v>
      </c>
      <c r="B259" s="126" t="s">
        <v>282</v>
      </c>
      <c r="C259" s="197" t="s">
        <v>37</v>
      </c>
      <c r="D259" s="180"/>
      <c r="E259" s="91"/>
      <c r="F259" s="91"/>
      <c r="G259" s="134"/>
      <c r="H259" s="129"/>
      <c r="I259" s="129"/>
      <c r="J259" s="233">
        <f>J261+J262+J263+J264+J265+J266+J267+J268+J269+J270</f>
        <v>4612.3</v>
      </c>
      <c r="K259" s="94">
        <f>K261+K262+K263+K264+K265+K266+K267+K268+K269+K270</f>
        <v>4114.8</v>
      </c>
      <c r="L259" s="94">
        <f>L261+L262+L263+L264+L265+L266+L267+L268+L269+L270</f>
        <v>4682.3</v>
      </c>
      <c r="M259" s="94">
        <f t="shared" ref="M259:N259" si="42">M261+M262+M263+M264+M265+M266+M267+M268+M269+M270</f>
        <v>4682.3</v>
      </c>
      <c r="N259" s="94">
        <f t="shared" si="42"/>
        <v>4682.3</v>
      </c>
      <c r="O259" s="94">
        <f>SUM(J259:N259)</f>
        <v>22774</v>
      </c>
    </row>
    <row r="260" spans="1:15" ht="18.75" outlineLevel="1" x14ac:dyDescent="0.25">
      <c r="A260" s="153"/>
      <c r="B260" s="37"/>
      <c r="C260" s="102"/>
      <c r="D260" s="181"/>
      <c r="E260" s="56"/>
      <c r="F260" s="56"/>
      <c r="G260" s="76"/>
      <c r="H260" s="92"/>
      <c r="I260" s="92"/>
      <c r="J260" s="233"/>
      <c r="K260" s="54"/>
      <c r="L260" s="81"/>
      <c r="M260" s="81"/>
      <c r="N260" s="54"/>
      <c r="O260" s="54"/>
    </row>
    <row r="261" spans="1:15" ht="37.5" outlineLevel="1" x14ac:dyDescent="0.25">
      <c r="A261" s="153"/>
      <c r="B261" s="117" t="s">
        <v>294</v>
      </c>
      <c r="C261" s="102" t="s">
        <v>37</v>
      </c>
      <c r="D261" s="181"/>
      <c r="E261" s="56"/>
      <c r="F261" s="56"/>
      <c r="G261" s="76" t="s">
        <v>335</v>
      </c>
      <c r="H261" s="92" t="s">
        <v>385</v>
      </c>
      <c r="I261" s="92">
        <v>111</v>
      </c>
      <c r="J261" s="233">
        <v>2620.3000000000002</v>
      </c>
      <c r="K261" s="54">
        <v>3058</v>
      </c>
      <c r="L261" s="81">
        <v>3493.9</v>
      </c>
      <c r="M261" s="81">
        <v>3493.9</v>
      </c>
      <c r="N261" s="54">
        <v>3493.9</v>
      </c>
      <c r="O261" s="54">
        <f t="shared" si="41"/>
        <v>16160</v>
      </c>
    </row>
    <row r="262" spans="1:15" ht="37.5" outlineLevel="1" x14ac:dyDescent="0.25">
      <c r="A262" s="187"/>
      <c r="B262" s="117" t="s">
        <v>294</v>
      </c>
      <c r="C262" s="102" t="s">
        <v>37</v>
      </c>
      <c r="D262" s="181"/>
      <c r="E262" s="196"/>
      <c r="F262" s="196"/>
      <c r="G262" s="76" t="s">
        <v>335</v>
      </c>
      <c r="H262" s="92" t="s">
        <v>385</v>
      </c>
      <c r="I262" s="93">
        <v>119</v>
      </c>
      <c r="J262" s="238">
        <v>672.3</v>
      </c>
      <c r="K262" s="239">
        <v>923.5</v>
      </c>
      <c r="L262" s="81">
        <v>1055.0999999999999</v>
      </c>
      <c r="M262" s="81">
        <v>1055.0999999999999</v>
      </c>
      <c r="N262" s="54">
        <v>1055.0999999999999</v>
      </c>
      <c r="O262" s="54">
        <f t="shared" si="41"/>
        <v>4761.1000000000004</v>
      </c>
    </row>
    <row r="263" spans="1:15" ht="37.5" outlineLevel="1" x14ac:dyDescent="0.25">
      <c r="A263" s="153"/>
      <c r="B263" s="117" t="s">
        <v>294</v>
      </c>
      <c r="C263" s="102" t="s">
        <v>37</v>
      </c>
      <c r="D263" s="181"/>
      <c r="E263" s="56"/>
      <c r="F263" s="56"/>
      <c r="G263" s="76" t="s">
        <v>335</v>
      </c>
      <c r="H263" s="92" t="s">
        <v>385</v>
      </c>
      <c r="I263" s="92">
        <v>112</v>
      </c>
      <c r="J263" s="233"/>
      <c r="K263" s="54">
        <v>25</v>
      </c>
      <c r="L263" s="81">
        <v>25</v>
      </c>
      <c r="M263" s="81">
        <v>25</v>
      </c>
      <c r="N263" s="54">
        <v>25</v>
      </c>
      <c r="O263" s="54">
        <f t="shared" si="41"/>
        <v>100</v>
      </c>
    </row>
    <row r="264" spans="1:15" ht="37.5" outlineLevel="1" x14ac:dyDescent="0.25">
      <c r="A264" s="153"/>
      <c r="B264" s="117" t="s">
        <v>294</v>
      </c>
      <c r="C264" s="102" t="s">
        <v>37</v>
      </c>
      <c r="D264" s="181"/>
      <c r="E264" s="56"/>
      <c r="F264" s="56"/>
      <c r="G264" s="76" t="s">
        <v>335</v>
      </c>
      <c r="H264" s="92" t="s">
        <v>385</v>
      </c>
      <c r="I264" s="92">
        <v>242</v>
      </c>
      <c r="J264" s="233">
        <f>31+17.7</f>
        <v>48.7</v>
      </c>
      <c r="K264" s="54">
        <v>63.3</v>
      </c>
      <c r="L264" s="81">
        <v>63.3</v>
      </c>
      <c r="M264" s="81">
        <v>63.3</v>
      </c>
      <c r="N264" s="54">
        <v>63.3</v>
      </c>
      <c r="O264" s="54">
        <f t="shared" si="41"/>
        <v>301.89999999999998</v>
      </c>
    </row>
    <row r="265" spans="1:15" ht="37.5" outlineLevel="1" x14ac:dyDescent="0.25">
      <c r="A265" s="153"/>
      <c r="B265" s="117" t="s">
        <v>294</v>
      </c>
      <c r="C265" s="102" t="s">
        <v>37</v>
      </c>
      <c r="D265" s="181"/>
      <c r="E265" s="56"/>
      <c r="F265" s="56"/>
      <c r="G265" s="76" t="s">
        <v>335</v>
      </c>
      <c r="H265" s="92" t="s">
        <v>385</v>
      </c>
      <c r="I265" s="92">
        <v>852</v>
      </c>
      <c r="J265" s="233">
        <v>1.2</v>
      </c>
      <c r="K265" s="54">
        <v>5</v>
      </c>
      <c r="L265" s="81">
        <v>5</v>
      </c>
      <c r="M265" s="81">
        <v>5</v>
      </c>
      <c r="N265" s="54">
        <v>5</v>
      </c>
      <c r="O265" s="54">
        <f t="shared" si="41"/>
        <v>21.2</v>
      </c>
    </row>
    <row r="266" spans="1:15" ht="37.5" outlineLevel="1" x14ac:dyDescent="0.25">
      <c r="A266" s="153"/>
      <c r="B266" s="117" t="s">
        <v>294</v>
      </c>
      <c r="C266" s="102" t="s">
        <v>37</v>
      </c>
      <c r="D266" s="181"/>
      <c r="E266" s="56"/>
      <c r="F266" s="56"/>
      <c r="G266" s="76" t="s">
        <v>335</v>
      </c>
      <c r="H266" s="92" t="s">
        <v>385</v>
      </c>
      <c r="I266" s="92">
        <v>853</v>
      </c>
      <c r="J266" s="233">
        <v>5</v>
      </c>
      <c r="K266" s="54">
        <v>2</v>
      </c>
      <c r="L266" s="81">
        <v>2</v>
      </c>
      <c r="M266" s="81">
        <v>2</v>
      </c>
      <c r="N266" s="54">
        <v>2</v>
      </c>
      <c r="O266" s="54">
        <f t="shared" si="41"/>
        <v>13</v>
      </c>
    </row>
    <row r="267" spans="1:15" ht="37.5" outlineLevel="1" x14ac:dyDescent="0.25">
      <c r="A267" s="153"/>
      <c r="B267" s="117" t="s">
        <v>294</v>
      </c>
      <c r="C267" s="102" t="s">
        <v>37</v>
      </c>
      <c r="D267" s="181"/>
      <c r="E267" s="56"/>
      <c r="F267" s="56"/>
      <c r="G267" s="76" t="s">
        <v>335</v>
      </c>
      <c r="H267" s="92" t="s">
        <v>385</v>
      </c>
      <c r="I267" s="92" t="s">
        <v>386</v>
      </c>
      <c r="J267" s="233">
        <v>1</v>
      </c>
      <c r="K267" s="54">
        <v>0</v>
      </c>
      <c r="L267" s="81">
        <v>0</v>
      </c>
      <c r="M267" s="81">
        <v>0</v>
      </c>
      <c r="N267" s="54">
        <v>0</v>
      </c>
      <c r="O267" s="54">
        <f t="shared" si="41"/>
        <v>1</v>
      </c>
    </row>
    <row r="268" spans="1:15" ht="37.5" outlineLevel="1" x14ac:dyDescent="0.25">
      <c r="A268" s="153"/>
      <c r="B268" s="117" t="s">
        <v>294</v>
      </c>
      <c r="C268" s="102" t="s">
        <v>37</v>
      </c>
      <c r="D268" s="181"/>
      <c r="E268" s="56"/>
      <c r="F268" s="56"/>
      <c r="G268" s="76" t="s">
        <v>335</v>
      </c>
      <c r="H268" s="92" t="s">
        <v>387</v>
      </c>
      <c r="I268" s="92" t="s">
        <v>388</v>
      </c>
      <c r="J268" s="233">
        <v>691</v>
      </c>
      <c r="K268" s="54">
        <v>0</v>
      </c>
      <c r="L268" s="81">
        <v>0</v>
      </c>
      <c r="M268" s="81">
        <v>0</v>
      </c>
      <c r="N268" s="54">
        <v>0</v>
      </c>
      <c r="O268" s="54">
        <f t="shared" si="41"/>
        <v>691</v>
      </c>
    </row>
    <row r="269" spans="1:15" ht="37.5" outlineLevel="1" x14ac:dyDescent="0.25">
      <c r="A269" s="153"/>
      <c r="B269" s="117" t="s">
        <v>294</v>
      </c>
      <c r="C269" s="102" t="s">
        <v>37</v>
      </c>
      <c r="D269" s="181"/>
      <c r="E269" s="56"/>
      <c r="F269" s="56"/>
      <c r="G269" s="76" t="s">
        <v>335</v>
      </c>
      <c r="H269" s="92" t="s">
        <v>389</v>
      </c>
      <c r="I269" s="92" t="s">
        <v>390</v>
      </c>
      <c r="J269" s="233">
        <v>318.60000000000002</v>
      </c>
      <c r="K269" s="54">
        <v>0</v>
      </c>
      <c r="L269" s="81">
        <v>0</v>
      </c>
      <c r="M269" s="81">
        <v>0</v>
      </c>
      <c r="N269" s="54">
        <v>0</v>
      </c>
      <c r="O269" s="54">
        <f t="shared" si="41"/>
        <v>318.60000000000002</v>
      </c>
    </row>
    <row r="270" spans="1:15" ht="37.5" outlineLevel="1" x14ac:dyDescent="0.25">
      <c r="A270" s="153"/>
      <c r="B270" s="117" t="s">
        <v>294</v>
      </c>
      <c r="C270" s="102" t="s">
        <v>37</v>
      </c>
      <c r="D270" s="181"/>
      <c r="E270" s="56"/>
      <c r="F270" s="56"/>
      <c r="G270" s="76" t="s">
        <v>335</v>
      </c>
      <c r="H270" s="92" t="s">
        <v>385</v>
      </c>
      <c r="I270" s="92">
        <v>244</v>
      </c>
      <c r="J270" s="233">
        <f>200.7+53.5</f>
        <v>254.2</v>
      </c>
      <c r="K270" s="54">
        <v>38</v>
      </c>
      <c r="L270" s="81">
        <v>38</v>
      </c>
      <c r="M270" s="81">
        <v>38</v>
      </c>
      <c r="N270" s="54">
        <v>38</v>
      </c>
      <c r="O270" s="54">
        <f t="shared" si="41"/>
        <v>406.2</v>
      </c>
    </row>
    <row r="271" spans="1:15" x14ac:dyDescent="0.25">
      <c r="A271" s="37"/>
      <c r="B271" s="37"/>
      <c r="C271" s="37"/>
      <c r="D271" s="37"/>
    </row>
  </sheetData>
  <mergeCells count="10">
    <mergeCell ref="C3:C4"/>
    <mergeCell ref="B3:B4"/>
    <mergeCell ref="A1:O1"/>
    <mergeCell ref="J3:O3"/>
    <mergeCell ref="G3:I3"/>
    <mergeCell ref="F3:F4"/>
    <mergeCell ref="E3:E4"/>
    <mergeCell ref="D3:D4"/>
    <mergeCell ref="A3:A4"/>
    <mergeCell ref="A2:O2"/>
  </mergeCells>
  <phoneticPr fontId="2" type="noConversion"/>
  <pageMargins left="0.31496062992125984" right="0.31496062992125984" top="0.19685039370078741" bottom="0" header="0.11811023622047245" footer="0.31496062992125984"/>
  <pageSetup paperSize="9" scale="53" firstPageNumber="101" fitToHeight="20" orientation="landscape" useFirstPageNumber="1" r:id="rId1"/>
  <headerFooter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4</vt:lpstr>
      <vt:lpstr>Приложение</vt:lpstr>
      <vt:lpstr>Приложение!bookmark52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Komitet</cp:lastModifiedBy>
  <cp:lastPrinted>2025-04-02T07:05:49Z</cp:lastPrinted>
  <dcterms:created xsi:type="dcterms:W3CDTF">2013-11-22T11:49:29Z</dcterms:created>
  <dcterms:modified xsi:type="dcterms:W3CDTF">2025-04-02T07:07:31Z</dcterms:modified>
</cp:coreProperties>
</file>