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65" windowWidth="15480" windowHeight="8505"/>
  </bookViews>
  <sheets>
    <sheet name="Функциональная 2024" sheetId="1" r:id="rId1"/>
  </sheets>
  <definedNames>
    <definedName name="_xlnm._FilterDatabase" localSheetId="0" hidden="1">'Функциональная 2024'!$A$20:$L$240</definedName>
    <definedName name="_xlnm.Print_Titles" localSheetId="0">'Функциональная 2024'!$20:$20</definedName>
    <definedName name="_xlnm.Print_Area" localSheetId="0">'Функциональная 2024'!$B$1:$H$234</definedName>
  </definedNames>
  <calcPr calcId="145621"/>
</workbook>
</file>

<file path=xl/calcChain.xml><?xml version="1.0" encoding="utf-8"?>
<calcChain xmlns="http://schemas.openxmlformats.org/spreadsheetml/2006/main">
  <c r="G66" i="1" l="1"/>
  <c r="I66" i="1"/>
  <c r="J66" i="1"/>
  <c r="G202" i="1" l="1"/>
  <c r="G227" i="1"/>
  <c r="G193" i="1"/>
  <c r="K184" i="1"/>
  <c r="G176" i="1"/>
  <c r="G175" i="1"/>
  <c r="G158" i="1"/>
  <c r="G166" i="1"/>
  <c r="G160" i="1"/>
  <c r="G148" i="1"/>
  <c r="G112" i="1"/>
  <c r="G111" i="1"/>
  <c r="G106" i="1"/>
  <c r="G104" i="1" s="1"/>
  <c r="G103" i="1" s="1"/>
  <c r="G71" i="1"/>
  <c r="K57" i="1"/>
  <c r="G49" i="1"/>
  <c r="G48" i="1" s="1"/>
  <c r="G43" i="1"/>
  <c r="G42" i="1" s="1"/>
  <c r="G41" i="1" s="1"/>
  <c r="G40" i="1" s="1"/>
  <c r="G39" i="1" s="1"/>
  <c r="J106" i="1"/>
  <c r="J152" i="1"/>
  <c r="I152" i="1"/>
  <c r="I125" i="1"/>
  <c r="I118" i="1"/>
  <c r="I113" i="1"/>
  <c r="I106" i="1"/>
  <c r="I55" i="1"/>
  <c r="I50" i="1"/>
  <c r="I49" i="1"/>
  <c r="G21" i="1" l="1"/>
  <c r="I48" i="1"/>
  <c r="L138" i="1" l="1"/>
  <c r="L137" i="1"/>
  <c r="L120" i="1"/>
  <c r="L119" i="1"/>
  <c r="L118" i="1"/>
  <c r="L117" i="1"/>
  <c r="L116" i="1"/>
  <c r="L115" i="1"/>
  <c r="L114" i="1"/>
  <c r="L113" i="1"/>
  <c r="L57" i="1"/>
  <c r="L56" i="1"/>
  <c r="L54" i="1"/>
  <c r="L53" i="1"/>
  <c r="L52" i="1"/>
  <c r="L51" i="1"/>
  <c r="L50" i="1"/>
  <c r="L31" i="1"/>
  <c r="L30" i="1"/>
  <c r="L27" i="1"/>
  <c r="L28" i="1"/>
  <c r="L29" i="1"/>
  <c r="L35" i="1"/>
  <c r="L36" i="1"/>
  <c r="L44" i="1"/>
  <c r="L45" i="1"/>
  <c r="L46" i="1"/>
  <c r="L49" i="1"/>
  <c r="L55" i="1"/>
  <c r="L58" i="1"/>
  <c r="L59" i="1"/>
  <c r="L60" i="1"/>
  <c r="L64" i="1"/>
  <c r="L65" i="1"/>
  <c r="L70" i="1"/>
  <c r="L77" i="1"/>
  <c r="L78" i="1"/>
  <c r="L82" i="1"/>
  <c r="L83" i="1"/>
  <c r="L84" i="1"/>
  <c r="L87" i="1"/>
  <c r="L88" i="1"/>
  <c r="L91" i="1"/>
  <c r="L92" i="1"/>
  <c r="L96" i="1"/>
  <c r="L97" i="1"/>
  <c r="L102" i="1"/>
  <c r="L107" i="1"/>
  <c r="L108" i="1"/>
  <c r="L111" i="1"/>
  <c r="L112" i="1"/>
  <c r="L121" i="1"/>
  <c r="L122" i="1"/>
  <c r="L126" i="1"/>
  <c r="L127" i="1"/>
  <c r="L133" i="1"/>
  <c r="L136" i="1"/>
  <c r="L147" i="1"/>
  <c r="L157" i="1"/>
  <c r="L165" i="1"/>
  <c r="L171" i="1"/>
  <c r="L183" i="1"/>
  <c r="L188" i="1"/>
  <c r="L192" i="1"/>
  <c r="L199" i="1"/>
  <c r="L209" i="1"/>
  <c r="L215" i="1"/>
  <c r="L219" i="1"/>
  <c r="L232" i="1"/>
  <c r="K27" i="1"/>
  <c r="K29" i="1"/>
  <c r="K58" i="1"/>
  <c r="K59" i="1"/>
  <c r="K60" i="1"/>
  <c r="K64" i="1"/>
  <c r="K65" i="1"/>
  <c r="K70" i="1"/>
  <c r="K77" i="1"/>
  <c r="K78" i="1"/>
  <c r="K82" i="1"/>
  <c r="K83" i="1"/>
  <c r="K84" i="1"/>
  <c r="K87" i="1"/>
  <c r="K88" i="1"/>
  <c r="K91" i="1"/>
  <c r="K92" i="1"/>
  <c r="K96" i="1"/>
  <c r="K97" i="1"/>
  <c r="K102" i="1"/>
  <c r="K126" i="1"/>
  <c r="K127" i="1"/>
  <c r="K133" i="1"/>
  <c r="K136" i="1"/>
  <c r="K147" i="1"/>
  <c r="K157" i="1"/>
  <c r="K171" i="1"/>
  <c r="K188" i="1"/>
  <c r="K192" i="1"/>
  <c r="K199" i="1"/>
  <c r="K208" i="1"/>
  <c r="K214" i="1"/>
  <c r="K218" i="1"/>
  <c r="K231" i="1"/>
  <c r="J156" i="1"/>
  <c r="J155" i="1" s="1"/>
  <c r="J150" i="1" s="1"/>
  <c r="I156" i="1"/>
  <c r="I155" i="1" s="1"/>
  <c r="G156" i="1"/>
  <c r="G155" i="1" s="1"/>
  <c r="G154" i="1" s="1"/>
  <c r="J125" i="1"/>
  <c r="J124" i="1" s="1"/>
  <c r="H125" i="1"/>
  <c r="H124" i="1" s="1"/>
  <c r="H123" i="1" s="1"/>
  <c r="G125" i="1"/>
  <c r="G124" i="1" s="1"/>
  <c r="G123" i="1" s="1"/>
  <c r="H63" i="1"/>
  <c r="H62" i="1" s="1"/>
  <c r="H61" i="1" s="1"/>
  <c r="H40" i="1" s="1"/>
  <c r="I63" i="1"/>
  <c r="I62" i="1" s="1"/>
  <c r="J63" i="1"/>
  <c r="J62" i="1" s="1"/>
  <c r="J61" i="1" s="1"/>
  <c r="G63" i="1"/>
  <c r="G62" i="1" s="1"/>
  <c r="G34" i="1"/>
  <c r="G32" i="1" s="1"/>
  <c r="I34" i="1"/>
  <c r="I32" i="1" s="1"/>
  <c r="I22" i="1" s="1"/>
  <c r="J34" i="1"/>
  <c r="J32" i="1" s="1"/>
  <c r="J230" i="1"/>
  <c r="J229" i="1" s="1"/>
  <c r="J225" i="1"/>
  <c r="J217" i="1"/>
  <c r="J216" i="1" s="1"/>
  <c r="J213" i="1"/>
  <c r="J212" i="1" s="1"/>
  <c r="J211" i="1" s="1"/>
  <c r="J210" i="1" s="1"/>
  <c r="J198" i="1"/>
  <c r="J191" i="1"/>
  <c r="J187" i="1"/>
  <c r="J186" i="1" s="1"/>
  <c r="J182" i="1"/>
  <c r="J181" i="1" s="1"/>
  <c r="J170" i="1"/>
  <c r="J169" i="1"/>
  <c r="J168" i="1" s="1"/>
  <c r="J167" i="1" s="1"/>
  <c r="J166" i="1" s="1"/>
  <c r="J164" i="1"/>
  <c r="K164" i="1" s="1"/>
  <c r="J162" i="1"/>
  <c r="J161" i="1" s="1"/>
  <c r="J160" i="1" s="1"/>
  <c r="J145" i="1"/>
  <c r="J144" i="1" s="1"/>
  <c r="J110" i="1"/>
  <c r="J109" i="1" s="1"/>
  <c r="K109" i="1" s="1"/>
  <c r="J101" i="1"/>
  <c r="J100" i="1" s="1"/>
  <c r="J95" i="1"/>
  <c r="J94" i="1" s="1"/>
  <c r="J93" i="1" s="1"/>
  <c r="J90" i="1"/>
  <c r="J89" i="1" s="1"/>
  <c r="J86" i="1"/>
  <c r="J85" i="1" s="1"/>
  <c r="J81" i="1"/>
  <c r="J80" i="1" s="1"/>
  <c r="J76" i="1"/>
  <c r="J75" i="1" s="1"/>
  <c r="J69" i="1"/>
  <c r="J48" i="1"/>
  <c r="J47" i="1" s="1"/>
  <c r="K47" i="1" s="1"/>
  <c r="J43" i="1"/>
  <c r="J42" i="1" s="1"/>
  <c r="J26" i="1"/>
  <c r="J25" i="1" s="1"/>
  <c r="H101" i="1"/>
  <c r="H100" i="1" s="1"/>
  <c r="H99" i="1" s="1"/>
  <c r="H98" i="1" s="1"/>
  <c r="I101" i="1"/>
  <c r="H174" i="1"/>
  <c r="H173" i="1" s="1"/>
  <c r="H167" i="1" s="1"/>
  <c r="H166" i="1" s="1"/>
  <c r="H159" i="1" s="1"/>
  <c r="H135" i="1"/>
  <c r="H134" i="1" s="1"/>
  <c r="I230" i="1"/>
  <c r="I229" i="1" s="1"/>
  <c r="I228" i="1" s="1"/>
  <c r="I225" i="1"/>
  <c r="I224" i="1" s="1"/>
  <c r="I217" i="1"/>
  <c r="I216" i="1" s="1"/>
  <c r="I215" i="1" s="1"/>
  <c r="I213" i="1"/>
  <c r="I212" i="1" s="1"/>
  <c r="I197" i="1"/>
  <c r="I191" i="1"/>
  <c r="I190" i="1" s="1"/>
  <c r="I187" i="1"/>
  <c r="I186" i="1" s="1"/>
  <c r="I185" i="1" s="1"/>
  <c r="I170" i="1"/>
  <c r="L170" i="1" s="1"/>
  <c r="I164" i="1"/>
  <c r="I145" i="1"/>
  <c r="I144" i="1" s="1"/>
  <c r="I131" i="1"/>
  <c r="I110" i="1"/>
  <c r="I109" i="1" s="1"/>
  <c r="I95" i="1"/>
  <c r="I94" i="1" s="1"/>
  <c r="I90" i="1"/>
  <c r="I89" i="1" s="1"/>
  <c r="I86" i="1"/>
  <c r="I85" i="1" s="1"/>
  <c r="I81" i="1"/>
  <c r="I80" i="1" s="1"/>
  <c r="I76" i="1"/>
  <c r="I75" i="1" s="1"/>
  <c r="I74" i="1" s="1"/>
  <c r="I69" i="1"/>
  <c r="I47" i="1"/>
  <c r="I43" i="1"/>
  <c r="I42" i="1" s="1"/>
  <c r="I26" i="1"/>
  <c r="G225" i="1"/>
  <c r="H225" i="1" s="1"/>
  <c r="K112" i="1"/>
  <c r="K183" i="1"/>
  <c r="K165" i="1"/>
  <c r="K122" i="1"/>
  <c r="K121" i="1"/>
  <c r="K111" i="1"/>
  <c r="K108" i="1"/>
  <c r="K55" i="1"/>
  <c r="K49" i="1"/>
  <c r="K45" i="1"/>
  <c r="K28" i="1"/>
  <c r="K46" i="1"/>
  <c r="K44" i="1"/>
  <c r="G95" i="1"/>
  <c r="G94" i="1" s="1"/>
  <c r="H27" i="1"/>
  <c r="H58" i="1"/>
  <c r="H59" i="1"/>
  <c r="H68" i="1"/>
  <c r="G76" i="1"/>
  <c r="G75" i="1" s="1"/>
  <c r="G74" i="1" s="1"/>
  <c r="G90" i="1"/>
  <c r="G89" i="1" s="1"/>
  <c r="G131" i="1"/>
  <c r="H131" i="1" s="1"/>
  <c r="G170" i="1"/>
  <c r="G169" i="1" s="1"/>
  <c r="G187" i="1"/>
  <c r="G191" i="1"/>
  <c r="G190" i="1" s="1"/>
  <c r="G213" i="1"/>
  <c r="G212" i="1" s="1"/>
  <c r="H214" i="1"/>
  <c r="G217" i="1"/>
  <c r="G216" i="1" s="1"/>
  <c r="G215" i="1" s="1"/>
  <c r="G81" i="1"/>
  <c r="G80" i="1" s="1"/>
  <c r="G86" i="1"/>
  <c r="G85" i="1" s="1"/>
  <c r="I182" i="1"/>
  <c r="I181" i="1" s="1"/>
  <c r="I180" i="1" s="1"/>
  <c r="I105" i="1"/>
  <c r="J105" i="1"/>
  <c r="H44" i="1"/>
  <c r="H49" i="1"/>
  <c r="K198" i="1"/>
  <c r="J151" i="1"/>
  <c r="K69" i="1"/>
  <c r="L69" i="1"/>
  <c r="H197" i="1"/>
  <c r="I124" i="1"/>
  <c r="I123" i="1" s="1"/>
  <c r="L90" i="1"/>
  <c r="K146" i="1"/>
  <c r="H151" i="1"/>
  <c r="L198" i="1"/>
  <c r="L76" i="1"/>
  <c r="G26" i="1"/>
  <c r="G25" i="1" s="1"/>
  <c r="K48" i="1"/>
  <c r="K90" i="1"/>
  <c r="L135" i="1"/>
  <c r="H28" i="1"/>
  <c r="L164" i="1"/>
  <c r="L218" i="1"/>
  <c r="H45" i="1"/>
  <c r="L231" i="1"/>
  <c r="L48" i="1"/>
  <c r="H66" i="1"/>
  <c r="K230" i="1"/>
  <c r="H132" i="1"/>
  <c r="K132" i="1"/>
  <c r="K207" i="1"/>
  <c r="L208" i="1"/>
  <c r="L146" i="1"/>
  <c r="H42" i="1"/>
  <c r="L106" i="1"/>
  <c r="H104" i="1"/>
  <c r="L153" i="1"/>
  <c r="G130" i="1"/>
  <c r="G129" i="1" s="1"/>
  <c r="G128" i="1" s="1"/>
  <c r="K135" i="1"/>
  <c r="K107" i="1"/>
  <c r="I25" i="1"/>
  <c r="J131" i="1"/>
  <c r="J130" i="1" s="1"/>
  <c r="J129" i="1" s="1"/>
  <c r="L132" i="1"/>
  <c r="K201" i="1"/>
  <c r="J224" i="1"/>
  <c r="K225" i="1"/>
  <c r="I100" i="1"/>
  <c r="I99" i="1" s="1"/>
  <c r="L67" i="1"/>
  <c r="K68" i="1"/>
  <c r="L68" i="1"/>
  <c r="L201" i="1"/>
  <c r="K174" i="1"/>
  <c r="H179" i="1"/>
  <c r="I162" i="1"/>
  <c r="L162" i="1" s="1"/>
  <c r="L163" i="1"/>
  <c r="L134" i="1"/>
  <c r="K153" i="1"/>
  <c r="L24" i="1"/>
  <c r="G226" i="1"/>
  <c r="H226" i="1" s="1"/>
  <c r="L174" i="1"/>
  <c r="K110" i="1"/>
  <c r="H48" i="1"/>
  <c r="K152" i="1"/>
  <c r="K134" i="1"/>
  <c r="K197" i="1"/>
  <c r="H43" i="1"/>
  <c r="K106" i="1"/>
  <c r="L152" i="1"/>
  <c r="K67" i="1"/>
  <c r="J193" i="1"/>
  <c r="J223" i="1"/>
  <c r="J222" i="1" s="1"/>
  <c r="J221" i="1" s="1"/>
  <c r="J220" i="1" s="1"/>
  <c r="J219" i="1" s="1"/>
  <c r="K163" i="1"/>
  <c r="K173" i="1"/>
  <c r="L173" i="1"/>
  <c r="I39" i="1"/>
  <c r="I38" i="1" s="1"/>
  <c r="H37" i="1"/>
  <c r="K145" i="1"/>
  <c r="L23" i="1"/>
  <c r="H24" i="1"/>
  <c r="H23" i="1" s="1"/>
  <c r="K24" i="1"/>
  <c r="K41" i="1"/>
  <c r="H178" i="1"/>
  <c r="H177" i="1" s="1"/>
  <c r="H176" i="1" s="1"/>
  <c r="H150" i="1"/>
  <c r="L66" i="1"/>
  <c r="K162" i="1"/>
  <c r="L41" i="1"/>
  <c r="K23" i="1"/>
  <c r="J39" i="1"/>
  <c r="K39" i="1" s="1"/>
  <c r="L40" i="1"/>
  <c r="H22" i="1"/>
  <c r="K40" i="1"/>
  <c r="H149" i="1"/>
  <c r="H140" i="1"/>
  <c r="G139" i="1"/>
  <c r="H148" i="1"/>
  <c r="H175" i="1"/>
  <c r="H21" i="1"/>
  <c r="K182" i="1" l="1"/>
  <c r="K95" i="1"/>
  <c r="K131" i="1"/>
  <c r="I169" i="1"/>
  <c r="L95" i="1"/>
  <c r="K217" i="1"/>
  <c r="K101" i="1"/>
  <c r="L125" i="1"/>
  <c r="K191" i="1"/>
  <c r="L26" i="1"/>
  <c r="L156" i="1"/>
  <c r="G232" i="1"/>
  <c r="K43" i="1"/>
  <c r="L110" i="1"/>
  <c r="K125" i="1"/>
  <c r="K187" i="1"/>
  <c r="J190" i="1"/>
  <c r="J189" i="1" s="1"/>
  <c r="J158" i="1"/>
  <c r="I161" i="1"/>
  <c r="I160" i="1" s="1"/>
  <c r="L182" i="1"/>
  <c r="K86" i="1"/>
  <c r="H139" i="1"/>
  <c r="L86" i="1"/>
  <c r="L187" i="1"/>
  <c r="K170" i="1"/>
  <c r="K100" i="1"/>
  <c r="L100" i="1"/>
  <c r="J99" i="1"/>
  <c r="L99" i="1" s="1"/>
  <c r="I130" i="1"/>
  <c r="I129" i="1" s="1"/>
  <c r="I128" i="1" s="1"/>
  <c r="K26" i="1"/>
  <c r="H213" i="1"/>
  <c r="K63" i="1"/>
  <c r="K76" i="1"/>
  <c r="L191" i="1"/>
  <c r="J139" i="1"/>
  <c r="J143" i="1"/>
  <c r="J140" i="1"/>
  <c r="J141" i="1"/>
  <c r="J142" i="1"/>
  <c r="K66" i="1"/>
  <c r="H26" i="1"/>
  <c r="H55" i="1"/>
  <c r="K156" i="1"/>
  <c r="L81" i="1"/>
  <c r="G224" i="1"/>
  <c r="L214" i="1"/>
  <c r="L32" i="1"/>
  <c r="J22" i="1"/>
  <c r="L101" i="1"/>
  <c r="L226" i="1"/>
  <c r="L145" i="1"/>
  <c r="L63" i="1"/>
  <c r="K213" i="1"/>
  <c r="L34" i="1"/>
  <c r="L43" i="1"/>
  <c r="J38" i="1"/>
  <c r="J37" i="1" s="1"/>
  <c r="L39" i="1"/>
  <c r="J194" i="1"/>
  <c r="K194" i="1" s="1"/>
  <c r="L131" i="1"/>
  <c r="K196" i="1"/>
  <c r="L197" i="1"/>
  <c r="G79" i="1"/>
  <c r="K85" i="1"/>
  <c r="H196" i="1"/>
  <c r="H194" i="1"/>
  <c r="L230" i="1"/>
  <c r="K229" i="1"/>
  <c r="J228" i="1"/>
  <c r="K200" i="1"/>
  <c r="K81" i="1"/>
  <c r="L85" i="1"/>
  <c r="I178" i="1"/>
  <c r="I177" i="1"/>
  <c r="I79" i="1"/>
  <c r="I141" i="1"/>
  <c r="I142" i="1"/>
  <c r="I139" i="1"/>
  <c r="I143" i="1"/>
  <c r="I140" i="1"/>
  <c r="I154" i="1"/>
  <c r="I151" i="1"/>
  <c r="I179" i="1"/>
  <c r="I176" i="1"/>
  <c r="I104" i="1"/>
  <c r="I103" i="1" s="1"/>
  <c r="G186" i="1"/>
  <c r="I223" i="1"/>
  <c r="L225" i="1"/>
  <c r="G211" i="1"/>
  <c r="K211" i="1" s="1"/>
  <c r="K212" i="1"/>
  <c r="K161" i="1"/>
  <c r="L161" i="1"/>
  <c r="K144" i="1"/>
  <c r="K75" i="1"/>
  <c r="J74" i="1"/>
  <c r="K74" i="1" s="1"/>
  <c r="L75" i="1"/>
  <c r="L109" i="1"/>
  <c r="K195" i="1"/>
  <c r="L47" i="1"/>
  <c r="H130" i="1"/>
  <c r="I98" i="1"/>
  <c r="I71" i="1" s="1"/>
  <c r="H129" i="1"/>
  <c r="K206" i="1"/>
  <c r="I227" i="1"/>
  <c r="I226" i="1" s="1"/>
  <c r="I61" i="1"/>
  <c r="L62" i="1"/>
  <c r="J209" i="1"/>
  <c r="G189" i="1"/>
  <c r="K189" i="1" s="1"/>
  <c r="K190" i="1"/>
  <c r="I93" i="1"/>
  <c r="L93" i="1" s="1"/>
  <c r="L94" i="1"/>
  <c r="L213" i="1"/>
  <c r="I211" i="1"/>
  <c r="L42" i="1"/>
  <c r="K42" i="1"/>
  <c r="J215" i="1"/>
  <c r="L217" i="1"/>
  <c r="K216" i="1"/>
  <c r="K105" i="1"/>
  <c r="L105" i="1"/>
  <c r="K169" i="1"/>
  <c r="G168" i="1"/>
  <c r="K168" i="1" s="1"/>
  <c r="L144" i="1"/>
  <c r="L190" i="1"/>
  <c r="I189" i="1"/>
  <c r="L189" i="1" s="1"/>
  <c r="L207" i="1"/>
  <c r="K25" i="1"/>
  <c r="L25" i="1"/>
  <c r="K80" i="1"/>
  <c r="J79" i="1"/>
  <c r="L80" i="1"/>
  <c r="J185" i="1"/>
  <c r="L186" i="1"/>
  <c r="J123" i="1"/>
  <c r="J104" i="1" s="1"/>
  <c r="J103" i="1" s="1"/>
  <c r="K124" i="1"/>
  <c r="L124" i="1"/>
  <c r="J154" i="1"/>
  <c r="J149" i="1" s="1"/>
  <c r="J148" i="1" s="1"/>
  <c r="L155" i="1"/>
  <c r="K155" i="1"/>
  <c r="K130" i="1"/>
  <c r="K151" i="1"/>
  <c r="G93" i="1"/>
  <c r="K93" i="1" s="1"/>
  <c r="K94" i="1"/>
  <c r="L200" i="1"/>
  <c r="L89" i="1"/>
  <c r="K89" i="1"/>
  <c r="J180" i="1"/>
  <c r="K181" i="1"/>
  <c r="L181" i="1"/>
  <c r="G61" i="1"/>
  <c r="K61" i="1" s="1"/>
  <c r="K62" i="1"/>
  <c r="I168" i="1" l="1"/>
  <c r="L169" i="1"/>
  <c r="K22" i="1"/>
  <c r="L38" i="1"/>
  <c r="G223" i="1"/>
  <c r="K224" i="1"/>
  <c r="J98" i="1"/>
  <c r="L98" i="1" s="1"/>
  <c r="K99" i="1"/>
  <c r="L22" i="1"/>
  <c r="L130" i="1"/>
  <c r="G210" i="1"/>
  <c r="K210" i="1" s="1"/>
  <c r="L61" i="1"/>
  <c r="I37" i="1"/>
  <c r="I21" i="1" s="1"/>
  <c r="K38" i="1"/>
  <c r="K228" i="1"/>
  <c r="J227" i="1"/>
  <c r="I73" i="1"/>
  <c r="I72" i="1" s="1"/>
  <c r="L229" i="1"/>
  <c r="J179" i="1"/>
  <c r="J177" i="1"/>
  <c r="J175" i="1" s="1"/>
  <c r="J176" i="1"/>
  <c r="J178" i="1"/>
  <c r="I149" i="1"/>
  <c r="I148" i="1" s="1"/>
  <c r="I150" i="1"/>
  <c r="K160" i="1"/>
  <c r="L160" i="1"/>
  <c r="L151" i="1"/>
  <c r="K186" i="1"/>
  <c r="K205" i="1"/>
  <c r="L74" i="1"/>
  <c r="I175" i="1"/>
  <c r="I222" i="1"/>
  <c r="L224" i="1"/>
  <c r="G73" i="1"/>
  <c r="G72" i="1" s="1"/>
  <c r="H71" i="1" s="1"/>
  <c r="K143" i="1"/>
  <c r="K204" i="1"/>
  <c r="L205" i="1"/>
  <c r="I210" i="1"/>
  <c r="L212" i="1"/>
  <c r="J203" i="1"/>
  <c r="K209" i="1"/>
  <c r="L228" i="1"/>
  <c r="K79" i="1"/>
  <c r="J73" i="1"/>
  <c r="L79" i="1"/>
  <c r="L143" i="1"/>
  <c r="L216" i="1"/>
  <c r="K215" i="1"/>
  <c r="I194" i="1"/>
  <c r="L196" i="1"/>
  <c r="L180" i="1"/>
  <c r="K180" i="1"/>
  <c r="L154" i="1"/>
  <c r="K154" i="1"/>
  <c r="K185" i="1"/>
  <c r="L185" i="1"/>
  <c r="K104" i="1"/>
  <c r="L104" i="1"/>
  <c r="K167" i="1"/>
  <c r="L206" i="1"/>
  <c r="H128" i="1"/>
  <c r="K150" i="1"/>
  <c r="J128" i="1"/>
  <c r="L129" i="1"/>
  <c r="K129" i="1"/>
  <c r="L123" i="1"/>
  <c r="K123" i="1"/>
  <c r="H209" i="1"/>
  <c r="I167" i="1" l="1"/>
  <c r="L168" i="1"/>
  <c r="J226" i="1"/>
  <c r="K223" i="1"/>
  <c r="H223" i="1"/>
  <c r="G222" i="1"/>
  <c r="J71" i="1"/>
  <c r="J21" i="1" s="1"/>
  <c r="K98" i="1"/>
  <c r="K71" i="1" s="1"/>
  <c r="K37" i="1"/>
  <c r="L37" i="1"/>
  <c r="K226" i="1"/>
  <c r="K227" i="1"/>
  <c r="L195" i="1"/>
  <c r="I193" i="1"/>
  <c r="L150" i="1"/>
  <c r="L223" i="1"/>
  <c r="I221" i="1"/>
  <c r="K142" i="1"/>
  <c r="L149" i="1"/>
  <c r="K149" i="1"/>
  <c r="L194" i="1"/>
  <c r="K128" i="1"/>
  <c r="L128" i="1"/>
  <c r="K166" i="1"/>
  <c r="L142" i="1"/>
  <c r="J202" i="1"/>
  <c r="K203" i="1"/>
  <c r="J72" i="1"/>
  <c r="K73" i="1"/>
  <c r="L73" i="1"/>
  <c r="H203" i="1"/>
  <c r="K179" i="1"/>
  <c r="L179" i="1"/>
  <c r="I209" i="1"/>
  <c r="L211" i="1"/>
  <c r="I166" i="1" l="1"/>
  <c r="L167" i="1"/>
  <c r="J232" i="1"/>
  <c r="K222" i="1"/>
  <c r="G221" i="1"/>
  <c r="L227" i="1"/>
  <c r="L222" i="1"/>
  <c r="I220" i="1"/>
  <c r="K141" i="1"/>
  <c r="L178" i="1"/>
  <c r="K178" i="1"/>
  <c r="L141" i="1"/>
  <c r="L159" i="1"/>
  <c r="K159" i="1"/>
  <c r="L148" i="1"/>
  <c r="K148" i="1"/>
  <c r="I203" i="1"/>
  <c r="I202" i="1" s="1"/>
  <c r="L210" i="1"/>
  <c r="K202" i="1"/>
  <c r="H202" i="1"/>
  <c r="K72" i="1"/>
  <c r="L72" i="1"/>
  <c r="L103" i="1"/>
  <c r="K103" i="1"/>
  <c r="I158" i="1" l="1"/>
  <c r="I232" i="1" s="1"/>
  <c r="L166" i="1"/>
  <c r="L202" i="1"/>
  <c r="K221" i="1"/>
  <c r="G220" i="1"/>
  <c r="L221" i="1"/>
  <c r="I219" i="1"/>
  <c r="L220" i="1" s="1"/>
  <c r="K139" i="1"/>
  <c r="K140" i="1"/>
  <c r="K193" i="1"/>
  <c r="H193" i="1"/>
  <c r="L204" i="1"/>
  <c r="L140" i="1"/>
  <c r="L71" i="1"/>
  <c r="L177" i="1"/>
  <c r="K177" i="1"/>
  <c r="G219" i="1" l="1"/>
  <c r="K220" i="1"/>
  <c r="H220" i="1"/>
  <c r="K176" i="1"/>
  <c r="L176" i="1"/>
  <c r="K21" i="1"/>
  <c r="L21" i="1"/>
  <c r="L139" i="1"/>
  <c r="L193" i="1"/>
  <c r="L203" i="1"/>
  <c r="H219" i="1" l="1"/>
  <c r="H232" i="1" s="1"/>
  <c r="K219" i="1"/>
  <c r="K232" i="1"/>
  <c r="L233" i="1"/>
  <c r="L175" i="1"/>
  <c r="K175" i="1"/>
</calcChain>
</file>

<file path=xl/sharedStrings.xml><?xml version="1.0" encoding="utf-8"?>
<sst xmlns="http://schemas.openxmlformats.org/spreadsheetml/2006/main" count="958" uniqueCount="212">
  <si>
    <t xml:space="preserve">Распределение  бюджетных ассигнований </t>
  </si>
  <si>
    <t>Наименование показателя</t>
  </si>
  <si>
    <t xml:space="preserve">Коды </t>
  </si>
  <si>
    <t xml:space="preserve">Рз </t>
  </si>
  <si>
    <t>ПР</t>
  </si>
  <si>
    <t>ЦСР</t>
  </si>
  <si>
    <t>ВР</t>
  </si>
  <si>
    <t>Общегосударственные вопросы</t>
  </si>
  <si>
    <t>01</t>
  </si>
  <si>
    <t>02</t>
  </si>
  <si>
    <t>500</t>
  </si>
  <si>
    <t>03</t>
  </si>
  <si>
    <t>04</t>
  </si>
  <si>
    <t>Межбюджетные трансферты</t>
  </si>
  <si>
    <t>05</t>
  </si>
  <si>
    <t>06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</si>
  <si>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</si>
  <si>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</si>
  <si>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</si>
  <si>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</si>
  <si>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</si>
  <si>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</si>
  <si>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Иные межбюджетные трансферты</t>
  </si>
  <si>
    <t>Защита населения и территории от  чрезвычайных ситуаций природного и техногенного характера, гражданская оборона</t>
  </si>
  <si>
    <t>09</t>
  </si>
  <si>
    <t>10</t>
  </si>
  <si>
    <t>08</t>
  </si>
  <si>
    <t>Дорожное хозяйство (дорожные фонды)</t>
  </si>
  <si>
    <t xml:space="preserve">04 </t>
  </si>
  <si>
    <t>Жилищно-коммунальное хозяйство</t>
  </si>
  <si>
    <t>Коммунальное хозяйство</t>
  </si>
  <si>
    <t>Культура,  кинематография</t>
  </si>
  <si>
    <t xml:space="preserve">Культура </t>
  </si>
  <si>
    <t>Библиотеки</t>
  </si>
  <si>
    <t>Социальная политика</t>
  </si>
  <si>
    <t>Пенсионное обеспечение</t>
  </si>
  <si>
    <t xml:space="preserve">Доплаты к пенсиям муниципальных служащих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</si>
  <si>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</si>
  <si>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</si>
  <si>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14</t>
  </si>
  <si>
    <t>Прочие межбюджетные трансферты общего характера</t>
  </si>
  <si>
    <t>Итого расходов</t>
  </si>
  <si>
    <t>121</t>
  </si>
  <si>
    <t>120</t>
  </si>
  <si>
    <t>Фонд оплаты труда и страховые взносы</t>
  </si>
  <si>
    <t>Расходы на выплаты персоналу государственных органов</t>
  </si>
  <si>
    <t>Иные закупки товаров, работ и услуг для государственных нужд</t>
  </si>
  <si>
    <t>240</t>
  </si>
  <si>
    <t>Прочая закупка товаров, работ и услуг для государственных нужд</t>
  </si>
  <si>
    <t>244</t>
  </si>
  <si>
    <t xml:space="preserve">Закупка товаров, работ, услуг в сфере информационно-коммуникационных технологий </t>
  </si>
  <si>
    <t>242</t>
  </si>
  <si>
    <t>Уплата налогов, сборов и иных платежей</t>
  </si>
  <si>
    <t>Уплата налога на имущество организаций и земельного налога</t>
  </si>
  <si>
    <t>850</t>
  </si>
  <si>
    <t>851</t>
  </si>
  <si>
    <t>852</t>
  </si>
  <si>
    <t>Уплата прочих налогов, сборов и иных платежей</t>
  </si>
  <si>
    <t>Иные выплаты персоналу, за исключением фонда оплаты труда</t>
  </si>
  <si>
    <t>122</t>
  </si>
  <si>
    <t>Иные бюджетные ассигнования</t>
  </si>
  <si>
    <t>800</t>
  </si>
  <si>
    <t>540</t>
  </si>
  <si>
    <t>Социальные выплаты гражданам, кроме публичных нормативных социальных выплат</t>
  </si>
  <si>
    <t>320</t>
  </si>
  <si>
    <t>Субсидии</t>
  </si>
  <si>
    <t>Субсидии бюджетным учреждениям</t>
  </si>
  <si>
    <t>610</t>
  </si>
  <si>
    <t>611</t>
  </si>
  <si>
    <t>730</t>
  </si>
  <si>
    <t>700</t>
  </si>
  <si>
    <t>322</t>
  </si>
  <si>
    <t>Субсидии гражданам на приобретение жилья</t>
  </si>
  <si>
    <t xml:space="preserve">01 </t>
  </si>
  <si>
    <t>521</t>
  </si>
  <si>
    <t>Отклонение</t>
  </si>
  <si>
    <t>520</t>
  </si>
  <si>
    <t>Социальное обеспечение и иные выплаты населению</t>
  </si>
  <si>
    <t>300</t>
  </si>
  <si>
    <t>129</t>
  </si>
  <si>
    <t>Взносы по обязательному социальному страхованию на выплаты работникам учреждений</t>
  </si>
  <si>
    <t>Непрограммная деятельность</t>
  </si>
  <si>
    <t>88</t>
  </si>
  <si>
    <t>Подпрограмма "Обеспечивающая подпрограмма"</t>
  </si>
  <si>
    <t>02 3 01</t>
  </si>
  <si>
    <t>Финансовое обеспечение выполнения функций муниципальных органов власти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</si>
  <si>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</si>
  <si>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02 3 01 20400 </t>
  </si>
  <si>
    <t>100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</si>
  <si>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</si>
  <si>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</si>
  <si>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</si>
  <si>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</si>
  <si>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Субвенции</t>
  </si>
  <si>
    <t>Осуществление государственных полномочий в сфере труда</t>
  </si>
  <si>
    <t>Функционирование высшего должностного лица субъекта Российской Федерации и муниципального образования</t>
  </si>
  <si>
    <t>Высшее должностное лицо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</si>
  <si>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</si>
  <si>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«Обеспечение деятельности муниципального учреждения Комитет по финансам муниципального района «Хилокский район»</t>
  </si>
  <si>
    <t xml:space="preserve">01 0 10 </t>
  </si>
  <si>
    <t>01 0 10 92300</t>
  </si>
  <si>
    <t>Выполнение других обязательств государства в части материально-технического обеспечения деятельности муниципального органа</t>
  </si>
  <si>
    <t>Расходы на выплату персоналу казенных учреждений</t>
  </si>
  <si>
    <t>110</t>
  </si>
  <si>
    <t>111</t>
  </si>
  <si>
    <t>Фонд оплаты труда учреждений</t>
  </si>
  <si>
    <t>Иные выплаты персоналу учреждений, за исключением фонда оплаты труда</t>
  </si>
  <si>
    <t>112</t>
  </si>
  <si>
    <t>119</t>
  </si>
  <si>
    <t>Основное мероприятие "Обеспечение деятельности муниципального учреждения Администрация муниципального района "Хилокский район" в установленной сфере деятельности"</t>
  </si>
  <si>
    <t>02 3</t>
  </si>
  <si>
    <t>02 3 01 92300</t>
  </si>
  <si>
    <t xml:space="preserve">244 </t>
  </si>
  <si>
    <t xml:space="preserve">200 </t>
  </si>
  <si>
    <t>Основное мероприятие "Развитие сети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пользования"</t>
  </si>
  <si>
    <t>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</si>
  <si>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Капитальные вложения в объекты государственной (муниципальной) собственности</t>
  </si>
  <si>
    <t>Строительство, модернизация, ремонт и содержание автомобильных дорог местного значения</t>
  </si>
  <si>
    <t>Модернизация объектов теплоэнергетики и капитальный ремонт объектов коммунальной инфраструктуры, находящихся в муниципальной собственности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</si>
  <si>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</si>
  <si>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</si>
  <si>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 на финансовое обеспечение муниципального задания на оказание муницпальных услуг (выполнение работ)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</si>
  <si>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</si>
  <si>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853</t>
  </si>
  <si>
    <t>Подпрограмма "Библиотечное дело"</t>
  </si>
  <si>
    <t>Основное мероприятие "Организация библиотечного обслуживания в Хилокском районе"</t>
  </si>
  <si>
    <t xml:space="preserve">Непрограммная деятельность </t>
  </si>
  <si>
    <t xml:space="preserve">300 </t>
  </si>
  <si>
    <t>Подпрограмма "Обеспечение жильем молодых семей Хилокского района"</t>
  </si>
  <si>
    <t>06 2</t>
  </si>
  <si>
    <t>Основное мероприятие " Предоставление молодым семьям социальных выплат на приобретение жилья или строительство индивидуального жилого дома"</t>
  </si>
  <si>
    <t>06 2 01</t>
  </si>
  <si>
    <t>Мероприятия подпрограммы "Обеспечение жильем молодых семей Хилокского района"</t>
  </si>
  <si>
    <t>Обслуживание государственного (муниципального) долга</t>
  </si>
  <si>
    <t>Обслуживание муниципального долга</t>
  </si>
  <si>
    <t xml:space="preserve">"Хилокский район" на 2017 год </t>
  </si>
  <si>
    <t xml:space="preserve"> по разделам, подразделам,  целевым статьям (муниципальным программам, подпрограммам и непрограммным</t>
  </si>
  <si>
    <t>направлениям деятельности), группам и подгруппам видов расходов</t>
  </si>
  <si>
    <t>Муниципальная программа "Управление муниципальными финансами  и муниципальным долгом муниципального района "Хилокский район" на 2019 - 2022 годы</t>
  </si>
  <si>
    <t>243</t>
  </si>
  <si>
    <t>Уплата прочих налогов, сборов</t>
  </si>
  <si>
    <t>Уплата иных платежей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</si>
  <si>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</si>
  <si>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Частичная компенсация дополнительных расходов на повышение оплаты труда работников бюджетной сферы</t>
  </si>
  <si>
    <t>Благоустройство</t>
  </si>
  <si>
    <t>06 2 01 L4970</t>
  </si>
  <si>
    <t>88 0 00  L4970</t>
  </si>
  <si>
    <t>01 0 10 S8183</t>
  </si>
  <si>
    <t>Резервные средства</t>
  </si>
  <si>
    <t>06 1</t>
  </si>
  <si>
    <t>06 1 01</t>
  </si>
  <si>
    <t>06 1 01 45760</t>
  </si>
  <si>
    <t xml:space="preserve">320 </t>
  </si>
  <si>
    <t>Мероприятие "Улучшение жилищных условий граждан, проживающих на сельских территориях"</t>
  </si>
  <si>
    <t>Оплата работ, услуг</t>
  </si>
  <si>
    <t>247</t>
  </si>
  <si>
    <t>Проведение мероприятий по предупреждению и ликвидации последствий чрезвычайных ситуаций</t>
  </si>
  <si>
    <t>02 3 01 41801</t>
  </si>
  <si>
    <t>Субсидии бюджетам муниципальных районов и городских округов в целях софинансирования расходных обязательств бюджета муниципального района (городского округа) по оплате труда работников учреждений бюджетной сферы, финансируемых за счет средств муниципального района (городского округа)</t>
  </si>
  <si>
    <t>01 0 10 S8180</t>
  </si>
  <si>
    <t>Муниципальная программа "Культура муниципального района "Хилокский район" на 2022-2026 годы"</t>
  </si>
  <si>
    <t>Муниципальная программа "Управление муниципальными финансами и муниципальным долгом муниципального района "Хилокский район" на 2022-2026 годы"</t>
  </si>
  <si>
    <t>Уточненный тплан (тыс. рублей)</t>
  </si>
  <si>
    <t>Иным образом зарезервированные средства</t>
  </si>
  <si>
    <t>Реализация мероприятий плана социального развития центров экономического роста Забайкальского края</t>
  </si>
  <si>
    <t>Иные межбюджетные трансферты на поддержку мер по обеспечению сбалансированности бюджетов поселений</t>
  </si>
  <si>
    <t>Расходы за счет дотации на обеспечение расходных обязательств бюджетов муниципальных районов (муниципальных округов, городских округов) Забайкальского края</t>
  </si>
  <si>
    <t>Дотации на обеспечение расходных обязательств бюджетов муниципальных районов (муниципальных округов, городских округов) Забайкальского края</t>
  </si>
  <si>
    <t>% исполения</t>
  </si>
  <si>
    <t>к бюджету</t>
  </si>
  <si>
    <t>к уточненному плану</t>
  </si>
  <si>
    <t>ПРИЛОЖЕНИЕ 4</t>
  </si>
  <si>
    <t>???</t>
  </si>
  <si>
    <t>Исполение на 31.12.2024 года (тыс. рублей)</t>
  </si>
  <si>
    <t>Первоначальный бюджет  (тыс. рублей)</t>
  </si>
  <si>
    <t>00</t>
  </si>
  <si>
    <t>00 0 00 20300</t>
  </si>
  <si>
    <t>00 0 00 79492</t>
  </si>
  <si>
    <t>00 0 00 Д8040</t>
  </si>
  <si>
    <t>00 0</t>
  </si>
  <si>
    <t>00 0 00</t>
  </si>
  <si>
    <t>00 0 00 20400</t>
  </si>
  <si>
    <t xml:space="preserve"> 00 0 00 20400</t>
  </si>
  <si>
    <t>00 0 00 07005</t>
  </si>
  <si>
    <t>00 0 00 79207</t>
  </si>
  <si>
    <t>00 0 00 92300</t>
  </si>
  <si>
    <t>00 0 00 51180</t>
  </si>
  <si>
    <t>00 0 00 П8050</t>
  </si>
  <si>
    <t>00 0 00 31522</t>
  </si>
  <si>
    <t>00 0 00 S4317</t>
  </si>
  <si>
    <t>00 0 00 35005</t>
  </si>
  <si>
    <t>00 0 00 60001</t>
  </si>
  <si>
    <t>00 0 00 78050</t>
  </si>
  <si>
    <t>00 0 00 78110</t>
  </si>
  <si>
    <t>00 0 F2 55550</t>
  </si>
  <si>
    <t>00 0 00 44099</t>
  </si>
  <si>
    <t>00 0 00 44299</t>
  </si>
  <si>
    <t>00 0 00 П8040</t>
  </si>
  <si>
    <t>00 0 00 49101</t>
  </si>
  <si>
    <t>00 0 00 06065</t>
  </si>
  <si>
    <t xml:space="preserve">00 0 00 42160 </t>
  </si>
  <si>
    <t>к решению Совета городского поселения</t>
  </si>
  <si>
    <t>"Могзонское"</t>
  </si>
  <si>
    <t>"Об исполнении бюджета городского поселения</t>
  </si>
  <si>
    <t>"Могзонское" за  2024 год</t>
  </si>
  <si>
    <t>классификации расходов бюджета городского поселения "Могзонское"  на 2024 год</t>
  </si>
  <si>
    <t>Резервный фонд</t>
  </si>
  <si>
    <t xml:space="preserve">Благоустройство </t>
  </si>
  <si>
    <t xml:space="preserve">Муниципальная программа </t>
  </si>
  <si>
    <t>Дорожное хозяйство</t>
  </si>
  <si>
    <t>Подпрограмма "</t>
  </si>
  <si>
    <t>от 26 мая 2025 года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</si>
</sst>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0.0"/>
    <numFmt numFmtId="167" formatCode="#,##0.00_ ;\-#,##0.00\ "/>
    <numFmt numFmtId="168" formatCode="000000"/>
  </numFmts>
  <fonts count="21" x14ac:knownFonts="1">
    <font>
      <sz val="10"/>
      <name val="Arial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name val="Calibri"/>
      <family val="2"/>
      <scheme val="minor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D5AB"/>
      </patternFill>
    </fill>
    <fill>
      <patternFill patternType="solid">
        <fgColor rgb="FFF1F5F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FAC090"/>
      </top>
      <bottom/>
      <diagonal/>
    </border>
  </borders>
  <cellStyleXfs count="26">
    <xf numFmtId="0" fontId="0" fillId="0" borderId="0"/>
    <xf numFmtId="0" fontId="11" fillId="0" borderId="0"/>
    <xf numFmtId="0" fontId="11" fillId="0" borderId="0"/>
    <xf numFmtId="4" fontId="12" fillId="2" borderId="8">
      <alignment horizontal="right" shrinkToFit="1"/>
    </xf>
    <xf numFmtId="4" fontId="12" fillId="2" borderId="9">
      <alignment horizontal="right" shrinkToFit="1"/>
    </xf>
    <xf numFmtId="0" fontId="13" fillId="3" borderId="10">
      <alignment horizontal="left" vertical="top" wrapText="1"/>
    </xf>
    <xf numFmtId="49" fontId="13" fillId="3" borderId="11">
      <alignment horizontal="center" vertical="top" shrinkToFit="1"/>
    </xf>
    <xf numFmtId="4" fontId="13" fillId="3" borderId="11">
      <alignment horizontal="right" vertical="top" shrinkToFit="1"/>
    </xf>
    <xf numFmtId="49" fontId="14" fillId="0" borderId="11">
      <alignment horizontal="center" vertical="top" shrinkToFit="1"/>
    </xf>
    <xf numFmtId="4" fontId="13" fillId="3" borderId="12">
      <alignment horizontal="right" vertical="top" shrinkToFit="1"/>
    </xf>
    <xf numFmtId="0" fontId="15" fillId="0" borderId="10">
      <alignment horizontal="left" vertical="top" wrapText="1"/>
    </xf>
    <xf numFmtId="49" fontId="14" fillId="0" borderId="11">
      <alignment horizontal="center" vertical="top" shrinkToFit="1"/>
    </xf>
    <xf numFmtId="4" fontId="14" fillId="0" borderId="11">
      <alignment horizontal="right" vertical="top" shrinkToFit="1"/>
    </xf>
    <xf numFmtId="4" fontId="14" fillId="0" borderId="12">
      <alignment horizontal="right" vertical="top" shrinkToFit="1"/>
    </xf>
    <xf numFmtId="0" fontId="14" fillId="0" borderId="0">
      <alignment horizontal="right" vertical="top" wrapText="1"/>
    </xf>
    <xf numFmtId="0" fontId="14" fillId="0" borderId="0"/>
    <xf numFmtId="0" fontId="14" fillId="0" borderId="0"/>
    <xf numFmtId="0" fontId="11" fillId="0" borderId="0"/>
    <xf numFmtId="49" fontId="13" fillId="0" borderId="13">
      <alignment horizontal="center" vertical="center" wrapText="1"/>
    </xf>
    <xf numFmtId="49" fontId="13" fillId="0" borderId="14">
      <alignment horizontal="center" vertical="center" wrapText="1"/>
    </xf>
    <xf numFmtId="0" fontId="14" fillId="0" borderId="15"/>
    <xf numFmtId="0" fontId="4" fillId="0" borderId="0"/>
    <xf numFmtId="0" fontId="11" fillId="0" borderId="0"/>
    <xf numFmtId="0" fontId="1" fillId="0" borderId="0"/>
    <xf numFmtId="164" fontId="10" fillId="0" borderId="0" applyFont="0" applyFill="0" applyBorder="0" applyAlignment="0" applyProtection="0"/>
    <xf numFmtId="0" fontId="4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23" applyFont="1" applyFill="1"/>
    <xf numFmtId="0" fontId="2" fillId="0" borderId="0" xfId="23" applyFont="1" applyFill="1" applyBorder="1" applyAlignment="1">
      <alignment vertical="justify" wrapText="1"/>
    </xf>
    <xf numFmtId="0" fontId="6" fillId="0" borderId="0" xfId="23" applyFont="1" applyFill="1" applyBorder="1" applyAlignment="1">
      <alignment horizontal="center" vertical="justify" wrapText="1"/>
    </xf>
    <xf numFmtId="0" fontId="6" fillId="0" borderId="0" xfId="23" applyFont="1" applyFill="1" applyBorder="1" applyAlignment="1">
      <alignment horizontal="center" vertical="center" wrapText="1"/>
    </xf>
    <xf numFmtId="0" fontId="2" fillId="0" borderId="0" xfId="23" applyFont="1" applyFill="1" applyAlignment="1">
      <alignment vertical="center"/>
    </xf>
    <xf numFmtId="165" fontId="2" fillId="0" borderId="0" xfId="23" applyNumberFormat="1" applyFont="1" applyFill="1"/>
    <xf numFmtId="0" fontId="2" fillId="0" borderId="0" xfId="23" applyFont="1" applyFill="1" applyBorder="1" applyAlignment="1">
      <alignment horizontal="center" vertical="justify" wrapText="1"/>
    </xf>
    <xf numFmtId="165" fontId="6" fillId="0" borderId="0" xfId="23" applyNumberFormat="1" applyFont="1" applyFill="1" applyBorder="1" applyAlignment="1">
      <alignment horizontal="center" vertical="justify" wrapText="1"/>
    </xf>
    <xf numFmtId="0" fontId="6" fillId="0" borderId="0" xfId="23" applyFont="1" applyFill="1" applyBorder="1" applyAlignment="1">
      <alignment horizontal="left" vertical="justify" wrapText="1"/>
    </xf>
    <xf numFmtId="49" fontId="6" fillId="0" borderId="0" xfId="23" applyNumberFormat="1" applyFont="1" applyFill="1" applyBorder="1" applyAlignment="1">
      <alignment horizontal="center" vertical="center" wrapText="1"/>
    </xf>
    <xf numFmtId="0" fontId="2" fillId="0" borderId="0" xfId="23" applyFont="1" applyFill="1" applyAlignment="1">
      <alignment vertical="justify"/>
    </xf>
    <xf numFmtId="0" fontId="3" fillId="0" borderId="0" xfId="23" applyFont="1" applyFill="1" applyBorder="1" applyAlignment="1">
      <alignment horizontal="center" vertical="center" wrapText="1"/>
    </xf>
    <xf numFmtId="0" fontId="6" fillId="0" borderId="1" xfId="23" applyFont="1" applyFill="1" applyBorder="1" applyAlignment="1">
      <alignment vertical="center" wrapText="1"/>
    </xf>
    <xf numFmtId="0" fontId="2" fillId="0" borderId="1" xfId="23" applyFont="1" applyFill="1" applyBorder="1" applyAlignment="1">
      <alignment vertical="center" wrapText="1"/>
    </xf>
    <xf numFmtId="0" fontId="2" fillId="0" borderId="1" xfId="24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25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23" applyFont="1" applyFill="1" applyBorder="1" applyAlignment="1">
      <alignment horizontal="center" vertical="justify" wrapText="1"/>
    </xf>
    <xf numFmtId="49" fontId="2" fillId="0" borderId="1" xfId="23" applyNumberFormat="1" applyFont="1" applyFill="1" applyBorder="1" applyAlignment="1">
      <alignment horizontal="center" vertical="center" wrapText="1"/>
    </xf>
    <xf numFmtId="49" fontId="6" fillId="0" borderId="1" xfId="23" applyNumberFormat="1" applyFont="1" applyFill="1" applyBorder="1" applyAlignment="1">
      <alignment horizontal="center" vertical="center" wrapText="1"/>
    </xf>
    <xf numFmtId="0" fontId="2" fillId="0" borderId="1" xfId="23" applyFont="1" applyFill="1" applyBorder="1" applyAlignment="1">
      <alignment horizontal="center" vertical="center" wrapText="1"/>
    </xf>
    <xf numFmtId="165" fontId="6" fillId="0" borderId="1" xfId="23" applyNumberFormat="1" applyFont="1" applyFill="1" applyBorder="1" applyAlignment="1">
      <alignment horizontal="right" vertical="center" wrapText="1"/>
    </xf>
    <xf numFmtId="165" fontId="2" fillId="0" borderId="1" xfId="23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2" fillId="0" borderId="1" xfId="23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1" xfId="23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167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6" fillId="0" borderId="1" xfId="23" applyNumberFormat="1" applyFont="1" applyFill="1" applyBorder="1" applyAlignment="1">
      <alignment horizontal="left" vertical="center" wrapText="1"/>
    </xf>
    <xf numFmtId="49" fontId="2" fillId="0" borderId="1" xfId="23" applyNumberFormat="1" applyFont="1" applyFill="1" applyBorder="1" applyAlignment="1">
      <alignment horizontal="left" vertical="center" wrapText="1"/>
    </xf>
    <xf numFmtId="49" fontId="2" fillId="0" borderId="1" xfId="23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wrapText="1"/>
    </xf>
    <xf numFmtId="165" fontId="2" fillId="0" borderId="1" xfId="23" applyNumberFormat="1" applyFont="1" applyFill="1" applyBorder="1" applyAlignment="1">
      <alignment horizontal="right" wrapText="1"/>
    </xf>
    <xf numFmtId="165" fontId="2" fillId="0" borderId="1" xfId="23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wrapText="1"/>
    </xf>
    <xf numFmtId="0" fontId="16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66" fontId="2" fillId="0" borderId="1" xfId="23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justify" vertical="center" wrapText="1"/>
    </xf>
    <xf numFmtId="49" fontId="6" fillId="0" borderId="1" xfId="21" applyNumberFormat="1" applyFont="1" applyFill="1" applyBorder="1" applyAlignment="1">
      <alignment horizontal="center" vertical="center" wrapText="1"/>
    </xf>
    <xf numFmtId="49" fontId="2" fillId="0" borderId="1" xfId="21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168" fontId="16" fillId="0" borderId="1" xfId="0" applyNumberFormat="1" applyFont="1" applyFill="1" applyBorder="1" applyAlignment="1">
      <alignment wrapText="1"/>
    </xf>
    <xf numFmtId="0" fontId="16" fillId="0" borderId="1" xfId="0" applyFont="1" applyFill="1" applyBorder="1"/>
    <xf numFmtId="0" fontId="17" fillId="0" borderId="1" xfId="0" applyFont="1" applyFill="1" applyBorder="1"/>
    <xf numFmtId="0" fontId="6" fillId="0" borderId="1" xfId="24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0" borderId="0" xfId="23" applyFont="1" applyFill="1"/>
    <xf numFmtId="165" fontId="6" fillId="0" borderId="0" xfId="23" applyNumberFormat="1" applyFont="1" applyFill="1" applyBorder="1" applyAlignment="1">
      <alignment horizontal="right" vertical="justify" wrapText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23" applyFont="1" applyFill="1" applyBorder="1" applyAlignment="1">
      <alignment horizontal="center" vertical="center" wrapText="1"/>
    </xf>
    <xf numFmtId="165" fontId="6" fillId="0" borderId="2" xfId="23" applyNumberFormat="1" applyFont="1" applyFill="1" applyBorder="1" applyAlignment="1">
      <alignment horizontal="right" vertical="center" wrapText="1"/>
    </xf>
    <xf numFmtId="165" fontId="2" fillId="0" borderId="2" xfId="23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0" fontId="2" fillId="0" borderId="0" xfId="23" applyFont="1" applyFill="1" applyBorder="1" applyAlignment="1">
      <alignment horizontal="right" vertical="justify" wrapText="1"/>
    </xf>
    <xf numFmtId="0" fontId="2" fillId="0" borderId="0" xfId="23" applyFont="1" applyFill="1" applyBorder="1" applyAlignment="1">
      <alignment horizontal="right"/>
    </xf>
    <xf numFmtId="0" fontId="2" fillId="0" borderId="0" xfId="23" applyFont="1" applyFill="1" applyAlignment="1">
      <alignment horizontal="right"/>
    </xf>
    <xf numFmtId="3" fontId="16" fillId="0" borderId="1" xfId="0" applyNumberFormat="1" applyFont="1" applyFill="1" applyBorder="1" applyAlignment="1">
      <alignment horizontal="center" vertical="center" wrapText="1"/>
    </xf>
    <xf numFmtId="4" fontId="6" fillId="0" borderId="1" xfId="23" applyNumberFormat="1" applyFont="1" applyFill="1" applyBorder="1" applyAlignment="1">
      <alignment horizontal="right" vertical="center" wrapText="1"/>
    </xf>
    <xf numFmtId="4" fontId="2" fillId="0" borderId="1" xfId="23" applyNumberFormat="1" applyFont="1" applyFill="1" applyBorder="1" applyAlignment="1">
      <alignment horizontal="right" vertical="center" wrapText="1"/>
    </xf>
    <xf numFmtId="165" fontId="6" fillId="0" borderId="0" xfId="23" applyNumberFormat="1" applyFont="1" applyFill="1"/>
    <xf numFmtId="165" fontId="6" fillId="4" borderId="1" xfId="23" applyNumberFormat="1" applyFont="1" applyFill="1" applyBorder="1" applyAlignment="1">
      <alignment horizontal="right" vertical="center" wrapText="1"/>
    </xf>
    <xf numFmtId="165" fontId="6" fillId="4" borderId="2" xfId="23" applyNumberFormat="1" applyFont="1" applyFill="1" applyBorder="1" applyAlignment="1">
      <alignment horizontal="right" vertical="center" wrapText="1"/>
    </xf>
    <xf numFmtId="165" fontId="2" fillId="4" borderId="1" xfId="23" applyNumberFormat="1" applyFont="1" applyFill="1" applyBorder="1" applyAlignment="1">
      <alignment horizontal="right" vertical="center" wrapText="1"/>
    </xf>
    <xf numFmtId="0" fontId="2" fillId="4" borderId="0" xfId="23" applyFont="1" applyFill="1"/>
    <xf numFmtId="0" fontId="9" fillId="0" borderId="0" xfId="23" applyFont="1" applyFill="1" applyAlignment="1">
      <alignment horizontal="center"/>
    </xf>
    <xf numFmtId="165" fontId="2" fillId="4" borderId="1" xfId="23" applyNumberFormat="1" applyFont="1" applyFill="1" applyBorder="1" applyAlignment="1">
      <alignment horizontal="right" wrapText="1"/>
    </xf>
    <xf numFmtId="165" fontId="18" fillId="5" borderId="1" xfId="23" applyNumberFormat="1" applyFont="1" applyFill="1" applyBorder="1" applyAlignment="1">
      <alignment horizontal="right" vertical="center" wrapText="1"/>
    </xf>
    <xf numFmtId="165" fontId="19" fillId="4" borderId="1" xfId="23" applyNumberFormat="1" applyFont="1" applyFill="1" applyBorder="1" applyAlignment="1">
      <alignment horizontal="right" vertical="center" wrapText="1"/>
    </xf>
    <xf numFmtId="0" fontId="6" fillId="0" borderId="1" xfId="0" applyFont="1" applyFill="1" applyBorder="1"/>
    <xf numFmtId="0" fontId="17" fillId="4" borderId="1" xfId="0" applyFont="1" applyFill="1" applyBorder="1" applyAlignment="1">
      <alignment horizontal="justify" vertical="center" wrapText="1"/>
    </xf>
    <xf numFmtId="49" fontId="6" fillId="4" borderId="1" xfId="23" applyNumberFormat="1" applyFont="1" applyFill="1" applyBorder="1" applyAlignment="1">
      <alignment horizontal="center" vertical="center" wrapText="1"/>
    </xf>
    <xf numFmtId="0" fontId="2" fillId="4" borderId="1" xfId="23" applyFont="1" applyFill="1" applyBorder="1" applyAlignment="1">
      <alignment vertical="center" wrapText="1"/>
    </xf>
    <xf numFmtId="49" fontId="2" fillId="4" borderId="1" xfId="23" applyNumberFormat="1" applyFont="1" applyFill="1" applyBorder="1" applyAlignment="1">
      <alignment horizontal="center" vertical="center" wrapText="1"/>
    </xf>
    <xf numFmtId="49" fontId="2" fillId="4" borderId="1" xfId="23" applyNumberFormat="1" applyFont="1" applyFill="1" applyBorder="1" applyAlignment="1">
      <alignment horizontal="left" vertical="center" wrapText="1"/>
    </xf>
    <xf numFmtId="0" fontId="6" fillId="4" borderId="1" xfId="23" applyFont="1" applyFill="1" applyBorder="1" applyAlignment="1">
      <alignment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" fontId="2" fillId="4" borderId="1" xfId="23" applyNumberFormat="1" applyFont="1" applyFill="1" applyBorder="1" applyAlignment="1">
      <alignment horizontal="right" vertical="center" wrapText="1"/>
    </xf>
    <xf numFmtId="165" fontId="2" fillId="4" borderId="2" xfId="23" applyNumberFormat="1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vertical="center" wrapText="1"/>
    </xf>
    <xf numFmtId="49" fontId="6" fillId="4" borderId="1" xfId="23" applyNumberFormat="1" applyFont="1" applyFill="1" applyBorder="1" applyAlignment="1">
      <alignment horizontal="left" vertical="center" wrapText="1"/>
    </xf>
    <xf numFmtId="165" fontId="6" fillId="0" borderId="1" xfId="23" applyNumberFormat="1" applyFont="1" applyFill="1" applyBorder="1" applyAlignment="1">
      <alignment horizontal="right" wrapText="1"/>
    </xf>
    <xf numFmtId="2" fontId="6" fillId="0" borderId="1" xfId="23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justify"/>
    </xf>
    <xf numFmtId="0" fontId="7" fillId="0" borderId="3" xfId="23" applyFont="1" applyFill="1" applyBorder="1" applyAlignment="1">
      <alignment horizontal="center" vertical="center"/>
    </xf>
    <xf numFmtId="0" fontId="7" fillId="0" borderId="0" xfId="23" applyFont="1" applyFill="1" applyBorder="1" applyAlignment="1">
      <alignment horizontal="center" vertical="center"/>
    </xf>
    <xf numFmtId="0" fontId="7" fillId="0" borderId="4" xfId="23" applyFont="1" applyFill="1" applyBorder="1" applyAlignment="1">
      <alignment horizontal="center" vertical="center"/>
    </xf>
    <xf numFmtId="49" fontId="2" fillId="0" borderId="1" xfId="23" applyNumberFormat="1" applyFont="1" applyFill="1" applyBorder="1" applyAlignment="1">
      <alignment horizontal="center" vertical="center" wrapText="1"/>
    </xf>
    <xf numFmtId="49" fontId="2" fillId="0" borderId="5" xfId="23" applyNumberFormat="1" applyFont="1" applyFill="1" applyBorder="1" applyAlignment="1">
      <alignment horizontal="center" vertical="center" wrapText="1"/>
    </xf>
    <xf numFmtId="49" fontId="2" fillId="0" borderId="6" xfId="23" applyNumberFormat="1" applyFont="1" applyFill="1" applyBorder="1" applyAlignment="1">
      <alignment horizontal="center" vertical="center" wrapText="1"/>
    </xf>
    <xf numFmtId="49" fontId="2" fillId="0" borderId="7" xfId="23" applyNumberFormat="1" applyFont="1" applyFill="1" applyBorder="1" applyAlignment="1">
      <alignment horizontal="center" vertical="center" wrapText="1"/>
    </xf>
    <xf numFmtId="0" fontId="6" fillId="0" borderId="0" xfId="23" applyFont="1" applyFill="1" applyBorder="1" applyAlignment="1">
      <alignment horizontal="center" vertical="justify" wrapText="1"/>
    </xf>
    <xf numFmtId="0" fontId="2" fillId="0" borderId="1" xfId="23" applyFont="1" applyFill="1" applyBorder="1" applyAlignment="1">
      <alignment horizontal="center" vertical="center"/>
    </xf>
    <xf numFmtId="0" fontId="2" fillId="0" borderId="1" xfId="23" applyFont="1" applyFill="1" applyBorder="1" applyAlignment="1">
      <alignment horizontal="center" vertical="center" wrapText="1"/>
    </xf>
    <xf numFmtId="0" fontId="5" fillId="0" borderId="0" xfId="23" applyFont="1" applyFill="1" applyBorder="1" applyAlignment="1">
      <alignment horizontal="right" vertical="center"/>
    </xf>
    <xf numFmtId="0" fontId="3" fillId="0" borderId="0" xfId="23" applyFont="1" applyFill="1" applyBorder="1" applyAlignment="1">
      <alignment horizontal="right" vertical="center" wrapText="1"/>
    </xf>
    <xf numFmtId="0" fontId="3" fillId="0" borderId="0" xfId="23" applyFont="1" applyFill="1" applyBorder="1" applyAlignment="1">
      <alignment horizontal="center" vertical="center" wrapText="1"/>
    </xf>
  </cellXfs>
  <cellStyles count="26">
    <cellStyle name="br" xfId="1"/>
    <cellStyle name="col" xfId="2"/>
    <cellStyle name="ex58" xfId="3"/>
    <cellStyle name="ex59" xfId="4"/>
    <cellStyle name="ex60" xfId="5"/>
    <cellStyle name="ex61" xfId="6"/>
    <cellStyle name="ex62" xfId="7"/>
    <cellStyle name="ex63" xfId="8"/>
    <cellStyle name="ex63 2" xfId="9"/>
    <cellStyle name="ex64" xfId="10"/>
    <cellStyle name="ex65" xfId="11"/>
    <cellStyle name="ex66" xfId="12"/>
    <cellStyle name="ex67" xfId="13"/>
    <cellStyle name="st57" xfId="14"/>
    <cellStyle name="style0" xfId="15"/>
    <cellStyle name="td" xfId="16"/>
    <cellStyle name="tr" xfId="17"/>
    <cellStyle name="xl_bot_header" xfId="18"/>
    <cellStyle name="xl23" xfId="19"/>
    <cellStyle name="xl27" xfId="20"/>
    <cellStyle name="Обычный" xfId="0" builtinId="0"/>
    <cellStyle name="Обычный 2" xfId="21"/>
    <cellStyle name="Обычный 3" xfId="22"/>
    <cellStyle name="Обычный_Приложения 8, 9, 10 (1)" xfId="23"/>
    <cellStyle name="Финансовый" xfId="24" builtinId="3"/>
    <cellStyle name="Финансовый 2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8"/>
  <sheetViews>
    <sheetView tabSelected="1" topLeftCell="B1" zoomScale="98" zoomScaleNormal="98" zoomScaleSheetLayoutView="100" workbookViewId="0">
      <selection activeCell="M11" sqref="M11"/>
    </sheetView>
  </sheetViews>
  <sheetFormatPr defaultColWidth="9.28515625" defaultRowHeight="15" x14ac:dyDescent="0.25"/>
  <cols>
    <col min="1" max="1" width="33" style="1" hidden="1" customWidth="1"/>
    <col min="2" max="2" width="61.7109375" style="11" customWidth="1"/>
    <col min="3" max="3" width="11.5703125" style="5" customWidth="1"/>
    <col min="4" max="4" width="14.42578125" style="5" customWidth="1"/>
    <col min="5" max="5" width="14" style="5" customWidth="1"/>
    <col min="6" max="6" width="8.7109375" style="5" customWidth="1"/>
    <col min="7" max="7" width="21.42578125" style="5" customWidth="1"/>
    <col min="8" max="8" width="12.42578125" style="5" hidden="1" customWidth="1"/>
    <col min="9" max="11" width="18.28515625" style="5" customWidth="1"/>
    <col min="12" max="12" width="15.28515625" style="5" customWidth="1"/>
    <col min="13" max="16384" width="9.28515625" style="1"/>
  </cols>
  <sheetData>
    <row r="1" spans="2:12" ht="15.75" x14ac:dyDescent="0.25">
      <c r="B1" s="105" t="s">
        <v>171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spans="2:12" ht="15.75" customHeight="1" x14ac:dyDescent="0.25">
      <c r="B2" s="106" t="s">
        <v>201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</row>
    <row r="3" spans="2:12" ht="15.75" customHeight="1" x14ac:dyDescent="0.25">
      <c r="B3" s="106" t="s">
        <v>202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</row>
    <row r="4" spans="2:12" ht="15.75" customHeight="1" x14ac:dyDescent="0.25">
      <c r="B4" s="106" t="s">
        <v>203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</row>
    <row r="5" spans="2:12" ht="15.75" customHeight="1" x14ac:dyDescent="0.25">
      <c r="B5" s="106" t="s">
        <v>204</v>
      </c>
      <c r="C5" s="106"/>
      <c r="D5" s="106"/>
      <c r="E5" s="106"/>
      <c r="F5" s="106"/>
      <c r="G5" s="106"/>
      <c r="H5" s="106"/>
      <c r="I5" s="106"/>
      <c r="J5" s="106"/>
      <c r="K5" s="106"/>
      <c r="L5" s="106"/>
    </row>
    <row r="6" spans="2:12" ht="15.75" hidden="1" customHeight="1" x14ac:dyDescent="0.25">
      <c r="B6" s="63"/>
      <c r="C6" s="106"/>
      <c r="D6" s="106"/>
      <c r="E6" s="106"/>
      <c r="F6" s="106"/>
      <c r="G6" s="29"/>
      <c r="H6" s="29"/>
      <c r="I6" s="29"/>
      <c r="J6" s="29"/>
      <c r="K6" s="29"/>
      <c r="L6" s="29"/>
    </row>
    <row r="7" spans="2:12" ht="15.75" hidden="1" customHeight="1" x14ac:dyDescent="0.25">
      <c r="B7" s="63"/>
      <c r="C7" s="106"/>
      <c r="D7" s="106"/>
      <c r="E7" s="106"/>
      <c r="F7" s="106"/>
      <c r="G7" s="29"/>
      <c r="H7" s="29"/>
      <c r="I7" s="29"/>
      <c r="J7" s="29"/>
      <c r="K7" s="29"/>
      <c r="L7" s="29"/>
    </row>
    <row r="8" spans="2:12" ht="15.75" hidden="1" customHeight="1" x14ac:dyDescent="0.25">
      <c r="B8" s="63"/>
      <c r="C8" s="106"/>
      <c r="D8" s="106"/>
      <c r="E8" s="106"/>
      <c r="F8" s="106"/>
      <c r="G8" s="29"/>
      <c r="H8" s="29"/>
      <c r="I8" s="29"/>
      <c r="J8" s="29"/>
      <c r="K8" s="29"/>
      <c r="L8" s="29"/>
    </row>
    <row r="9" spans="2:12" ht="15.75" hidden="1" customHeight="1" x14ac:dyDescent="0.25">
      <c r="B9" s="106" t="s">
        <v>135</v>
      </c>
      <c r="C9" s="106"/>
      <c r="D9" s="106"/>
      <c r="E9" s="106"/>
      <c r="F9" s="106"/>
      <c r="G9" s="106"/>
      <c r="H9" s="106"/>
      <c r="I9" s="64"/>
      <c r="J9" s="64"/>
      <c r="K9" s="64"/>
      <c r="L9" s="65"/>
    </row>
    <row r="10" spans="2:12" ht="18" customHeight="1" x14ac:dyDescent="0.25">
      <c r="B10" s="106" t="s">
        <v>211</v>
      </c>
      <c r="C10" s="106"/>
      <c r="D10" s="106"/>
      <c r="E10" s="106"/>
      <c r="F10" s="106"/>
      <c r="G10" s="106"/>
      <c r="H10" s="106"/>
      <c r="I10" s="106"/>
      <c r="J10" s="106"/>
      <c r="K10" s="106"/>
      <c r="L10" s="106"/>
    </row>
    <row r="11" spans="2:12" ht="15.75" customHeight="1" x14ac:dyDescent="0.25">
      <c r="B11" s="2"/>
      <c r="C11" s="107"/>
      <c r="D11" s="107"/>
      <c r="E11" s="107"/>
      <c r="F11" s="107"/>
      <c r="G11" s="12"/>
      <c r="H11" s="12"/>
      <c r="I11" s="12"/>
      <c r="J11" s="12"/>
      <c r="K11" s="12"/>
      <c r="L11" s="12"/>
    </row>
    <row r="12" spans="2:12" ht="15.75" x14ac:dyDescent="0.25">
      <c r="B12" s="94" t="s">
        <v>0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</row>
    <row r="13" spans="2:12" ht="15" customHeight="1" x14ac:dyDescent="0.25">
      <c r="B13" s="94" t="s">
        <v>136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</row>
    <row r="14" spans="2:12" ht="15" customHeight="1" x14ac:dyDescent="0.25">
      <c r="B14" s="94" t="s">
        <v>137</v>
      </c>
      <c r="C14" s="94"/>
      <c r="D14" s="94"/>
      <c r="E14" s="94"/>
      <c r="F14" s="94"/>
      <c r="G14" s="94"/>
      <c r="H14" s="94"/>
      <c r="I14" s="94"/>
      <c r="J14" s="94"/>
      <c r="K14" s="94"/>
      <c r="L14" s="94"/>
    </row>
    <row r="15" spans="2:12" ht="15.75" customHeight="1" x14ac:dyDescent="0.25">
      <c r="B15" s="94" t="s">
        <v>205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</row>
    <row r="16" spans="2:12" ht="20.25" customHeight="1" x14ac:dyDescent="0.2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</row>
    <row r="17" spans="2:12" ht="14.1" customHeight="1" x14ac:dyDescent="0.25">
      <c r="B17" s="103" t="s">
        <v>1</v>
      </c>
      <c r="C17" s="104" t="s">
        <v>2</v>
      </c>
      <c r="D17" s="104"/>
      <c r="E17" s="104"/>
      <c r="F17" s="104"/>
      <c r="G17" s="98" t="s">
        <v>174</v>
      </c>
      <c r="H17" s="95" t="s">
        <v>75</v>
      </c>
      <c r="I17" s="99" t="s">
        <v>162</v>
      </c>
      <c r="J17" s="99" t="s">
        <v>173</v>
      </c>
      <c r="K17" s="98" t="s">
        <v>168</v>
      </c>
      <c r="L17" s="98"/>
    </row>
    <row r="18" spans="2:12" x14ac:dyDescent="0.25">
      <c r="B18" s="103"/>
      <c r="C18" s="104" t="s">
        <v>3</v>
      </c>
      <c r="D18" s="104" t="s">
        <v>4</v>
      </c>
      <c r="E18" s="104" t="s">
        <v>5</v>
      </c>
      <c r="F18" s="104" t="s">
        <v>6</v>
      </c>
      <c r="G18" s="98"/>
      <c r="H18" s="96"/>
      <c r="I18" s="100"/>
      <c r="J18" s="100"/>
      <c r="K18" s="99" t="s">
        <v>169</v>
      </c>
      <c r="L18" s="99" t="s">
        <v>170</v>
      </c>
    </row>
    <row r="19" spans="2:12" ht="15.75" customHeight="1" x14ac:dyDescent="0.25">
      <c r="B19" s="103"/>
      <c r="C19" s="104"/>
      <c r="D19" s="104"/>
      <c r="E19" s="104"/>
      <c r="F19" s="104"/>
      <c r="G19" s="98"/>
      <c r="H19" s="97"/>
      <c r="I19" s="101"/>
      <c r="J19" s="101"/>
      <c r="K19" s="101"/>
      <c r="L19" s="101"/>
    </row>
    <row r="20" spans="2:12" x14ac:dyDescent="0.25">
      <c r="B20" s="21">
        <v>1</v>
      </c>
      <c r="C20" s="24">
        <v>2</v>
      </c>
      <c r="D20" s="24">
        <v>3</v>
      </c>
      <c r="E20" s="24">
        <v>4</v>
      </c>
      <c r="F20" s="24">
        <v>5</v>
      </c>
      <c r="G20" s="24">
        <v>6</v>
      </c>
      <c r="H20" s="59">
        <v>9</v>
      </c>
      <c r="I20" s="24">
        <v>7</v>
      </c>
      <c r="J20" s="24">
        <v>8</v>
      </c>
      <c r="K20" s="24">
        <v>9</v>
      </c>
      <c r="L20" s="24">
        <v>10</v>
      </c>
    </row>
    <row r="21" spans="2:12" x14ac:dyDescent="0.25">
      <c r="B21" s="13" t="s">
        <v>7</v>
      </c>
      <c r="C21" s="23" t="s">
        <v>8</v>
      </c>
      <c r="D21" s="23"/>
      <c r="E21" s="23"/>
      <c r="F21" s="23"/>
      <c r="G21" s="25">
        <f>G22+G37+G71+G103</f>
        <v>8549.7999999999993</v>
      </c>
      <c r="H21" s="60" t="e">
        <f>G21-#REF!</f>
        <v>#REF!</v>
      </c>
      <c r="I21" s="25">
        <f>I22+I37+I71+I103</f>
        <v>10710</v>
      </c>
      <c r="J21" s="25">
        <f>J22+J37+J71+J103</f>
        <v>10578.6</v>
      </c>
      <c r="K21" s="25">
        <f>J21/G21*100</f>
        <v>123.72921004000095</v>
      </c>
      <c r="L21" s="25">
        <f>J21/I21*100</f>
        <v>98.77310924369749</v>
      </c>
    </row>
    <row r="22" spans="2:12" ht="28.5" x14ac:dyDescent="0.25">
      <c r="B22" s="84" t="s">
        <v>95</v>
      </c>
      <c r="C22" s="80" t="s">
        <v>8</v>
      </c>
      <c r="D22" s="80" t="s">
        <v>9</v>
      </c>
      <c r="E22" s="82"/>
      <c r="F22" s="82"/>
      <c r="G22" s="70">
        <v>1033</v>
      </c>
      <c r="H22" s="71" t="e">
        <f>G22-#REF!</f>
        <v>#REF!</v>
      </c>
      <c r="I22" s="77">
        <f>I24+I32+I30+I31</f>
        <v>1561.97</v>
      </c>
      <c r="J22" s="77">
        <f>J24+J32+J30+J31</f>
        <v>1561.97</v>
      </c>
      <c r="K22" s="70">
        <f t="shared" ref="K22:K43" si="0">J22/G22*100</f>
        <v>151.20716360116165</v>
      </c>
      <c r="L22" s="25">
        <f t="shared" ref="L22:L43" si="1">J22/I22*100</f>
        <v>100</v>
      </c>
    </row>
    <row r="23" spans="2:12" x14ac:dyDescent="0.25">
      <c r="B23" s="40" t="s">
        <v>81</v>
      </c>
      <c r="C23" s="22" t="s">
        <v>8</v>
      </c>
      <c r="D23" s="22" t="s">
        <v>9</v>
      </c>
      <c r="E23" s="35" t="s">
        <v>175</v>
      </c>
      <c r="F23" s="22"/>
      <c r="G23" s="26">
        <v>1033</v>
      </c>
      <c r="H23" s="26" t="e">
        <f>H24+H32+#REF!</f>
        <v>#REF!</v>
      </c>
      <c r="I23" s="26">
        <v>1035.3</v>
      </c>
      <c r="J23" s="26">
        <v>1035.3</v>
      </c>
      <c r="K23" s="25">
        <f t="shared" si="0"/>
        <v>100.22265246853823</v>
      </c>
      <c r="L23" s="25">
        <f t="shared" si="1"/>
        <v>100</v>
      </c>
    </row>
    <row r="24" spans="2:12" ht="28.5" x14ac:dyDescent="0.25">
      <c r="B24" s="78" t="s">
        <v>96</v>
      </c>
      <c r="C24" s="23" t="s">
        <v>8</v>
      </c>
      <c r="D24" s="23" t="s">
        <v>9</v>
      </c>
      <c r="E24" s="34" t="s">
        <v>176</v>
      </c>
      <c r="F24" s="23"/>
      <c r="G24" s="25">
        <v>1033</v>
      </c>
      <c r="H24" s="60" t="e">
        <f>G24-#REF!</f>
        <v>#REF!</v>
      </c>
      <c r="I24" s="25">
        <v>1035.3</v>
      </c>
      <c r="J24" s="25">
        <v>1035.3</v>
      </c>
      <c r="K24" s="25">
        <f t="shared" si="0"/>
        <v>100.22265246853823</v>
      </c>
      <c r="L24" s="25">
        <f t="shared" si="1"/>
        <v>100</v>
      </c>
    </row>
    <row r="25" spans="2:12" ht="60" x14ac:dyDescent="0.25">
      <c r="B25" s="37" t="s">
        <v>86</v>
      </c>
      <c r="C25" s="22" t="s">
        <v>8</v>
      </c>
      <c r="D25" s="22" t="s">
        <v>9</v>
      </c>
      <c r="E25" s="35" t="s">
        <v>176</v>
      </c>
      <c r="F25" s="22" t="s">
        <v>88</v>
      </c>
      <c r="G25" s="26">
        <f>G26</f>
        <v>1033</v>
      </c>
      <c r="H25" s="60"/>
      <c r="I25" s="26">
        <f>I26</f>
        <v>1035.28</v>
      </c>
      <c r="J25" s="26">
        <f>J26</f>
        <v>1035.28</v>
      </c>
      <c r="K25" s="25">
        <f t="shared" si="0"/>
        <v>100.22071636011616</v>
      </c>
      <c r="L25" s="25">
        <f t="shared" si="1"/>
        <v>100</v>
      </c>
    </row>
    <row r="26" spans="2:12" x14ac:dyDescent="0.25">
      <c r="B26" s="14" t="s">
        <v>45</v>
      </c>
      <c r="C26" s="22" t="s">
        <v>8</v>
      </c>
      <c r="D26" s="22" t="s">
        <v>9</v>
      </c>
      <c r="E26" s="35" t="s">
        <v>176</v>
      </c>
      <c r="F26" s="22" t="s">
        <v>43</v>
      </c>
      <c r="G26" s="26">
        <f>G27+G28+G29</f>
        <v>1033</v>
      </c>
      <c r="H26" s="60" t="e">
        <f>G26-#REF!</f>
        <v>#REF!</v>
      </c>
      <c r="I26" s="26">
        <f>I27+I28+I29</f>
        <v>1035.28</v>
      </c>
      <c r="J26" s="26">
        <f>J27+J28+J29</f>
        <v>1035.28</v>
      </c>
      <c r="K26" s="25">
        <f t="shared" si="0"/>
        <v>100.22071636011616</v>
      </c>
      <c r="L26" s="25">
        <f t="shared" si="1"/>
        <v>100</v>
      </c>
    </row>
    <row r="27" spans="2:12" x14ac:dyDescent="0.25">
      <c r="B27" s="14" t="s">
        <v>44</v>
      </c>
      <c r="C27" s="22" t="s">
        <v>8</v>
      </c>
      <c r="D27" s="22" t="s">
        <v>9</v>
      </c>
      <c r="E27" s="35" t="s">
        <v>176</v>
      </c>
      <c r="F27" s="22" t="s">
        <v>42</v>
      </c>
      <c r="G27" s="26">
        <v>793.3</v>
      </c>
      <c r="H27" s="60" t="e">
        <f>G27-#REF!</f>
        <v>#REF!</v>
      </c>
      <c r="I27" s="26">
        <v>792.57</v>
      </c>
      <c r="J27" s="26">
        <v>792.57</v>
      </c>
      <c r="K27" s="25">
        <f t="shared" si="0"/>
        <v>99.907979326862488</v>
      </c>
      <c r="L27" s="25">
        <f t="shared" si="1"/>
        <v>100</v>
      </c>
    </row>
    <row r="28" spans="2:12" x14ac:dyDescent="0.25">
      <c r="B28" s="15" t="s">
        <v>58</v>
      </c>
      <c r="C28" s="22" t="s">
        <v>8</v>
      </c>
      <c r="D28" s="22" t="s">
        <v>9</v>
      </c>
      <c r="E28" s="35" t="s">
        <v>176</v>
      </c>
      <c r="F28" s="22" t="s">
        <v>59</v>
      </c>
      <c r="G28" s="26"/>
      <c r="H28" s="60" t="e">
        <f>G28-#REF!</f>
        <v>#REF!</v>
      </c>
      <c r="I28" s="26">
        <v>3.14</v>
      </c>
      <c r="J28" s="26">
        <v>3.14</v>
      </c>
      <c r="K28" s="25" t="e">
        <f t="shared" si="0"/>
        <v>#DIV/0!</v>
      </c>
      <c r="L28" s="25">
        <f t="shared" si="1"/>
        <v>100</v>
      </c>
    </row>
    <row r="29" spans="2:12" ht="30" x14ac:dyDescent="0.25">
      <c r="B29" s="15" t="s">
        <v>80</v>
      </c>
      <c r="C29" s="22" t="s">
        <v>8</v>
      </c>
      <c r="D29" s="22" t="s">
        <v>9</v>
      </c>
      <c r="E29" s="35" t="s">
        <v>176</v>
      </c>
      <c r="F29" s="22" t="s">
        <v>79</v>
      </c>
      <c r="G29" s="26">
        <v>239.7</v>
      </c>
      <c r="H29" s="60"/>
      <c r="I29" s="26">
        <v>239.57</v>
      </c>
      <c r="J29" s="26">
        <v>239.57</v>
      </c>
      <c r="K29" s="25">
        <f t="shared" si="0"/>
        <v>99.945765540258662</v>
      </c>
      <c r="L29" s="25">
        <f t="shared" si="1"/>
        <v>100</v>
      </c>
    </row>
    <row r="30" spans="2:12" x14ac:dyDescent="0.25">
      <c r="B30" s="15"/>
      <c r="C30" s="22" t="s">
        <v>8</v>
      </c>
      <c r="D30" s="22" t="s">
        <v>9</v>
      </c>
      <c r="E30" s="35" t="s">
        <v>177</v>
      </c>
      <c r="F30" s="22" t="s">
        <v>42</v>
      </c>
      <c r="G30" s="26"/>
      <c r="H30" s="60"/>
      <c r="I30" s="26">
        <v>115.2</v>
      </c>
      <c r="J30" s="26">
        <v>115.2</v>
      </c>
      <c r="K30" s="25"/>
      <c r="L30" s="25">
        <f t="shared" si="1"/>
        <v>100</v>
      </c>
    </row>
    <row r="31" spans="2:12" x14ac:dyDescent="0.25">
      <c r="B31" s="15"/>
      <c r="C31" s="22" t="s">
        <v>8</v>
      </c>
      <c r="D31" s="22" t="s">
        <v>9</v>
      </c>
      <c r="E31" s="35" t="s">
        <v>177</v>
      </c>
      <c r="F31" s="22" t="s">
        <v>79</v>
      </c>
      <c r="G31" s="26"/>
      <c r="H31" s="60"/>
      <c r="I31" s="26">
        <v>34.799999999999997</v>
      </c>
      <c r="J31" s="26">
        <v>34.799999999999997</v>
      </c>
      <c r="K31" s="25"/>
      <c r="L31" s="25">
        <f t="shared" si="1"/>
        <v>100</v>
      </c>
    </row>
    <row r="32" spans="2:12" ht="57" x14ac:dyDescent="0.25">
      <c r="B32" s="54" t="s">
        <v>166</v>
      </c>
      <c r="C32" s="23" t="s">
        <v>8</v>
      </c>
      <c r="D32" s="23" t="s">
        <v>9</v>
      </c>
      <c r="E32" s="34" t="s">
        <v>178</v>
      </c>
      <c r="F32" s="23"/>
      <c r="G32" s="25">
        <f>G34</f>
        <v>0</v>
      </c>
      <c r="H32" s="60"/>
      <c r="I32" s="25">
        <f>I34</f>
        <v>376.67</v>
      </c>
      <c r="J32" s="25">
        <f>J34</f>
        <v>376.67</v>
      </c>
      <c r="K32" s="25">
        <v>0</v>
      </c>
      <c r="L32" s="25">
        <f t="shared" si="1"/>
        <v>100</v>
      </c>
    </row>
    <row r="33" spans="2:13" ht="60" x14ac:dyDescent="0.25">
      <c r="B33" s="37" t="s">
        <v>86</v>
      </c>
      <c r="C33" s="22" t="s">
        <v>8</v>
      </c>
      <c r="D33" s="22" t="s">
        <v>9</v>
      </c>
      <c r="E33" s="35" t="s">
        <v>178</v>
      </c>
      <c r="F33" s="22" t="s">
        <v>88</v>
      </c>
      <c r="G33" s="26"/>
      <c r="H33" s="60"/>
      <c r="I33" s="26"/>
      <c r="J33" s="26"/>
      <c r="K33" s="25">
        <v>0</v>
      </c>
      <c r="L33" s="25">
        <v>0</v>
      </c>
    </row>
    <row r="34" spans="2:13" x14ac:dyDescent="0.25">
      <c r="B34" s="14" t="s">
        <v>45</v>
      </c>
      <c r="C34" s="22" t="s">
        <v>8</v>
      </c>
      <c r="D34" s="22" t="s">
        <v>9</v>
      </c>
      <c r="E34" s="35" t="s">
        <v>178</v>
      </c>
      <c r="F34" s="22" t="s">
        <v>43</v>
      </c>
      <c r="G34" s="26">
        <f>G35+G36</f>
        <v>0</v>
      </c>
      <c r="H34" s="60"/>
      <c r="I34" s="26">
        <f>I35+I36</f>
        <v>376.67</v>
      </c>
      <c r="J34" s="26">
        <f>J35+J36</f>
        <v>376.67</v>
      </c>
      <c r="K34" s="25">
        <v>0</v>
      </c>
      <c r="L34" s="25">
        <f t="shared" si="1"/>
        <v>100</v>
      </c>
    </row>
    <row r="35" spans="2:13" x14ac:dyDescent="0.25">
      <c r="B35" s="14" t="s">
        <v>44</v>
      </c>
      <c r="C35" s="22" t="s">
        <v>8</v>
      </c>
      <c r="D35" s="22" t="s">
        <v>9</v>
      </c>
      <c r="E35" s="35" t="s">
        <v>178</v>
      </c>
      <c r="F35" s="22" t="s">
        <v>42</v>
      </c>
      <c r="G35" s="26">
        <v>0</v>
      </c>
      <c r="H35" s="60"/>
      <c r="I35" s="26">
        <v>289.47000000000003</v>
      </c>
      <c r="J35" s="26">
        <v>289.47000000000003</v>
      </c>
      <c r="K35" s="25">
        <v>0</v>
      </c>
      <c r="L35" s="25">
        <f t="shared" si="1"/>
        <v>100</v>
      </c>
    </row>
    <row r="36" spans="2:13" ht="30" x14ac:dyDescent="0.25">
      <c r="B36" s="15" t="s">
        <v>80</v>
      </c>
      <c r="C36" s="22" t="s">
        <v>8</v>
      </c>
      <c r="D36" s="22" t="s">
        <v>9</v>
      </c>
      <c r="E36" s="35" t="s">
        <v>178</v>
      </c>
      <c r="F36" s="22" t="s">
        <v>79</v>
      </c>
      <c r="G36" s="26">
        <v>0</v>
      </c>
      <c r="H36" s="60"/>
      <c r="I36" s="26">
        <v>87.2</v>
      </c>
      <c r="J36" s="26">
        <v>87.2</v>
      </c>
      <c r="K36" s="25">
        <v>0</v>
      </c>
      <c r="L36" s="25">
        <f t="shared" si="1"/>
        <v>100</v>
      </c>
    </row>
    <row r="37" spans="2:13" s="56" customFormat="1" ht="57" x14ac:dyDescent="0.2">
      <c r="B37" s="79" t="s">
        <v>97</v>
      </c>
      <c r="C37" s="80" t="s">
        <v>8</v>
      </c>
      <c r="D37" s="80" t="s">
        <v>12</v>
      </c>
      <c r="E37" s="80"/>
      <c r="F37" s="80"/>
      <c r="G37" s="70">
        <v>3581.3</v>
      </c>
      <c r="H37" s="70" t="e">
        <f>H38+#REF!</f>
        <v>#REF!</v>
      </c>
      <c r="I37" s="70">
        <f>I38+I48+I61+I58+I59+I60+I66</f>
        <v>4270.1499999999996</v>
      </c>
      <c r="J37" s="70">
        <f>J38+J48+J58+J59+J60+J61+J66</f>
        <v>4270.17</v>
      </c>
      <c r="K37" s="70">
        <f t="shared" si="0"/>
        <v>119.23519392399409</v>
      </c>
      <c r="L37" s="25">
        <f t="shared" si="1"/>
        <v>100.00046836762175</v>
      </c>
      <c r="M37" s="69"/>
    </row>
    <row r="38" spans="2:13" x14ac:dyDescent="0.25">
      <c r="B38" s="13" t="s">
        <v>208</v>
      </c>
      <c r="C38" s="23" t="s">
        <v>73</v>
      </c>
      <c r="D38" s="23" t="s">
        <v>12</v>
      </c>
      <c r="E38" s="34" t="s">
        <v>175</v>
      </c>
      <c r="F38" s="23"/>
      <c r="G38" s="25">
        <v>2961.1</v>
      </c>
      <c r="H38" s="60"/>
      <c r="I38" s="25">
        <f>I39</f>
        <v>2841.5</v>
      </c>
      <c r="J38" s="25">
        <f>J39</f>
        <v>2841.5</v>
      </c>
      <c r="K38" s="25">
        <f t="shared" si="0"/>
        <v>95.960960453885377</v>
      </c>
      <c r="L38" s="25">
        <f t="shared" si="1"/>
        <v>100</v>
      </c>
    </row>
    <row r="39" spans="2:13" x14ac:dyDescent="0.25">
      <c r="B39" s="14" t="s">
        <v>83</v>
      </c>
      <c r="C39" s="22" t="s">
        <v>8</v>
      </c>
      <c r="D39" s="22" t="s">
        <v>12</v>
      </c>
      <c r="E39" s="35" t="s">
        <v>179</v>
      </c>
      <c r="F39" s="22"/>
      <c r="G39" s="26">
        <f>G40</f>
        <v>2961.1000000000004</v>
      </c>
      <c r="H39" s="60"/>
      <c r="I39" s="26">
        <f>I40</f>
        <v>2841.5</v>
      </c>
      <c r="J39" s="26">
        <f>J40</f>
        <v>2841.5</v>
      </c>
      <c r="K39" s="25">
        <f t="shared" si="0"/>
        <v>95.960960453885363</v>
      </c>
      <c r="L39" s="25">
        <f t="shared" si="1"/>
        <v>100</v>
      </c>
    </row>
    <row r="40" spans="2:13" ht="45" x14ac:dyDescent="0.25">
      <c r="B40" s="14" t="s">
        <v>109</v>
      </c>
      <c r="C40" s="22" t="s">
        <v>8</v>
      </c>
      <c r="D40" s="22" t="s">
        <v>12</v>
      </c>
      <c r="E40" s="35" t="s">
        <v>180</v>
      </c>
      <c r="F40" s="22"/>
      <c r="G40" s="26">
        <f>G41</f>
        <v>2961.1000000000004</v>
      </c>
      <c r="H40" s="26">
        <f>H41+H61</f>
        <v>0</v>
      </c>
      <c r="I40" s="26">
        <v>2841.5</v>
      </c>
      <c r="J40" s="26">
        <v>2841.5</v>
      </c>
      <c r="K40" s="25">
        <f t="shared" si="0"/>
        <v>95.960960453885363</v>
      </c>
      <c r="L40" s="25">
        <f t="shared" si="1"/>
        <v>100</v>
      </c>
    </row>
    <row r="41" spans="2:13" ht="30" x14ac:dyDescent="0.25">
      <c r="B41" s="44" t="s">
        <v>85</v>
      </c>
      <c r="C41" s="22" t="s">
        <v>8</v>
      </c>
      <c r="D41" s="22" t="s">
        <v>12</v>
      </c>
      <c r="E41" s="36" t="s">
        <v>181</v>
      </c>
      <c r="F41" s="22"/>
      <c r="G41" s="26">
        <f>G42</f>
        <v>2961.1000000000004</v>
      </c>
      <c r="H41" s="60"/>
      <c r="I41" s="26">
        <v>2841.5</v>
      </c>
      <c r="J41" s="26">
        <v>2841.5</v>
      </c>
      <c r="K41" s="25">
        <f t="shared" si="0"/>
        <v>95.960960453885363</v>
      </c>
      <c r="L41" s="25">
        <f t="shared" si="1"/>
        <v>100</v>
      </c>
    </row>
    <row r="42" spans="2:13" ht="60" x14ac:dyDescent="0.25">
      <c r="B42" s="43" t="s">
        <v>86</v>
      </c>
      <c r="C42" s="22" t="s">
        <v>8</v>
      </c>
      <c r="D42" s="22" t="s">
        <v>12</v>
      </c>
      <c r="E42" s="35" t="s">
        <v>181</v>
      </c>
      <c r="F42" s="22" t="s">
        <v>88</v>
      </c>
      <c r="G42" s="26">
        <f>G43</f>
        <v>2961.1000000000004</v>
      </c>
      <c r="H42" s="60" t="e">
        <f>G42-#REF!</f>
        <v>#REF!</v>
      </c>
      <c r="I42" s="26">
        <f>I43</f>
        <v>2841.5360000000001</v>
      </c>
      <c r="J42" s="26">
        <f>J43</f>
        <v>2841.5360000000001</v>
      </c>
      <c r="K42" s="25">
        <f t="shared" si="0"/>
        <v>95.962176218297245</v>
      </c>
      <c r="L42" s="25">
        <f t="shared" si="1"/>
        <v>100</v>
      </c>
    </row>
    <row r="43" spans="2:13" ht="30" x14ac:dyDescent="0.25">
      <c r="B43" s="43" t="s">
        <v>89</v>
      </c>
      <c r="C43" s="22" t="s">
        <v>8</v>
      </c>
      <c r="D43" s="22" t="s">
        <v>12</v>
      </c>
      <c r="E43" s="35" t="s">
        <v>182</v>
      </c>
      <c r="F43" s="22" t="s">
        <v>43</v>
      </c>
      <c r="G43" s="26">
        <f>G44+G46</f>
        <v>2961.1000000000004</v>
      </c>
      <c r="H43" s="60" t="e">
        <f>G43-#REF!</f>
        <v>#REF!</v>
      </c>
      <c r="I43" s="26">
        <f>I44+I45+I46</f>
        <v>2841.5360000000001</v>
      </c>
      <c r="J43" s="26">
        <f>J44+J45+J46</f>
        <v>2841.5360000000001</v>
      </c>
      <c r="K43" s="25">
        <f t="shared" si="0"/>
        <v>95.962176218297245</v>
      </c>
      <c r="L43" s="25">
        <f t="shared" si="1"/>
        <v>100</v>
      </c>
    </row>
    <row r="44" spans="2:13" x14ac:dyDescent="0.25">
      <c r="B44" s="14" t="s">
        <v>44</v>
      </c>
      <c r="C44" s="22" t="s">
        <v>8</v>
      </c>
      <c r="D44" s="22" t="s">
        <v>12</v>
      </c>
      <c r="E44" s="35" t="s">
        <v>181</v>
      </c>
      <c r="F44" s="22" t="s">
        <v>42</v>
      </c>
      <c r="G44" s="26">
        <v>2274.3000000000002</v>
      </c>
      <c r="H44" s="60" t="e">
        <f>G44-#REF!</f>
        <v>#REF!</v>
      </c>
      <c r="I44" s="26">
        <v>2167.15</v>
      </c>
      <c r="J44" s="26">
        <v>2167.15</v>
      </c>
      <c r="K44" s="25">
        <f t="shared" ref="K44:K70" si="2">J44/G44*100</f>
        <v>95.288660247108993</v>
      </c>
      <c r="L44" s="25">
        <f t="shared" ref="L44:L70" si="3">J44/I44*100</f>
        <v>100</v>
      </c>
    </row>
    <row r="45" spans="2:13" x14ac:dyDescent="0.25">
      <c r="B45" s="15" t="s">
        <v>58</v>
      </c>
      <c r="C45" s="22" t="s">
        <v>8</v>
      </c>
      <c r="D45" s="22" t="s">
        <v>12</v>
      </c>
      <c r="E45" s="35" t="s">
        <v>181</v>
      </c>
      <c r="F45" s="22" t="s">
        <v>59</v>
      </c>
      <c r="G45" s="26">
        <v>8</v>
      </c>
      <c r="H45" s="60" t="e">
        <f>G45-#REF!</f>
        <v>#REF!</v>
      </c>
      <c r="I45" s="26">
        <v>0.57599999999999996</v>
      </c>
      <c r="J45" s="26">
        <v>0.57599999999999996</v>
      </c>
      <c r="K45" s="25">
        <f t="shared" si="2"/>
        <v>7.1999999999999993</v>
      </c>
      <c r="L45" s="25">
        <f t="shared" si="3"/>
        <v>100</v>
      </c>
    </row>
    <row r="46" spans="2:13" ht="30" x14ac:dyDescent="0.25">
      <c r="B46" s="15" t="s">
        <v>80</v>
      </c>
      <c r="C46" s="22" t="s">
        <v>8</v>
      </c>
      <c r="D46" s="22" t="s">
        <v>12</v>
      </c>
      <c r="E46" s="35" t="s">
        <v>181</v>
      </c>
      <c r="F46" s="22" t="s">
        <v>79</v>
      </c>
      <c r="G46" s="26">
        <v>686.8</v>
      </c>
      <c r="H46" s="60"/>
      <c r="I46" s="26">
        <v>673.81</v>
      </c>
      <c r="J46" s="26">
        <v>673.81</v>
      </c>
      <c r="K46" s="25">
        <f t="shared" si="2"/>
        <v>98.108619685497956</v>
      </c>
      <c r="L46" s="25">
        <f t="shared" si="3"/>
        <v>100</v>
      </c>
    </row>
    <row r="47" spans="2:13" ht="30" x14ac:dyDescent="0.25">
      <c r="B47" s="37" t="s">
        <v>90</v>
      </c>
      <c r="C47" s="22" t="s">
        <v>8</v>
      </c>
      <c r="D47" s="22" t="s">
        <v>12</v>
      </c>
      <c r="E47" s="35" t="s">
        <v>181</v>
      </c>
      <c r="F47" s="22" t="s">
        <v>91</v>
      </c>
      <c r="G47" s="26"/>
      <c r="H47" s="60"/>
      <c r="I47" s="26">
        <f>I48</f>
        <v>402.8</v>
      </c>
      <c r="J47" s="26">
        <f>J48</f>
        <v>402.82</v>
      </c>
      <c r="K47" s="25" t="e">
        <f t="shared" si="2"/>
        <v>#DIV/0!</v>
      </c>
      <c r="L47" s="25">
        <f t="shared" si="3"/>
        <v>100.00496524329692</v>
      </c>
    </row>
    <row r="48" spans="2:13" ht="28.5" x14ac:dyDescent="0.25">
      <c r="B48" s="46" t="s">
        <v>92</v>
      </c>
      <c r="C48" s="23" t="s">
        <v>8</v>
      </c>
      <c r="D48" s="23" t="s">
        <v>12</v>
      </c>
      <c r="E48" s="34" t="s">
        <v>181</v>
      </c>
      <c r="F48" s="23" t="s">
        <v>47</v>
      </c>
      <c r="G48" s="25">
        <f>G49+G54+G53</f>
        <v>338.9</v>
      </c>
      <c r="H48" s="60" t="e">
        <f>G48-#REF!</f>
        <v>#REF!</v>
      </c>
      <c r="I48" s="25">
        <f>I49+I55</f>
        <v>402.8</v>
      </c>
      <c r="J48" s="25">
        <f>J49+J55</f>
        <v>402.82</v>
      </c>
      <c r="K48" s="25">
        <f t="shared" si="2"/>
        <v>118.86102095013278</v>
      </c>
      <c r="L48" s="25">
        <f t="shared" si="3"/>
        <v>100.00496524329692</v>
      </c>
    </row>
    <row r="49" spans="2:12" ht="30" x14ac:dyDescent="0.25">
      <c r="B49" s="15" t="s">
        <v>50</v>
      </c>
      <c r="C49" s="22" t="s">
        <v>8</v>
      </c>
      <c r="D49" s="22" t="s">
        <v>12</v>
      </c>
      <c r="E49" s="35" t="s">
        <v>181</v>
      </c>
      <c r="F49" s="22" t="s">
        <v>51</v>
      </c>
      <c r="G49" s="25">
        <f>G50+G51+G52</f>
        <v>236.4</v>
      </c>
      <c r="H49" s="61" t="e">
        <f>G49-#REF!</f>
        <v>#REF!</v>
      </c>
      <c r="I49" s="26">
        <f>I51+I52+I53+I54</f>
        <v>355.6</v>
      </c>
      <c r="J49" s="26">
        <v>355.62</v>
      </c>
      <c r="K49" s="26">
        <f t="shared" si="2"/>
        <v>150.43147208121829</v>
      </c>
      <c r="L49" s="26">
        <f t="shared" si="3"/>
        <v>100.00562429696286</v>
      </c>
    </row>
    <row r="50" spans="2:12" x14ac:dyDescent="0.25">
      <c r="B50" s="15"/>
      <c r="C50" s="22" t="s">
        <v>8</v>
      </c>
      <c r="D50" s="22" t="s">
        <v>12</v>
      </c>
      <c r="E50" s="35" t="s">
        <v>181</v>
      </c>
      <c r="F50" s="22" t="s">
        <v>51</v>
      </c>
      <c r="G50" s="26">
        <v>215.4</v>
      </c>
      <c r="H50" s="60"/>
      <c r="I50" s="26">
        <f>I51+I52+I53</f>
        <v>309.3</v>
      </c>
      <c r="J50" s="26">
        <v>309.27</v>
      </c>
      <c r="K50" s="25"/>
      <c r="L50" s="25">
        <f t="shared" si="3"/>
        <v>99.990300678952465</v>
      </c>
    </row>
    <row r="51" spans="2:12" x14ac:dyDescent="0.25">
      <c r="B51" s="15"/>
      <c r="C51" s="22" t="s">
        <v>8</v>
      </c>
      <c r="D51" s="22" t="s">
        <v>12</v>
      </c>
      <c r="E51" s="35" t="s">
        <v>181</v>
      </c>
      <c r="F51" s="22" t="s">
        <v>51</v>
      </c>
      <c r="G51" s="26">
        <v>18</v>
      </c>
      <c r="H51" s="60"/>
      <c r="I51" s="26">
        <v>246.2</v>
      </c>
      <c r="J51" s="26">
        <v>246.2</v>
      </c>
      <c r="K51" s="25"/>
      <c r="L51" s="25">
        <f t="shared" si="3"/>
        <v>100</v>
      </c>
    </row>
    <row r="52" spans="2:12" x14ac:dyDescent="0.25">
      <c r="B52" s="15"/>
      <c r="C52" s="22" t="s">
        <v>8</v>
      </c>
      <c r="D52" s="22" t="s">
        <v>12</v>
      </c>
      <c r="E52" s="35" t="s">
        <v>181</v>
      </c>
      <c r="F52" s="22" t="s">
        <v>51</v>
      </c>
      <c r="G52" s="26">
        <v>3</v>
      </c>
      <c r="H52" s="60"/>
      <c r="I52" s="26">
        <v>6.5</v>
      </c>
      <c r="J52" s="26">
        <v>6.5</v>
      </c>
      <c r="K52" s="25"/>
      <c r="L52" s="25">
        <f t="shared" si="3"/>
        <v>100</v>
      </c>
    </row>
    <row r="53" spans="2:12" x14ac:dyDescent="0.25">
      <c r="B53" s="15"/>
      <c r="C53" s="22" t="s">
        <v>8</v>
      </c>
      <c r="D53" s="22" t="s">
        <v>12</v>
      </c>
      <c r="E53" s="35" t="s">
        <v>181</v>
      </c>
      <c r="F53" s="22" t="s">
        <v>51</v>
      </c>
      <c r="G53" s="26">
        <v>6</v>
      </c>
      <c r="H53" s="60"/>
      <c r="I53" s="26">
        <v>56.6</v>
      </c>
      <c r="J53" s="26">
        <v>56.5</v>
      </c>
      <c r="K53" s="25"/>
      <c r="L53" s="25">
        <f t="shared" si="3"/>
        <v>99.823321554770317</v>
      </c>
    </row>
    <row r="54" spans="2:12" x14ac:dyDescent="0.25">
      <c r="B54" s="15"/>
      <c r="C54" s="22" t="s">
        <v>8</v>
      </c>
      <c r="D54" s="22" t="s">
        <v>12</v>
      </c>
      <c r="E54" s="35" t="s">
        <v>181</v>
      </c>
      <c r="F54" s="22" t="s">
        <v>51</v>
      </c>
      <c r="G54" s="26">
        <v>96.5</v>
      </c>
      <c r="H54" s="60"/>
      <c r="I54" s="26">
        <v>46.3</v>
      </c>
      <c r="J54" s="26">
        <v>46.3</v>
      </c>
      <c r="K54" s="25"/>
      <c r="L54" s="25">
        <f t="shared" si="3"/>
        <v>100</v>
      </c>
    </row>
    <row r="55" spans="2:12" ht="30" x14ac:dyDescent="0.25">
      <c r="B55" s="14" t="s">
        <v>48</v>
      </c>
      <c r="C55" s="22" t="s">
        <v>8</v>
      </c>
      <c r="D55" s="22" t="s">
        <v>12</v>
      </c>
      <c r="E55" s="35" t="s">
        <v>181</v>
      </c>
      <c r="F55" s="22" t="s">
        <v>51</v>
      </c>
      <c r="G55" s="26">
        <v>80</v>
      </c>
      <c r="H55" s="61" t="e">
        <f>G55-#REF!</f>
        <v>#REF!</v>
      </c>
      <c r="I55" s="26">
        <f>I56+I57</f>
        <v>47.199999999999996</v>
      </c>
      <c r="J55" s="26">
        <v>47.2</v>
      </c>
      <c r="K55" s="26">
        <f t="shared" si="2"/>
        <v>59.000000000000007</v>
      </c>
      <c r="L55" s="26">
        <f t="shared" si="3"/>
        <v>100.00000000000003</v>
      </c>
    </row>
    <row r="56" spans="2:12" x14ac:dyDescent="0.25">
      <c r="B56" s="14"/>
      <c r="C56" s="22" t="s">
        <v>8</v>
      </c>
      <c r="D56" s="22" t="s">
        <v>12</v>
      </c>
      <c r="E56" s="35" t="s">
        <v>181</v>
      </c>
      <c r="F56" s="22" t="s">
        <v>49</v>
      </c>
      <c r="G56" s="26"/>
      <c r="H56" s="60"/>
      <c r="I56" s="26">
        <v>2.4</v>
      </c>
      <c r="J56" s="26">
        <v>2.2999999999999998</v>
      </c>
      <c r="K56" s="25"/>
      <c r="L56" s="25">
        <f t="shared" si="3"/>
        <v>95.833333333333329</v>
      </c>
    </row>
    <row r="57" spans="2:12" x14ac:dyDescent="0.25">
      <c r="B57" s="14"/>
      <c r="C57" s="22" t="s">
        <v>8</v>
      </c>
      <c r="D57" s="22" t="s">
        <v>12</v>
      </c>
      <c r="E57" s="35" t="s">
        <v>181</v>
      </c>
      <c r="F57" s="22" t="s">
        <v>49</v>
      </c>
      <c r="G57" s="26">
        <v>120.9</v>
      </c>
      <c r="H57" s="60"/>
      <c r="I57" s="26">
        <v>44.8</v>
      </c>
      <c r="J57" s="26">
        <v>44.8</v>
      </c>
      <c r="K57" s="25">
        <f>I57/G57*100</f>
        <v>37.055417700578985</v>
      </c>
      <c r="L57" s="25">
        <f t="shared" si="3"/>
        <v>100</v>
      </c>
    </row>
    <row r="58" spans="2:12" ht="28.5" x14ac:dyDescent="0.25">
      <c r="B58" s="54" t="s">
        <v>53</v>
      </c>
      <c r="C58" s="23" t="s">
        <v>8</v>
      </c>
      <c r="D58" s="23" t="s">
        <v>12</v>
      </c>
      <c r="E58" s="34" t="s">
        <v>181</v>
      </c>
      <c r="F58" s="23" t="s">
        <v>55</v>
      </c>
      <c r="G58" s="25">
        <v>22.6</v>
      </c>
      <c r="H58" s="60" t="e">
        <f>G58-#REF!</f>
        <v>#REF!</v>
      </c>
      <c r="I58" s="25">
        <v>27.3</v>
      </c>
      <c r="J58" s="25">
        <v>27.3</v>
      </c>
      <c r="K58" s="25">
        <f t="shared" si="2"/>
        <v>120.79646017699115</v>
      </c>
      <c r="L58" s="25">
        <f t="shared" si="3"/>
        <v>100</v>
      </c>
    </row>
    <row r="59" spans="2:12" ht="28.5" x14ac:dyDescent="0.25">
      <c r="B59" s="54" t="s">
        <v>140</v>
      </c>
      <c r="C59" s="23" t="s">
        <v>8</v>
      </c>
      <c r="D59" s="23" t="s">
        <v>12</v>
      </c>
      <c r="E59" s="34" t="s">
        <v>87</v>
      </c>
      <c r="F59" s="23" t="s">
        <v>56</v>
      </c>
      <c r="G59" s="25">
        <v>14.8</v>
      </c>
      <c r="H59" s="60" t="e">
        <f>G59-#REF!</f>
        <v>#REF!</v>
      </c>
      <c r="I59" s="25">
        <v>13.2</v>
      </c>
      <c r="J59" s="25">
        <v>13.2</v>
      </c>
      <c r="K59" s="25">
        <f t="shared" si="2"/>
        <v>89.189189189189179</v>
      </c>
      <c r="L59" s="25">
        <f t="shared" si="3"/>
        <v>100</v>
      </c>
    </row>
    <row r="60" spans="2:12" ht="28.5" x14ac:dyDescent="0.25">
      <c r="B60" s="54" t="s">
        <v>141</v>
      </c>
      <c r="C60" s="23" t="s">
        <v>8</v>
      </c>
      <c r="D60" s="23" t="s">
        <v>12</v>
      </c>
      <c r="E60" s="34" t="s">
        <v>87</v>
      </c>
      <c r="F60" s="23" t="s">
        <v>123</v>
      </c>
      <c r="G60" s="25">
        <v>35</v>
      </c>
      <c r="H60" s="60"/>
      <c r="I60" s="25">
        <v>0.75</v>
      </c>
      <c r="J60" s="25">
        <v>0.75</v>
      </c>
      <c r="K60" s="25">
        <f t="shared" si="2"/>
        <v>2.1428571428571428</v>
      </c>
      <c r="L60" s="25">
        <f t="shared" si="3"/>
        <v>100</v>
      </c>
    </row>
    <row r="61" spans="2:12" ht="57" x14ac:dyDescent="0.25">
      <c r="B61" s="54" t="s">
        <v>166</v>
      </c>
      <c r="C61" s="23" t="s">
        <v>8</v>
      </c>
      <c r="D61" s="23" t="s">
        <v>12</v>
      </c>
      <c r="E61" s="34" t="s">
        <v>178</v>
      </c>
      <c r="F61" s="23"/>
      <c r="G61" s="25">
        <f>G62</f>
        <v>0</v>
      </c>
      <c r="H61" s="25">
        <f t="shared" ref="H61:J62" si="4">H62</f>
        <v>0</v>
      </c>
      <c r="I61" s="25">
        <f t="shared" si="4"/>
        <v>983.7</v>
      </c>
      <c r="J61" s="25">
        <f t="shared" si="4"/>
        <v>983.7</v>
      </c>
      <c r="K61" s="25" t="e">
        <f t="shared" si="2"/>
        <v>#DIV/0!</v>
      </c>
      <c r="L61" s="25">
        <f t="shared" si="3"/>
        <v>100</v>
      </c>
    </row>
    <row r="62" spans="2:12" ht="60" x14ac:dyDescent="0.25">
      <c r="B62" s="37" t="s">
        <v>86</v>
      </c>
      <c r="C62" s="22" t="s">
        <v>8</v>
      </c>
      <c r="D62" s="22" t="s">
        <v>12</v>
      </c>
      <c r="E62" s="35" t="s">
        <v>178</v>
      </c>
      <c r="F62" s="22" t="s">
        <v>88</v>
      </c>
      <c r="G62" s="26">
        <f>G63</f>
        <v>0</v>
      </c>
      <c r="H62" s="26">
        <f t="shared" si="4"/>
        <v>0</v>
      </c>
      <c r="I62" s="26">
        <f t="shared" si="4"/>
        <v>983.7</v>
      </c>
      <c r="J62" s="26">
        <f t="shared" si="4"/>
        <v>983.7</v>
      </c>
      <c r="K62" s="25" t="e">
        <f t="shared" si="2"/>
        <v>#DIV/0!</v>
      </c>
      <c r="L62" s="25">
        <f t="shared" si="3"/>
        <v>100</v>
      </c>
    </row>
    <row r="63" spans="2:12" x14ac:dyDescent="0.25">
      <c r="B63" s="14" t="s">
        <v>45</v>
      </c>
      <c r="C63" s="22" t="s">
        <v>8</v>
      </c>
      <c r="D63" s="22" t="s">
        <v>12</v>
      </c>
      <c r="E63" s="35" t="s">
        <v>178</v>
      </c>
      <c r="F63" s="22" t="s">
        <v>43</v>
      </c>
      <c r="G63" s="26">
        <f>G64+G65</f>
        <v>0</v>
      </c>
      <c r="H63" s="26">
        <f>H64+H65</f>
        <v>0</v>
      </c>
      <c r="I63" s="26">
        <f>I64+I65</f>
        <v>983.7</v>
      </c>
      <c r="J63" s="26">
        <f>J64+J65</f>
        <v>983.7</v>
      </c>
      <c r="K63" s="25" t="e">
        <f t="shared" si="2"/>
        <v>#DIV/0!</v>
      </c>
      <c r="L63" s="25">
        <f t="shared" si="3"/>
        <v>100</v>
      </c>
    </row>
    <row r="64" spans="2:12" x14ac:dyDescent="0.25">
      <c r="B64" s="14" t="s">
        <v>44</v>
      </c>
      <c r="C64" s="22" t="s">
        <v>8</v>
      </c>
      <c r="D64" s="22" t="s">
        <v>12</v>
      </c>
      <c r="E64" s="35" t="s">
        <v>178</v>
      </c>
      <c r="F64" s="22" t="s">
        <v>42</v>
      </c>
      <c r="G64" s="26">
        <v>0</v>
      </c>
      <c r="H64" s="60"/>
      <c r="I64" s="26">
        <v>771.4</v>
      </c>
      <c r="J64" s="26">
        <v>771.4</v>
      </c>
      <c r="K64" s="25" t="e">
        <f t="shared" si="2"/>
        <v>#DIV/0!</v>
      </c>
      <c r="L64" s="25">
        <f t="shared" si="3"/>
        <v>100</v>
      </c>
    </row>
    <row r="65" spans="2:12" ht="30" x14ac:dyDescent="0.25">
      <c r="B65" s="15" t="s">
        <v>80</v>
      </c>
      <c r="C65" s="22" t="s">
        <v>8</v>
      </c>
      <c r="D65" s="22" t="s">
        <v>12</v>
      </c>
      <c r="E65" s="35" t="s">
        <v>178</v>
      </c>
      <c r="F65" s="22" t="s">
        <v>79</v>
      </c>
      <c r="G65" s="26">
        <v>0</v>
      </c>
      <c r="H65" s="60"/>
      <c r="I65" s="26">
        <v>212.3</v>
      </c>
      <c r="J65" s="26">
        <v>212.3</v>
      </c>
      <c r="K65" s="25" t="e">
        <f t="shared" si="2"/>
        <v>#DIV/0!</v>
      </c>
      <c r="L65" s="25">
        <f t="shared" si="3"/>
        <v>100</v>
      </c>
    </row>
    <row r="66" spans="2:12" ht="28.5" x14ac:dyDescent="0.25">
      <c r="B66" s="46" t="s">
        <v>94</v>
      </c>
      <c r="C66" s="23" t="s">
        <v>8</v>
      </c>
      <c r="D66" s="23" t="s">
        <v>12</v>
      </c>
      <c r="E66" s="34" t="s">
        <v>184</v>
      </c>
      <c r="F66" s="23"/>
      <c r="G66" s="25">
        <f>G67</f>
        <v>0.9</v>
      </c>
      <c r="H66" s="60" t="e">
        <f>G66-#REF!</f>
        <v>#REF!</v>
      </c>
      <c r="I66" s="25">
        <f>I67</f>
        <v>0.9</v>
      </c>
      <c r="J66" s="25">
        <f>J67</f>
        <v>0.9</v>
      </c>
      <c r="K66" s="25">
        <f t="shared" si="2"/>
        <v>100</v>
      </c>
      <c r="L66" s="25">
        <f t="shared" si="3"/>
        <v>100</v>
      </c>
    </row>
    <row r="67" spans="2:12" ht="60" x14ac:dyDescent="0.25">
      <c r="B67" s="43" t="s">
        <v>86</v>
      </c>
      <c r="C67" s="22" t="s">
        <v>8</v>
      </c>
      <c r="D67" s="22" t="s">
        <v>12</v>
      </c>
      <c r="E67" s="35" t="s">
        <v>184</v>
      </c>
      <c r="F67" s="22" t="s">
        <v>88</v>
      </c>
      <c r="G67" s="26">
        <v>0.9</v>
      </c>
      <c r="H67" s="60"/>
      <c r="I67" s="26">
        <v>0.9</v>
      </c>
      <c r="J67" s="26">
        <v>0.9</v>
      </c>
      <c r="K67" s="25">
        <f t="shared" si="2"/>
        <v>100</v>
      </c>
      <c r="L67" s="25">
        <f t="shared" si="3"/>
        <v>100</v>
      </c>
    </row>
    <row r="68" spans="2:12" ht="30" x14ac:dyDescent="0.25">
      <c r="B68" s="43" t="s">
        <v>89</v>
      </c>
      <c r="C68" s="27" t="s">
        <v>8</v>
      </c>
      <c r="D68" s="27" t="s">
        <v>12</v>
      </c>
      <c r="E68" s="35" t="s">
        <v>184</v>
      </c>
      <c r="F68" s="22" t="s">
        <v>43</v>
      </c>
      <c r="G68" s="26">
        <v>0.9</v>
      </c>
      <c r="H68" s="60" t="e">
        <f>G68-#REF!</f>
        <v>#REF!</v>
      </c>
      <c r="I68" s="26">
        <v>0.9</v>
      </c>
      <c r="J68" s="26">
        <v>0.9</v>
      </c>
      <c r="K68" s="25">
        <f t="shared" si="2"/>
        <v>100</v>
      </c>
      <c r="L68" s="25">
        <f t="shared" si="3"/>
        <v>100</v>
      </c>
    </row>
    <row r="69" spans="2:12" x14ac:dyDescent="0.25">
      <c r="B69" s="14" t="s">
        <v>46</v>
      </c>
      <c r="C69" s="27" t="s">
        <v>8</v>
      </c>
      <c r="D69" s="27" t="s">
        <v>12</v>
      </c>
      <c r="E69" s="35" t="s">
        <v>184</v>
      </c>
      <c r="F69" s="22" t="s">
        <v>47</v>
      </c>
      <c r="G69" s="45">
        <v>0.9</v>
      </c>
      <c r="H69" s="60"/>
      <c r="I69" s="45">
        <f>I70</f>
        <v>0.9</v>
      </c>
      <c r="J69" s="45">
        <f>J70</f>
        <v>0.9</v>
      </c>
      <c r="K69" s="25">
        <f t="shared" si="2"/>
        <v>100</v>
      </c>
      <c r="L69" s="25">
        <f t="shared" si="3"/>
        <v>100</v>
      </c>
    </row>
    <row r="70" spans="2:12" ht="30" x14ac:dyDescent="0.25">
      <c r="B70" s="14" t="s">
        <v>48</v>
      </c>
      <c r="C70" s="27" t="s">
        <v>8</v>
      </c>
      <c r="D70" s="27" t="s">
        <v>12</v>
      </c>
      <c r="E70" s="35" t="s">
        <v>184</v>
      </c>
      <c r="F70" s="22" t="s">
        <v>49</v>
      </c>
      <c r="G70" s="45">
        <v>0.9</v>
      </c>
      <c r="H70" s="60"/>
      <c r="I70" s="45">
        <v>0.9</v>
      </c>
      <c r="J70" s="45">
        <v>0.9</v>
      </c>
      <c r="K70" s="25">
        <f t="shared" si="2"/>
        <v>100</v>
      </c>
      <c r="L70" s="25">
        <f t="shared" si="3"/>
        <v>100</v>
      </c>
    </row>
    <row r="71" spans="2:12" x14ac:dyDescent="0.25">
      <c r="B71" s="84" t="s">
        <v>16</v>
      </c>
      <c r="C71" s="80" t="s">
        <v>8</v>
      </c>
      <c r="D71" s="80" t="s">
        <v>17</v>
      </c>
      <c r="E71" s="82"/>
      <c r="F71" s="80"/>
      <c r="G71" s="70">
        <f>G99</f>
        <v>120</v>
      </c>
      <c r="H71" s="71" t="e">
        <f>G71-#REF!</f>
        <v>#REF!</v>
      </c>
      <c r="I71" s="70">
        <f>I98</f>
        <v>60.1</v>
      </c>
      <c r="J71" s="70">
        <f>J98</f>
        <v>60.1</v>
      </c>
      <c r="K71" s="70">
        <f>K98</f>
        <v>50.083333333333336</v>
      </c>
      <c r="L71" s="70">
        <f t="shared" ref="L71:L121" si="5">J71/I71*100</f>
        <v>100</v>
      </c>
    </row>
    <row r="72" spans="2:12" ht="45" hidden="1" x14ac:dyDescent="0.25">
      <c r="B72" s="14" t="s">
        <v>138</v>
      </c>
      <c r="C72" s="22" t="s">
        <v>8</v>
      </c>
      <c r="D72" s="22" t="s">
        <v>17</v>
      </c>
      <c r="E72" s="35" t="s">
        <v>73</v>
      </c>
      <c r="F72" s="22"/>
      <c r="G72" s="38">
        <f>G73</f>
        <v>0</v>
      </c>
      <c r="H72" s="60"/>
      <c r="I72" s="38">
        <f>I73</f>
        <v>0</v>
      </c>
      <c r="J72" s="38">
        <f>J73</f>
        <v>0</v>
      </c>
      <c r="K72" s="25" t="e">
        <f t="shared" ref="K72:K121" si="6">J72/G72*100</f>
        <v>#DIV/0!</v>
      </c>
      <c r="L72" s="25" t="e">
        <f t="shared" si="5"/>
        <v>#DIV/0!</v>
      </c>
    </row>
    <row r="73" spans="2:12" ht="45" hidden="1" x14ac:dyDescent="0.25">
      <c r="B73" s="14" t="s">
        <v>98</v>
      </c>
      <c r="C73" s="22" t="s">
        <v>8</v>
      </c>
      <c r="D73" s="22" t="s">
        <v>17</v>
      </c>
      <c r="E73" s="35" t="s">
        <v>99</v>
      </c>
      <c r="F73" s="22"/>
      <c r="G73" s="38">
        <f>G79+G93</f>
        <v>0</v>
      </c>
      <c r="H73" s="60"/>
      <c r="I73" s="38">
        <f>I79+I93</f>
        <v>0</v>
      </c>
      <c r="J73" s="38">
        <f>J79+J93</f>
        <v>0</v>
      </c>
      <c r="K73" s="25" t="e">
        <f t="shared" si="6"/>
        <v>#DIV/0!</v>
      </c>
      <c r="L73" s="25" t="e">
        <f t="shared" si="5"/>
        <v>#DIV/0!</v>
      </c>
    </row>
    <row r="74" spans="2:12" ht="30" hidden="1" x14ac:dyDescent="0.25">
      <c r="B74" s="58" t="s">
        <v>143</v>
      </c>
      <c r="C74" s="22" t="s">
        <v>8</v>
      </c>
      <c r="D74" s="22" t="s">
        <v>17</v>
      </c>
      <c r="E74" s="35" t="s">
        <v>147</v>
      </c>
      <c r="F74" s="22"/>
      <c r="G74" s="38">
        <f>G75</f>
        <v>0</v>
      </c>
      <c r="H74" s="60"/>
      <c r="I74" s="38">
        <f>I75</f>
        <v>0</v>
      </c>
      <c r="J74" s="38">
        <f>J75</f>
        <v>0</v>
      </c>
      <c r="K74" s="25" t="e">
        <f t="shared" si="6"/>
        <v>#DIV/0!</v>
      </c>
      <c r="L74" s="25" t="e">
        <f t="shared" si="5"/>
        <v>#DIV/0!</v>
      </c>
    </row>
    <row r="75" spans="2:12" ht="60" hidden="1" x14ac:dyDescent="0.25">
      <c r="B75" s="41" t="s">
        <v>86</v>
      </c>
      <c r="C75" s="22" t="s">
        <v>8</v>
      </c>
      <c r="D75" s="22" t="s">
        <v>17</v>
      </c>
      <c r="E75" s="35" t="s">
        <v>147</v>
      </c>
      <c r="F75" s="22" t="s">
        <v>88</v>
      </c>
      <c r="G75" s="38">
        <f>G76</f>
        <v>0</v>
      </c>
      <c r="H75" s="60"/>
      <c r="I75" s="38">
        <f>I76</f>
        <v>0</v>
      </c>
      <c r="J75" s="38">
        <f>J76</f>
        <v>0</v>
      </c>
      <c r="K75" s="25" t="e">
        <f t="shared" si="6"/>
        <v>#DIV/0!</v>
      </c>
      <c r="L75" s="25" t="e">
        <f t="shared" si="5"/>
        <v>#DIV/0!</v>
      </c>
    </row>
    <row r="76" spans="2:12" hidden="1" x14ac:dyDescent="0.25">
      <c r="B76" s="41" t="s">
        <v>102</v>
      </c>
      <c r="C76" s="22" t="s">
        <v>8</v>
      </c>
      <c r="D76" s="22" t="s">
        <v>17</v>
      </c>
      <c r="E76" s="35" t="s">
        <v>147</v>
      </c>
      <c r="F76" s="22" t="s">
        <v>103</v>
      </c>
      <c r="G76" s="38">
        <f>G77+G78</f>
        <v>0</v>
      </c>
      <c r="H76" s="60"/>
      <c r="I76" s="38">
        <f>I77+I78</f>
        <v>0</v>
      </c>
      <c r="J76" s="38">
        <f>J77+J78</f>
        <v>0</v>
      </c>
      <c r="K76" s="25" t="e">
        <f t="shared" si="6"/>
        <v>#DIV/0!</v>
      </c>
      <c r="L76" s="25" t="e">
        <f t="shared" si="5"/>
        <v>#DIV/0!</v>
      </c>
    </row>
    <row r="77" spans="2:12" hidden="1" x14ac:dyDescent="0.25">
      <c r="B77" s="41" t="s">
        <v>105</v>
      </c>
      <c r="C77" s="22" t="s">
        <v>8</v>
      </c>
      <c r="D77" s="22" t="s">
        <v>17</v>
      </c>
      <c r="E77" s="35" t="s">
        <v>147</v>
      </c>
      <c r="F77" s="22" t="s">
        <v>104</v>
      </c>
      <c r="G77" s="38">
        <v>0</v>
      </c>
      <c r="H77" s="60"/>
      <c r="I77" s="38">
        <v>0</v>
      </c>
      <c r="J77" s="38">
        <v>0</v>
      </c>
      <c r="K77" s="25" t="e">
        <f t="shared" si="6"/>
        <v>#DIV/0!</v>
      </c>
      <c r="L77" s="25" t="e">
        <f t="shared" si="5"/>
        <v>#DIV/0!</v>
      </c>
    </row>
    <row r="78" spans="2:12" ht="30" hidden="1" x14ac:dyDescent="0.25">
      <c r="B78" s="41" t="s">
        <v>80</v>
      </c>
      <c r="C78" s="22" t="s">
        <v>8</v>
      </c>
      <c r="D78" s="22" t="s">
        <v>17</v>
      </c>
      <c r="E78" s="35" t="s">
        <v>147</v>
      </c>
      <c r="F78" s="22" t="s">
        <v>108</v>
      </c>
      <c r="G78" s="38">
        <v>0</v>
      </c>
      <c r="H78" s="60"/>
      <c r="I78" s="38">
        <v>0</v>
      </c>
      <c r="J78" s="38">
        <v>0</v>
      </c>
      <c r="K78" s="25" t="e">
        <f t="shared" si="6"/>
        <v>#DIV/0!</v>
      </c>
      <c r="L78" s="25" t="e">
        <f t="shared" si="5"/>
        <v>#DIV/0!</v>
      </c>
    </row>
    <row r="79" spans="2:12" ht="45" hidden="1" x14ac:dyDescent="0.25">
      <c r="B79" s="20" t="s">
        <v>101</v>
      </c>
      <c r="C79" s="22" t="s">
        <v>8</v>
      </c>
      <c r="D79" s="22" t="s">
        <v>17</v>
      </c>
      <c r="E79" s="35" t="s">
        <v>100</v>
      </c>
      <c r="F79" s="22"/>
      <c r="G79" s="38">
        <f>G80+G85+G89</f>
        <v>0</v>
      </c>
      <c r="H79" s="60"/>
      <c r="I79" s="38">
        <f>I80+I85+I89</f>
        <v>0</v>
      </c>
      <c r="J79" s="38">
        <f>J80+J85+J89</f>
        <v>0</v>
      </c>
      <c r="K79" s="25" t="e">
        <f t="shared" si="6"/>
        <v>#DIV/0!</v>
      </c>
      <c r="L79" s="25" t="e">
        <f t="shared" si="5"/>
        <v>#DIV/0!</v>
      </c>
    </row>
    <row r="80" spans="2:12" ht="60" hidden="1" x14ac:dyDescent="0.25">
      <c r="B80" s="41" t="s">
        <v>86</v>
      </c>
      <c r="C80" s="22" t="s">
        <v>8</v>
      </c>
      <c r="D80" s="22" t="s">
        <v>17</v>
      </c>
      <c r="E80" s="35" t="s">
        <v>100</v>
      </c>
      <c r="F80" s="22" t="s">
        <v>88</v>
      </c>
      <c r="G80" s="26">
        <f>G81</f>
        <v>0</v>
      </c>
      <c r="H80" s="60"/>
      <c r="I80" s="26">
        <f>I81</f>
        <v>0</v>
      </c>
      <c r="J80" s="26">
        <f>J81</f>
        <v>0</v>
      </c>
      <c r="K80" s="25" t="e">
        <f t="shared" si="6"/>
        <v>#DIV/0!</v>
      </c>
      <c r="L80" s="25" t="e">
        <f t="shared" si="5"/>
        <v>#DIV/0!</v>
      </c>
    </row>
    <row r="81" spans="2:12" hidden="1" x14ac:dyDescent="0.25">
      <c r="B81" s="41" t="s">
        <v>102</v>
      </c>
      <c r="C81" s="22" t="s">
        <v>8</v>
      </c>
      <c r="D81" s="22" t="s">
        <v>17</v>
      </c>
      <c r="E81" s="35" t="s">
        <v>100</v>
      </c>
      <c r="F81" s="22" t="s">
        <v>103</v>
      </c>
      <c r="G81" s="38">
        <f>G82+G83+G84</f>
        <v>0</v>
      </c>
      <c r="H81" s="60"/>
      <c r="I81" s="38">
        <f>I82+I83+I84</f>
        <v>0</v>
      </c>
      <c r="J81" s="38">
        <f>J82+J83+J84</f>
        <v>0</v>
      </c>
      <c r="K81" s="25" t="e">
        <f t="shared" si="6"/>
        <v>#DIV/0!</v>
      </c>
      <c r="L81" s="25" t="e">
        <f t="shared" si="5"/>
        <v>#DIV/0!</v>
      </c>
    </row>
    <row r="82" spans="2:12" hidden="1" x14ac:dyDescent="0.25">
      <c r="B82" s="41" t="s">
        <v>105</v>
      </c>
      <c r="C82" s="22" t="s">
        <v>8</v>
      </c>
      <c r="D82" s="22" t="s">
        <v>17</v>
      </c>
      <c r="E82" s="35" t="s">
        <v>100</v>
      </c>
      <c r="F82" s="22" t="s">
        <v>104</v>
      </c>
      <c r="G82" s="38">
        <v>0</v>
      </c>
      <c r="H82" s="60"/>
      <c r="I82" s="38">
        <v>0</v>
      </c>
      <c r="J82" s="38">
        <v>0</v>
      </c>
      <c r="K82" s="25" t="e">
        <f t="shared" si="6"/>
        <v>#DIV/0!</v>
      </c>
      <c r="L82" s="25" t="e">
        <f t="shared" si="5"/>
        <v>#DIV/0!</v>
      </c>
    </row>
    <row r="83" spans="2:12" ht="30" hidden="1" x14ac:dyDescent="0.25">
      <c r="B83" s="41" t="s">
        <v>106</v>
      </c>
      <c r="C83" s="22" t="s">
        <v>8</v>
      </c>
      <c r="D83" s="22" t="s">
        <v>17</v>
      </c>
      <c r="E83" s="35" t="s">
        <v>100</v>
      </c>
      <c r="F83" s="22" t="s">
        <v>107</v>
      </c>
      <c r="G83" s="38">
        <v>0</v>
      </c>
      <c r="H83" s="60"/>
      <c r="I83" s="38">
        <v>0</v>
      </c>
      <c r="J83" s="38">
        <v>0</v>
      </c>
      <c r="K83" s="25" t="e">
        <f t="shared" si="6"/>
        <v>#DIV/0!</v>
      </c>
      <c r="L83" s="25" t="e">
        <f t="shared" si="5"/>
        <v>#DIV/0!</v>
      </c>
    </row>
    <row r="84" spans="2:12" ht="30" hidden="1" x14ac:dyDescent="0.25">
      <c r="B84" s="41" t="s">
        <v>80</v>
      </c>
      <c r="C84" s="22" t="s">
        <v>8</v>
      </c>
      <c r="D84" s="22" t="s">
        <v>17</v>
      </c>
      <c r="E84" s="35" t="s">
        <v>100</v>
      </c>
      <c r="F84" s="22" t="s">
        <v>108</v>
      </c>
      <c r="G84" s="38">
        <v>0</v>
      </c>
      <c r="H84" s="60"/>
      <c r="I84" s="38">
        <v>0</v>
      </c>
      <c r="J84" s="38">
        <v>0</v>
      </c>
      <c r="K84" s="25" t="e">
        <f t="shared" si="6"/>
        <v>#DIV/0!</v>
      </c>
      <c r="L84" s="25" t="e">
        <f t="shared" si="5"/>
        <v>#DIV/0!</v>
      </c>
    </row>
    <row r="85" spans="2:12" ht="30" hidden="1" x14ac:dyDescent="0.25">
      <c r="B85" s="37" t="s">
        <v>90</v>
      </c>
      <c r="C85" s="22" t="s">
        <v>8</v>
      </c>
      <c r="D85" s="22" t="s">
        <v>17</v>
      </c>
      <c r="E85" s="35" t="s">
        <v>100</v>
      </c>
      <c r="F85" s="22" t="s">
        <v>91</v>
      </c>
      <c r="G85" s="38">
        <f>G86</f>
        <v>0</v>
      </c>
      <c r="H85" s="60"/>
      <c r="I85" s="38">
        <f>I86</f>
        <v>0</v>
      </c>
      <c r="J85" s="38">
        <f>J86</f>
        <v>0</v>
      </c>
      <c r="K85" s="25" t="e">
        <f t="shared" si="6"/>
        <v>#DIV/0!</v>
      </c>
      <c r="L85" s="25" t="e">
        <f t="shared" si="5"/>
        <v>#DIV/0!</v>
      </c>
    </row>
    <row r="86" spans="2:12" hidden="1" x14ac:dyDescent="0.25">
      <c r="B86" s="14" t="s">
        <v>46</v>
      </c>
      <c r="C86" s="22" t="s">
        <v>8</v>
      </c>
      <c r="D86" s="22" t="s">
        <v>17</v>
      </c>
      <c r="E86" s="35" t="s">
        <v>100</v>
      </c>
      <c r="F86" s="22" t="s">
        <v>47</v>
      </c>
      <c r="G86" s="38">
        <f>G87+G88</f>
        <v>0</v>
      </c>
      <c r="H86" s="60"/>
      <c r="I86" s="38">
        <f>I87+I88</f>
        <v>0</v>
      </c>
      <c r="J86" s="38">
        <f>J87+J88</f>
        <v>0</v>
      </c>
      <c r="K86" s="25" t="e">
        <f t="shared" si="6"/>
        <v>#DIV/0!</v>
      </c>
      <c r="L86" s="25" t="e">
        <f t="shared" si="5"/>
        <v>#DIV/0!</v>
      </c>
    </row>
    <row r="87" spans="2:12" ht="30" hidden="1" x14ac:dyDescent="0.25">
      <c r="B87" s="15" t="s">
        <v>50</v>
      </c>
      <c r="C87" s="22" t="s">
        <v>8</v>
      </c>
      <c r="D87" s="22" t="s">
        <v>17</v>
      </c>
      <c r="E87" s="35" t="s">
        <v>100</v>
      </c>
      <c r="F87" s="22" t="s">
        <v>51</v>
      </c>
      <c r="G87" s="38">
        <v>0</v>
      </c>
      <c r="H87" s="60"/>
      <c r="I87" s="38">
        <v>0</v>
      </c>
      <c r="J87" s="38">
        <v>0</v>
      </c>
      <c r="K87" s="25" t="e">
        <f t="shared" si="6"/>
        <v>#DIV/0!</v>
      </c>
      <c r="L87" s="25" t="e">
        <f t="shared" si="5"/>
        <v>#DIV/0!</v>
      </c>
    </row>
    <row r="88" spans="2:12" ht="24" hidden="1" customHeight="1" x14ac:dyDescent="0.25">
      <c r="B88" s="14" t="s">
        <v>48</v>
      </c>
      <c r="C88" s="22" t="s">
        <v>8</v>
      </c>
      <c r="D88" s="22" t="s">
        <v>17</v>
      </c>
      <c r="E88" s="35" t="s">
        <v>100</v>
      </c>
      <c r="F88" s="22" t="s">
        <v>49</v>
      </c>
      <c r="G88" s="38">
        <v>0</v>
      </c>
      <c r="H88" s="60"/>
      <c r="I88" s="38">
        <v>0</v>
      </c>
      <c r="J88" s="38">
        <v>0</v>
      </c>
      <c r="K88" s="25" t="e">
        <f t="shared" si="6"/>
        <v>#DIV/0!</v>
      </c>
      <c r="L88" s="25" t="e">
        <f t="shared" si="5"/>
        <v>#DIV/0!</v>
      </c>
    </row>
    <row r="89" spans="2:12" hidden="1" x14ac:dyDescent="0.25">
      <c r="B89" s="42" t="s">
        <v>60</v>
      </c>
      <c r="C89" s="22" t="s">
        <v>8</v>
      </c>
      <c r="D89" s="22" t="s">
        <v>17</v>
      </c>
      <c r="E89" s="35" t="s">
        <v>100</v>
      </c>
      <c r="F89" s="22" t="s">
        <v>61</v>
      </c>
      <c r="G89" s="38">
        <f>G90</f>
        <v>0</v>
      </c>
      <c r="H89" s="60"/>
      <c r="I89" s="38">
        <f>I90</f>
        <v>0</v>
      </c>
      <c r="J89" s="38">
        <f>J90</f>
        <v>0</v>
      </c>
      <c r="K89" s="25" t="e">
        <f t="shared" si="6"/>
        <v>#DIV/0!</v>
      </c>
      <c r="L89" s="25" t="e">
        <f t="shared" si="5"/>
        <v>#DIV/0!</v>
      </c>
    </row>
    <row r="90" spans="2:12" hidden="1" x14ac:dyDescent="0.25">
      <c r="B90" s="15" t="s">
        <v>52</v>
      </c>
      <c r="C90" s="22" t="s">
        <v>8</v>
      </c>
      <c r="D90" s="22" t="s">
        <v>17</v>
      </c>
      <c r="E90" s="35" t="s">
        <v>100</v>
      </c>
      <c r="F90" s="22" t="s">
        <v>54</v>
      </c>
      <c r="G90" s="38">
        <f>G91+G92</f>
        <v>0</v>
      </c>
      <c r="H90" s="60"/>
      <c r="I90" s="38">
        <f>I91+I92</f>
        <v>0</v>
      </c>
      <c r="J90" s="38">
        <f>J91+J92</f>
        <v>0</v>
      </c>
      <c r="K90" s="25" t="e">
        <f t="shared" si="6"/>
        <v>#DIV/0!</v>
      </c>
      <c r="L90" s="25" t="e">
        <f t="shared" si="5"/>
        <v>#DIV/0!</v>
      </c>
    </row>
    <row r="91" spans="2:12" hidden="1" x14ac:dyDescent="0.25">
      <c r="B91" s="15" t="s">
        <v>53</v>
      </c>
      <c r="C91" s="22" t="s">
        <v>8</v>
      </c>
      <c r="D91" s="22" t="s">
        <v>17</v>
      </c>
      <c r="E91" s="35" t="s">
        <v>100</v>
      </c>
      <c r="F91" s="22" t="s">
        <v>55</v>
      </c>
      <c r="G91" s="38">
        <v>0</v>
      </c>
      <c r="H91" s="60"/>
      <c r="I91" s="38">
        <v>0</v>
      </c>
      <c r="J91" s="38">
        <v>0</v>
      </c>
      <c r="K91" s="25" t="e">
        <f t="shared" si="6"/>
        <v>#DIV/0!</v>
      </c>
      <c r="L91" s="25" t="e">
        <f t="shared" si="5"/>
        <v>#DIV/0!</v>
      </c>
    </row>
    <row r="92" spans="2:12" hidden="1" x14ac:dyDescent="0.25">
      <c r="B92" s="15" t="s">
        <v>57</v>
      </c>
      <c r="C92" s="22" t="s">
        <v>8</v>
      </c>
      <c r="D92" s="22" t="s">
        <v>17</v>
      </c>
      <c r="E92" s="35" t="s">
        <v>100</v>
      </c>
      <c r="F92" s="22" t="s">
        <v>56</v>
      </c>
      <c r="G92" s="38">
        <v>0</v>
      </c>
      <c r="H92" s="60"/>
      <c r="I92" s="38">
        <v>0</v>
      </c>
      <c r="J92" s="38">
        <v>0</v>
      </c>
      <c r="K92" s="25" t="e">
        <f t="shared" si="6"/>
        <v>#DIV/0!</v>
      </c>
      <c r="L92" s="25" t="e">
        <f t="shared" si="5"/>
        <v>#DIV/0!</v>
      </c>
    </row>
    <row r="93" spans="2:12" ht="90" hidden="1" x14ac:dyDescent="0.25">
      <c r="B93" s="15" t="s">
        <v>158</v>
      </c>
      <c r="C93" s="22" t="s">
        <v>8</v>
      </c>
      <c r="D93" s="22" t="s">
        <v>17</v>
      </c>
      <c r="E93" s="35" t="s">
        <v>159</v>
      </c>
      <c r="F93" s="22"/>
      <c r="G93" s="38">
        <f>G94</f>
        <v>0</v>
      </c>
      <c r="H93" s="60"/>
      <c r="I93" s="38">
        <f>I94</f>
        <v>0</v>
      </c>
      <c r="J93" s="38">
        <f>J94</f>
        <v>0</v>
      </c>
      <c r="K93" s="25" t="e">
        <f t="shared" si="6"/>
        <v>#DIV/0!</v>
      </c>
      <c r="L93" s="25" t="e">
        <f t="shared" si="5"/>
        <v>#DIV/0!</v>
      </c>
    </row>
    <row r="94" spans="2:12" ht="60" hidden="1" x14ac:dyDescent="0.25">
      <c r="B94" s="41" t="s">
        <v>86</v>
      </c>
      <c r="C94" s="22" t="s">
        <v>8</v>
      </c>
      <c r="D94" s="22" t="s">
        <v>17</v>
      </c>
      <c r="E94" s="35" t="s">
        <v>159</v>
      </c>
      <c r="F94" s="22" t="s">
        <v>88</v>
      </c>
      <c r="G94" s="38">
        <f>G95</f>
        <v>0</v>
      </c>
      <c r="H94" s="60"/>
      <c r="I94" s="38">
        <f>I95</f>
        <v>0</v>
      </c>
      <c r="J94" s="38">
        <f>J95</f>
        <v>0</v>
      </c>
      <c r="K94" s="25" t="e">
        <f t="shared" si="6"/>
        <v>#DIV/0!</v>
      </c>
      <c r="L94" s="25" t="e">
        <f t="shared" si="5"/>
        <v>#DIV/0!</v>
      </c>
    </row>
    <row r="95" spans="2:12" hidden="1" x14ac:dyDescent="0.25">
      <c r="B95" s="41" t="s">
        <v>102</v>
      </c>
      <c r="C95" s="22" t="s">
        <v>8</v>
      </c>
      <c r="D95" s="22" t="s">
        <v>17</v>
      </c>
      <c r="E95" s="35" t="s">
        <v>159</v>
      </c>
      <c r="F95" s="22" t="s">
        <v>103</v>
      </c>
      <c r="G95" s="38">
        <f>G96+G97</f>
        <v>0</v>
      </c>
      <c r="H95" s="60"/>
      <c r="I95" s="38">
        <f>I96+I97</f>
        <v>0</v>
      </c>
      <c r="J95" s="38">
        <f>J96+J97</f>
        <v>0</v>
      </c>
      <c r="K95" s="25" t="e">
        <f t="shared" si="6"/>
        <v>#DIV/0!</v>
      </c>
      <c r="L95" s="25" t="e">
        <f t="shared" si="5"/>
        <v>#DIV/0!</v>
      </c>
    </row>
    <row r="96" spans="2:12" hidden="1" x14ac:dyDescent="0.25">
      <c r="B96" s="41" t="s">
        <v>105</v>
      </c>
      <c r="C96" s="22" t="s">
        <v>8</v>
      </c>
      <c r="D96" s="22" t="s">
        <v>17</v>
      </c>
      <c r="E96" s="35" t="s">
        <v>159</v>
      </c>
      <c r="F96" s="22" t="s">
        <v>104</v>
      </c>
      <c r="G96" s="38">
        <v>0</v>
      </c>
      <c r="H96" s="60"/>
      <c r="I96" s="38">
        <v>0</v>
      </c>
      <c r="J96" s="38">
        <v>0</v>
      </c>
      <c r="K96" s="25" t="e">
        <f t="shared" si="6"/>
        <v>#DIV/0!</v>
      </c>
      <c r="L96" s="25" t="e">
        <f t="shared" si="5"/>
        <v>#DIV/0!</v>
      </c>
    </row>
    <row r="97" spans="2:13" ht="30" hidden="1" x14ac:dyDescent="0.25">
      <c r="B97" s="41" t="s">
        <v>80</v>
      </c>
      <c r="C97" s="22" t="s">
        <v>8</v>
      </c>
      <c r="D97" s="22" t="s">
        <v>17</v>
      </c>
      <c r="E97" s="35" t="s">
        <v>159</v>
      </c>
      <c r="F97" s="22" t="s">
        <v>108</v>
      </c>
      <c r="G97" s="38">
        <v>0</v>
      </c>
      <c r="H97" s="60"/>
      <c r="I97" s="38">
        <v>0</v>
      </c>
      <c r="J97" s="38">
        <v>0</v>
      </c>
      <c r="K97" s="25" t="e">
        <f t="shared" si="6"/>
        <v>#DIV/0!</v>
      </c>
      <c r="L97" s="25" t="e">
        <f t="shared" si="5"/>
        <v>#DIV/0!</v>
      </c>
    </row>
    <row r="98" spans="2:13" x14ac:dyDescent="0.25">
      <c r="B98" s="20" t="s">
        <v>206</v>
      </c>
      <c r="C98" s="22" t="s">
        <v>8</v>
      </c>
      <c r="D98" s="22" t="s">
        <v>17</v>
      </c>
      <c r="E98" s="35" t="s">
        <v>180</v>
      </c>
      <c r="F98" s="22"/>
      <c r="G98" s="38">
        <v>120</v>
      </c>
      <c r="H98" s="38">
        <f t="shared" ref="H98:J101" si="7">H99</f>
        <v>0</v>
      </c>
      <c r="I98" s="38">
        <f t="shared" si="7"/>
        <v>60.1</v>
      </c>
      <c r="J98" s="38">
        <f t="shared" si="7"/>
        <v>60.1</v>
      </c>
      <c r="K98" s="25">
        <f t="shared" si="6"/>
        <v>50.083333333333336</v>
      </c>
      <c r="L98" s="25">
        <f t="shared" si="5"/>
        <v>100</v>
      </c>
    </row>
    <row r="99" spans="2:13" x14ac:dyDescent="0.25">
      <c r="B99" s="20" t="s">
        <v>206</v>
      </c>
      <c r="C99" s="22" t="s">
        <v>8</v>
      </c>
      <c r="D99" s="22" t="s">
        <v>17</v>
      </c>
      <c r="E99" s="35" t="s">
        <v>183</v>
      </c>
      <c r="F99" s="22"/>
      <c r="G99" s="38">
        <v>120</v>
      </c>
      <c r="H99" s="38">
        <f t="shared" si="7"/>
        <v>0</v>
      </c>
      <c r="I99" s="38">
        <f t="shared" si="7"/>
        <v>60.1</v>
      </c>
      <c r="J99" s="38">
        <f t="shared" si="7"/>
        <v>60.1</v>
      </c>
      <c r="K99" s="25">
        <f t="shared" si="6"/>
        <v>50.083333333333336</v>
      </c>
      <c r="L99" s="25">
        <f t="shared" si="5"/>
        <v>100</v>
      </c>
    </row>
    <row r="100" spans="2:13" ht="30" x14ac:dyDescent="0.25">
      <c r="B100" s="37" t="s">
        <v>90</v>
      </c>
      <c r="C100" s="22" t="s">
        <v>8</v>
      </c>
      <c r="D100" s="22" t="s">
        <v>17</v>
      </c>
      <c r="E100" s="35" t="s">
        <v>183</v>
      </c>
      <c r="F100" s="22" t="s">
        <v>113</v>
      </c>
      <c r="G100" s="38">
        <v>120</v>
      </c>
      <c r="H100" s="38">
        <f t="shared" si="7"/>
        <v>0</v>
      </c>
      <c r="I100" s="38">
        <f t="shared" si="7"/>
        <v>60.1</v>
      </c>
      <c r="J100" s="38">
        <f t="shared" si="7"/>
        <v>60.1</v>
      </c>
      <c r="K100" s="25">
        <f t="shared" si="6"/>
        <v>50.083333333333336</v>
      </c>
      <c r="L100" s="25">
        <f t="shared" si="5"/>
        <v>100</v>
      </c>
    </row>
    <row r="101" spans="2:13" x14ac:dyDescent="0.25">
      <c r="B101" s="14" t="s">
        <v>46</v>
      </c>
      <c r="C101" s="22" t="s">
        <v>8</v>
      </c>
      <c r="D101" s="22" t="s">
        <v>17</v>
      </c>
      <c r="E101" s="35" t="s">
        <v>183</v>
      </c>
      <c r="F101" s="22" t="s">
        <v>47</v>
      </c>
      <c r="G101" s="38">
        <v>120</v>
      </c>
      <c r="H101" s="38">
        <f t="shared" si="7"/>
        <v>0</v>
      </c>
      <c r="I101" s="38">
        <f t="shared" si="7"/>
        <v>60.1</v>
      </c>
      <c r="J101" s="38">
        <f t="shared" si="7"/>
        <v>60.1</v>
      </c>
      <c r="K101" s="25">
        <f t="shared" si="6"/>
        <v>50.083333333333336</v>
      </c>
      <c r="L101" s="25">
        <f t="shared" si="5"/>
        <v>100</v>
      </c>
    </row>
    <row r="102" spans="2:13" ht="30" x14ac:dyDescent="0.25">
      <c r="B102" s="14" t="s">
        <v>48</v>
      </c>
      <c r="C102" s="22" t="s">
        <v>8</v>
      </c>
      <c r="D102" s="22" t="s">
        <v>17</v>
      </c>
      <c r="E102" s="35" t="s">
        <v>183</v>
      </c>
      <c r="F102" s="22" t="s">
        <v>49</v>
      </c>
      <c r="G102" s="38">
        <v>120</v>
      </c>
      <c r="H102" s="60"/>
      <c r="I102" s="38">
        <v>60.1</v>
      </c>
      <c r="J102" s="38">
        <v>60.1</v>
      </c>
      <c r="K102" s="25">
        <f t="shared" si="6"/>
        <v>50.083333333333336</v>
      </c>
      <c r="L102" s="25">
        <f t="shared" si="5"/>
        <v>100</v>
      </c>
    </row>
    <row r="103" spans="2:13" x14ac:dyDescent="0.25">
      <c r="B103" s="81" t="s">
        <v>83</v>
      </c>
      <c r="C103" s="82" t="s">
        <v>8</v>
      </c>
      <c r="D103" s="82" t="s">
        <v>17</v>
      </c>
      <c r="E103" s="83" t="s">
        <v>179</v>
      </c>
      <c r="F103" s="82"/>
      <c r="G103" s="75">
        <f>G104</f>
        <v>3815.5</v>
      </c>
      <c r="H103" s="71"/>
      <c r="I103" s="75">
        <f>I104</f>
        <v>4817.78</v>
      </c>
      <c r="J103" s="75">
        <f>J104</f>
        <v>4686.3599999999997</v>
      </c>
      <c r="K103" s="70">
        <f t="shared" si="6"/>
        <v>122.82426942733586</v>
      </c>
      <c r="L103" s="25">
        <f t="shared" si="5"/>
        <v>97.272187605079523</v>
      </c>
    </row>
    <row r="104" spans="2:13" ht="45" x14ac:dyDescent="0.25">
      <c r="B104" s="20" t="s">
        <v>101</v>
      </c>
      <c r="C104" s="22" t="s">
        <v>8</v>
      </c>
      <c r="D104" s="22" t="s">
        <v>17</v>
      </c>
      <c r="E104" s="35" t="s">
        <v>185</v>
      </c>
      <c r="F104" s="22"/>
      <c r="G104" s="38">
        <f>G106+G111+G122</f>
        <v>3815.5</v>
      </c>
      <c r="H104" s="38" t="e">
        <f>H105+H109+#REF!+#REF!</f>
        <v>#REF!</v>
      </c>
      <c r="I104" s="38">
        <f>I105+I113+I118+I121+I122+I123</f>
        <v>4817.78</v>
      </c>
      <c r="J104" s="38">
        <f>J106+J113+J118+J121+J122+J123</f>
        <v>4686.3599999999997</v>
      </c>
      <c r="K104" s="25">
        <f t="shared" si="6"/>
        <v>122.82426942733586</v>
      </c>
      <c r="L104" s="25">
        <f t="shared" si="5"/>
        <v>97.272187605079523</v>
      </c>
    </row>
    <row r="105" spans="2:13" ht="60" x14ac:dyDescent="0.25">
      <c r="B105" s="41" t="s">
        <v>86</v>
      </c>
      <c r="C105" s="22" t="s">
        <v>8</v>
      </c>
      <c r="D105" s="22" t="s">
        <v>17</v>
      </c>
      <c r="E105" s="35" t="s">
        <v>185</v>
      </c>
      <c r="F105" s="22" t="s">
        <v>88</v>
      </c>
      <c r="G105" s="26">
        <v>2443.5</v>
      </c>
      <c r="H105" s="60"/>
      <c r="I105" s="25">
        <f>I106</f>
        <v>2703.86</v>
      </c>
      <c r="J105" s="26">
        <f>J106</f>
        <v>2703.86</v>
      </c>
      <c r="K105" s="25">
        <f t="shared" si="6"/>
        <v>110.65520769388174</v>
      </c>
      <c r="L105" s="25">
        <f t="shared" si="5"/>
        <v>100</v>
      </c>
    </row>
    <row r="106" spans="2:13" x14ac:dyDescent="0.25">
      <c r="B106" s="41" t="s">
        <v>102</v>
      </c>
      <c r="C106" s="22" t="s">
        <v>8</v>
      </c>
      <c r="D106" s="22" t="s">
        <v>17</v>
      </c>
      <c r="E106" s="35" t="s">
        <v>185</v>
      </c>
      <c r="F106" s="22" t="s">
        <v>103</v>
      </c>
      <c r="G106" s="92">
        <f>G107+G108</f>
        <v>2443.5</v>
      </c>
      <c r="H106" s="60"/>
      <c r="I106" s="38">
        <f>I107+I108</f>
        <v>2703.86</v>
      </c>
      <c r="J106" s="38">
        <f>J107+J108</f>
        <v>2703.86</v>
      </c>
      <c r="K106" s="25">
        <f t="shared" si="6"/>
        <v>110.65520769388174</v>
      </c>
      <c r="L106" s="25">
        <f t="shared" si="5"/>
        <v>100</v>
      </c>
    </row>
    <row r="107" spans="2:13" x14ac:dyDescent="0.25">
      <c r="B107" s="41" t="s">
        <v>105</v>
      </c>
      <c r="C107" s="22" t="s">
        <v>8</v>
      </c>
      <c r="D107" s="22" t="s">
        <v>17</v>
      </c>
      <c r="E107" s="35" t="s">
        <v>185</v>
      </c>
      <c r="F107" s="22" t="s">
        <v>104</v>
      </c>
      <c r="G107" s="26">
        <v>1876.7</v>
      </c>
      <c r="H107" s="60"/>
      <c r="I107" s="26">
        <v>2090.4</v>
      </c>
      <c r="J107" s="26">
        <v>2090.4</v>
      </c>
      <c r="K107" s="25">
        <f t="shared" si="6"/>
        <v>111.38700911173869</v>
      </c>
      <c r="L107" s="25">
        <f t="shared" si="5"/>
        <v>100</v>
      </c>
    </row>
    <row r="108" spans="2:13" ht="30" x14ac:dyDescent="0.25">
      <c r="B108" s="41" t="s">
        <v>80</v>
      </c>
      <c r="C108" s="22" t="s">
        <v>8</v>
      </c>
      <c r="D108" s="22" t="s">
        <v>17</v>
      </c>
      <c r="E108" s="35" t="s">
        <v>185</v>
      </c>
      <c r="F108" s="22" t="s">
        <v>108</v>
      </c>
      <c r="G108" s="26">
        <v>566.79999999999995</v>
      </c>
      <c r="H108" s="60"/>
      <c r="I108" s="26">
        <v>613.46</v>
      </c>
      <c r="J108" s="26">
        <v>613.46</v>
      </c>
      <c r="K108" s="25">
        <f t="shared" si="6"/>
        <v>108.23218066337334</v>
      </c>
      <c r="L108" s="25">
        <f t="shared" si="5"/>
        <v>100</v>
      </c>
      <c r="M108" s="6"/>
    </row>
    <row r="109" spans="2:13" ht="30" x14ac:dyDescent="0.25">
      <c r="B109" s="37" t="s">
        <v>90</v>
      </c>
      <c r="C109" s="22" t="s">
        <v>8</v>
      </c>
      <c r="D109" s="22" t="s">
        <v>17</v>
      </c>
      <c r="E109" s="35" t="s">
        <v>185</v>
      </c>
      <c r="F109" s="22" t="s">
        <v>91</v>
      </c>
      <c r="G109" s="26">
        <v>1357</v>
      </c>
      <c r="H109" s="60"/>
      <c r="I109" s="26">
        <f>I110</f>
        <v>2958.09</v>
      </c>
      <c r="J109" s="26">
        <f>J110</f>
        <v>2826.66</v>
      </c>
      <c r="K109" s="25">
        <f t="shared" si="6"/>
        <v>208.30213706705968</v>
      </c>
      <c r="L109" s="25">
        <f t="shared" si="5"/>
        <v>95.5569303165218</v>
      </c>
      <c r="M109" s="6"/>
    </row>
    <row r="110" spans="2:13" x14ac:dyDescent="0.25">
      <c r="B110" s="14" t="s">
        <v>46</v>
      </c>
      <c r="C110" s="22" t="s">
        <v>8</v>
      </c>
      <c r="D110" s="22" t="s">
        <v>17</v>
      </c>
      <c r="E110" s="35" t="s">
        <v>185</v>
      </c>
      <c r="F110" s="22" t="s">
        <v>47</v>
      </c>
      <c r="G110" s="26">
        <v>1357</v>
      </c>
      <c r="H110" s="60"/>
      <c r="I110" s="26">
        <f>I112+I121+I111</f>
        <v>2958.09</v>
      </c>
      <c r="J110" s="26">
        <f>J112+J121+J111</f>
        <v>2826.66</v>
      </c>
      <c r="K110" s="25">
        <f t="shared" si="6"/>
        <v>208.30213706705968</v>
      </c>
      <c r="L110" s="25">
        <f t="shared" si="5"/>
        <v>95.5569303165218</v>
      </c>
    </row>
    <row r="111" spans="2:13" ht="30" x14ac:dyDescent="0.25">
      <c r="B111" s="15" t="s">
        <v>50</v>
      </c>
      <c r="C111" s="22" t="s">
        <v>8</v>
      </c>
      <c r="D111" s="22" t="s">
        <v>17</v>
      </c>
      <c r="E111" s="35" t="s">
        <v>185</v>
      </c>
      <c r="F111" s="22" t="s">
        <v>49</v>
      </c>
      <c r="G111" s="25">
        <f>G113+G114+G115+G116+G117+G118+G119+G121</f>
        <v>1357</v>
      </c>
      <c r="H111" s="60"/>
      <c r="I111" s="26">
        <v>1553.3</v>
      </c>
      <c r="J111" s="26">
        <v>1553.3</v>
      </c>
      <c r="K111" s="25">
        <f t="shared" si="6"/>
        <v>114.46573323507738</v>
      </c>
      <c r="L111" s="25">
        <f t="shared" si="5"/>
        <v>100</v>
      </c>
    </row>
    <row r="112" spans="2:13" ht="30" x14ac:dyDescent="0.25">
      <c r="B112" s="14" t="s">
        <v>48</v>
      </c>
      <c r="C112" s="22" t="s">
        <v>8</v>
      </c>
      <c r="D112" s="22" t="s">
        <v>17</v>
      </c>
      <c r="E112" s="35" t="s">
        <v>185</v>
      </c>
      <c r="F112" s="22" t="s">
        <v>49</v>
      </c>
      <c r="G112" s="26">
        <f>G113+G114+G115+G116+G117+G118+G119</f>
        <v>357</v>
      </c>
      <c r="H112" s="60"/>
      <c r="I112" s="25">
        <v>591.38</v>
      </c>
      <c r="J112" s="26">
        <v>591.38</v>
      </c>
      <c r="K112" s="25">
        <f t="shared" si="6"/>
        <v>165.65266106442579</v>
      </c>
      <c r="L112" s="25">
        <f t="shared" si="5"/>
        <v>100</v>
      </c>
    </row>
    <row r="113" spans="2:12" ht="30" x14ac:dyDescent="0.25">
      <c r="B113" s="14" t="s">
        <v>48</v>
      </c>
      <c r="C113" s="22" t="s">
        <v>8</v>
      </c>
      <c r="D113" s="22" t="s">
        <v>17</v>
      </c>
      <c r="E113" s="35" t="s">
        <v>185</v>
      </c>
      <c r="F113" s="22" t="s">
        <v>49</v>
      </c>
      <c r="G113" s="26">
        <v>3</v>
      </c>
      <c r="H113" s="60"/>
      <c r="I113" s="25">
        <f>I114+I115+I116+I117</f>
        <v>378.18</v>
      </c>
      <c r="J113" s="26">
        <v>378.19</v>
      </c>
      <c r="K113" s="25"/>
      <c r="L113" s="25">
        <f t="shared" si="5"/>
        <v>100.00264424348192</v>
      </c>
    </row>
    <row r="114" spans="2:12" ht="30" x14ac:dyDescent="0.25">
      <c r="B114" s="14" t="s">
        <v>48</v>
      </c>
      <c r="C114" s="22" t="s">
        <v>8</v>
      </c>
      <c r="D114" s="22" t="s">
        <v>17</v>
      </c>
      <c r="E114" s="35" t="s">
        <v>185</v>
      </c>
      <c r="F114" s="22" t="s">
        <v>49</v>
      </c>
      <c r="G114" s="26">
        <v>4</v>
      </c>
      <c r="H114" s="60"/>
      <c r="I114" s="26">
        <v>15</v>
      </c>
      <c r="J114" s="26">
        <v>15</v>
      </c>
      <c r="K114" s="25"/>
      <c r="L114" s="25">
        <f t="shared" si="5"/>
        <v>100</v>
      </c>
    </row>
    <row r="115" spans="2:12" ht="30" x14ac:dyDescent="0.25">
      <c r="B115" s="14" t="s">
        <v>48</v>
      </c>
      <c r="C115" s="22" t="s">
        <v>8</v>
      </c>
      <c r="D115" s="22" t="s">
        <v>17</v>
      </c>
      <c r="E115" s="35" t="s">
        <v>185</v>
      </c>
      <c r="F115" s="22" t="s">
        <v>49</v>
      </c>
      <c r="G115" s="26">
        <v>60</v>
      </c>
      <c r="H115" s="60"/>
      <c r="I115" s="26">
        <v>7.3</v>
      </c>
      <c r="J115" s="26">
        <v>7.3</v>
      </c>
      <c r="K115" s="25"/>
      <c r="L115" s="25">
        <f t="shared" si="5"/>
        <v>100</v>
      </c>
    </row>
    <row r="116" spans="2:12" ht="30" x14ac:dyDescent="0.25">
      <c r="B116" s="14" t="s">
        <v>48</v>
      </c>
      <c r="C116" s="22" t="s">
        <v>8</v>
      </c>
      <c r="D116" s="22" t="s">
        <v>17</v>
      </c>
      <c r="E116" s="35" t="s">
        <v>185</v>
      </c>
      <c r="F116" s="22" t="s">
        <v>49</v>
      </c>
      <c r="G116" s="26">
        <v>60</v>
      </c>
      <c r="H116" s="60"/>
      <c r="I116" s="26">
        <v>0.02</v>
      </c>
      <c r="J116" s="26">
        <v>2.1999999999999999E-2</v>
      </c>
      <c r="K116" s="25"/>
      <c r="L116" s="25">
        <f t="shared" si="5"/>
        <v>109.99999999999999</v>
      </c>
    </row>
    <row r="117" spans="2:12" ht="30" x14ac:dyDescent="0.25">
      <c r="B117" s="14" t="s">
        <v>48</v>
      </c>
      <c r="C117" s="22" t="s">
        <v>8</v>
      </c>
      <c r="D117" s="22" t="s">
        <v>17</v>
      </c>
      <c r="E117" s="35" t="s">
        <v>185</v>
      </c>
      <c r="F117" s="22" t="s">
        <v>49</v>
      </c>
      <c r="G117" s="26">
        <v>100</v>
      </c>
      <c r="H117" s="60"/>
      <c r="I117" s="26">
        <v>355.86</v>
      </c>
      <c r="J117" s="26">
        <v>355.86</v>
      </c>
      <c r="K117" s="25"/>
      <c r="L117" s="25">
        <f t="shared" si="5"/>
        <v>100</v>
      </c>
    </row>
    <row r="118" spans="2:12" ht="30" x14ac:dyDescent="0.25">
      <c r="B118" s="14" t="s">
        <v>48</v>
      </c>
      <c r="C118" s="22" t="s">
        <v>8</v>
      </c>
      <c r="D118" s="22" t="s">
        <v>17</v>
      </c>
      <c r="E118" s="35" t="s">
        <v>185</v>
      </c>
      <c r="F118" s="22" t="s">
        <v>49</v>
      </c>
      <c r="G118" s="26">
        <v>80</v>
      </c>
      <c r="H118" s="60"/>
      <c r="I118" s="25">
        <f>I119+I120</f>
        <v>213.17000000000002</v>
      </c>
      <c r="J118" s="26">
        <v>213.18</v>
      </c>
      <c r="K118" s="25"/>
      <c r="L118" s="25">
        <f t="shared" si="5"/>
        <v>100.004691091617</v>
      </c>
    </row>
    <row r="119" spans="2:12" ht="30" x14ac:dyDescent="0.25">
      <c r="B119" s="14" t="s">
        <v>48</v>
      </c>
      <c r="C119" s="22" t="s">
        <v>8</v>
      </c>
      <c r="D119" s="22" t="s">
        <v>17</v>
      </c>
      <c r="E119" s="35" t="s">
        <v>185</v>
      </c>
      <c r="F119" s="22" t="s">
        <v>49</v>
      </c>
      <c r="G119" s="26">
        <v>50</v>
      </c>
      <c r="H119" s="60"/>
      <c r="I119" s="26">
        <v>114.67</v>
      </c>
      <c r="J119" s="26">
        <v>114.67</v>
      </c>
      <c r="K119" s="25"/>
      <c r="L119" s="25">
        <f t="shared" si="5"/>
        <v>100</v>
      </c>
    </row>
    <row r="120" spans="2:12" ht="30" x14ac:dyDescent="0.25">
      <c r="B120" s="14" t="s">
        <v>48</v>
      </c>
      <c r="C120" s="22" t="s">
        <v>8</v>
      </c>
      <c r="D120" s="22" t="s">
        <v>17</v>
      </c>
      <c r="E120" s="35" t="s">
        <v>185</v>
      </c>
      <c r="F120" s="22" t="s">
        <v>49</v>
      </c>
      <c r="G120" s="26"/>
      <c r="H120" s="60"/>
      <c r="I120" s="26">
        <v>98.5</v>
      </c>
      <c r="J120" s="26">
        <v>98.5</v>
      </c>
      <c r="K120" s="25"/>
      <c r="L120" s="25">
        <f t="shared" si="5"/>
        <v>100</v>
      </c>
    </row>
    <row r="121" spans="2:12" x14ac:dyDescent="0.25">
      <c r="B121" s="14" t="s">
        <v>154</v>
      </c>
      <c r="C121" s="22" t="s">
        <v>8</v>
      </c>
      <c r="D121" s="22" t="s">
        <v>17</v>
      </c>
      <c r="E121" s="35" t="s">
        <v>185</v>
      </c>
      <c r="F121" s="22" t="s">
        <v>155</v>
      </c>
      <c r="G121" s="26">
        <v>1000</v>
      </c>
      <c r="H121" s="60"/>
      <c r="I121" s="25">
        <v>813.41</v>
      </c>
      <c r="J121" s="25">
        <v>681.98</v>
      </c>
      <c r="K121" s="25">
        <f t="shared" si="6"/>
        <v>68.198000000000008</v>
      </c>
      <c r="L121" s="25">
        <f t="shared" si="5"/>
        <v>83.842096851526293</v>
      </c>
    </row>
    <row r="122" spans="2:12" x14ac:dyDescent="0.25">
      <c r="B122" s="15" t="s">
        <v>141</v>
      </c>
      <c r="C122" s="22" t="s">
        <v>8</v>
      </c>
      <c r="D122" s="22" t="s">
        <v>17</v>
      </c>
      <c r="E122" s="35" t="s">
        <v>111</v>
      </c>
      <c r="F122" s="22" t="s">
        <v>123</v>
      </c>
      <c r="G122" s="25">
        <v>15</v>
      </c>
      <c r="H122" s="60"/>
      <c r="I122" s="25">
        <v>10</v>
      </c>
      <c r="J122" s="25">
        <v>10</v>
      </c>
      <c r="K122" s="25">
        <f t="shared" ref="K122:K127" si="8">J122/G122*100</f>
        <v>66.666666666666657</v>
      </c>
      <c r="L122" s="25">
        <f t="shared" ref="L122:L127" si="9">J122/I122*100</f>
        <v>100</v>
      </c>
    </row>
    <row r="123" spans="2:12" ht="45" x14ac:dyDescent="0.25">
      <c r="B123" s="15" t="s">
        <v>166</v>
      </c>
      <c r="C123" s="22" t="s">
        <v>8</v>
      </c>
      <c r="D123" s="22" t="s">
        <v>17</v>
      </c>
      <c r="E123" s="35" t="s">
        <v>178</v>
      </c>
      <c r="F123" s="22"/>
      <c r="G123" s="26">
        <f t="shared" ref="G123:J124" si="10">G124</f>
        <v>0</v>
      </c>
      <c r="H123" s="26">
        <f t="shared" si="10"/>
        <v>0</v>
      </c>
      <c r="I123" s="25">
        <f t="shared" si="10"/>
        <v>699.16</v>
      </c>
      <c r="J123" s="25">
        <f t="shared" si="10"/>
        <v>699.15</v>
      </c>
      <c r="K123" s="25" t="e">
        <f t="shared" si="8"/>
        <v>#DIV/0!</v>
      </c>
      <c r="L123" s="25">
        <f t="shared" si="9"/>
        <v>99.9985697122261</v>
      </c>
    </row>
    <row r="124" spans="2:12" ht="60" x14ac:dyDescent="0.25">
      <c r="B124" s="37" t="s">
        <v>86</v>
      </c>
      <c r="C124" s="22" t="s">
        <v>8</v>
      </c>
      <c r="D124" s="22" t="s">
        <v>17</v>
      </c>
      <c r="E124" s="35" t="s">
        <v>178</v>
      </c>
      <c r="F124" s="22" t="s">
        <v>88</v>
      </c>
      <c r="G124" s="26">
        <f t="shared" si="10"/>
        <v>0</v>
      </c>
      <c r="H124" s="26">
        <f t="shared" si="10"/>
        <v>0</v>
      </c>
      <c r="I124" s="26">
        <f t="shared" si="10"/>
        <v>699.16</v>
      </c>
      <c r="J124" s="26">
        <f t="shared" si="10"/>
        <v>699.15</v>
      </c>
      <c r="K124" s="25" t="e">
        <f t="shared" si="8"/>
        <v>#DIV/0!</v>
      </c>
      <c r="L124" s="25">
        <f t="shared" si="9"/>
        <v>99.9985697122261</v>
      </c>
    </row>
    <row r="125" spans="2:12" x14ac:dyDescent="0.25">
      <c r="B125" s="41" t="s">
        <v>102</v>
      </c>
      <c r="C125" s="22" t="s">
        <v>8</v>
      </c>
      <c r="D125" s="22" t="s">
        <v>17</v>
      </c>
      <c r="E125" s="35" t="s">
        <v>178</v>
      </c>
      <c r="F125" s="22" t="s">
        <v>103</v>
      </c>
      <c r="G125" s="26">
        <f>G126+G127</f>
        <v>0</v>
      </c>
      <c r="H125" s="26">
        <f>H126+H127</f>
        <v>0</v>
      </c>
      <c r="I125" s="26">
        <f>I126+I127</f>
        <v>699.16</v>
      </c>
      <c r="J125" s="26">
        <f>J126+J127</f>
        <v>699.15</v>
      </c>
      <c r="K125" s="25" t="e">
        <f t="shared" si="8"/>
        <v>#DIV/0!</v>
      </c>
      <c r="L125" s="25">
        <f t="shared" si="9"/>
        <v>99.9985697122261</v>
      </c>
    </row>
    <row r="126" spans="2:12" x14ac:dyDescent="0.25">
      <c r="B126" s="14" t="s">
        <v>44</v>
      </c>
      <c r="C126" s="22" t="s">
        <v>8</v>
      </c>
      <c r="D126" s="22" t="s">
        <v>17</v>
      </c>
      <c r="E126" s="35" t="s">
        <v>178</v>
      </c>
      <c r="F126" s="22" t="s">
        <v>104</v>
      </c>
      <c r="G126" s="26">
        <v>0</v>
      </c>
      <c r="H126" s="60"/>
      <c r="I126" s="26">
        <v>523.25</v>
      </c>
      <c r="J126" s="26">
        <v>523.25</v>
      </c>
      <c r="K126" s="25" t="e">
        <f t="shared" si="8"/>
        <v>#DIV/0!</v>
      </c>
      <c r="L126" s="25">
        <f t="shared" si="9"/>
        <v>100</v>
      </c>
    </row>
    <row r="127" spans="2:12" ht="30" x14ac:dyDescent="0.25">
      <c r="B127" s="15" t="s">
        <v>80</v>
      </c>
      <c r="C127" s="22" t="s">
        <v>8</v>
      </c>
      <c r="D127" s="22" t="s">
        <v>17</v>
      </c>
      <c r="E127" s="35" t="s">
        <v>178</v>
      </c>
      <c r="F127" s="22" t="s">
        <v>108</v>
      </c>
      <c r="G127" s="26">
        <v>0</v>
      </c>
      <c r="H127" s="60"/>
      <c r="I127" s="26">
        <v>175.91</v>
      </c>
      <c r="J127" s="26">
        <v>175.9</v>
      </c>
      <c r="K127" s="25" t="e">
        <f t="shared" si="8"/>
        <v>#DIV/0!</v>
      </c>
      <c r="L127" s="25">
        <f t="shared" si="9"/>
        <v>99.994315274856476</v>
      </c>
    </row>
    <row r="128" spans="2:12" x14ac:dyDescent="0.25">
      <c r="B128" s="79" t="s">
        <v>18</v>
      </c>
      <c r="C128" s="85" t="s">
        <v>9</v>
      </c>
      <c r="D128" s="85"/>
      <c r="E128" s="85"/>
      <c r="F128" s="85"/>
      <c r="G128" s="86">
        <f>G129+G135+G136</f>
        <v>457.40000000000003</v>
      </c>
      <c r="H128" s="87" t="e">
        <f>G128-#REF!</f>
        <v>#REF!</v>
      </c>
      <c r="I128" s="72">
        <f>I129</f>
        <v>750.7600000000001</v>
      </c>
      <c r="J128" s="72">
        <f>J129</f>
        <v>750.7600000000001</v>
      </c>
      <c r="K128" s="70">
        <f t="shared" ref="K128:K146" si="11">J128/G128*100</f>
        <v>164.13642326191518</v>
      </c>
      <c r="L128" s="25">
        <f t="shared" ref="L128:L146" si="12">J128/I128*100</f>
        <v>100</v>
      </c>
    </row>
    <row r="129" spans="2:13" x14ac:dyDescent="0.25">
      <c r="B129" s="43" t="s">
        <v>19</v>
      </c>
      <c r="C129" s="47" t="s">
        <v>9</v>
      </c>
      <c r="D129" s="47" t="s">
        <v>11</v>
      </c>
      <c r="E129" s="47"/>
      <c r="F129" s="30"/>
      <c r="G129" s="68">
        <f>G130+G133</f>
        <v>457.40000000000003</v>
      </c>
      <c r="H129" s="61" t="e">
        <f>G129-#REF!</f>
        <v>#REF!</v>
      </c>
      <c r="I129" s="26">
        <f>I130+I137+I138</f>
        <v>750.7600000000001</v>
      </c>
      <c r="J129" s="26">
        <f>J130+J137+J138</f>
        <v>750.7600000000001</v>
      </c>
      <c r="K129" s="25">
        <f t="shared" si="11"/>
        <v>164.13642326191518</v>
      </c>
      <c r="L129" s="25">
        <f t="shared" si="12"/>
        <v>100</v>
      </c>
    </row>
    <row r="130" spans="2:13" x14ac:dyDescent="0.25">
      <c r="B130" s="46" t="s">
        <v>81</v>
      </c>
      <c r="C130" s="47" t="s">
        <v>9</v>
      </c>
      <c r="D130" s="47" t="s">
        <v>11</v>
      </c>
      <c r="E130" s="88">
        <v>0</v>
      </c>
      <c r="F130" s="89"/>
      <c r="G130" s="67">
        <f>G131+G134</f>
        <v>437.47</v>
      </c>
      <c r="H130" s="25" t="e">
        <f>H131+H134</f>
        <v>#REF!</v>
      </c>
      <c r="I130" s="25">
        <f>I131+I133+I134+I135+I136</f>
        <v>715.81000000000006</v>
      </c>
      <c r="J130" s="25">
        <f>J131+J133+J134+J135+J136</f>
        <v>715.81000000000006</v>
      </c>
      <c r="K130" s="25">
        <f t="shared" si="11"/>
        <v>163.62493428120786</v>
      </c>
      <c r="L130" s="25">
        <f t="shared" si="12"/>
        <v>100</v>
      </c>
    </row>
    <row r="131" spans="2:13" ht="30" x14ac:dyDescent="0.25">
      <c r="B131" s="43" t="s">
        <v>20</v>
      </c>
      <c r="C131" s="48" t="s">
        <v>9</v>
      </c>
      <c r="D131" s="48" t="s">
        <v>11</v>
      </c>
      <c r="E131" s="49" t="s">
        <v>186</v>
      </c>
      <c r="F131" s="50"/>
      <c r="G131" s="26">
        <f>G132</f>
        <v>336</v>
      </c>
      <c r="H131" s="60" t="e">
        <f>G131-#REF!</f>
        <v>#REF!</v>
      </c>
      <c r="I131" s="26">
        <f>I132</f>
        <v>455.71</v>
      </c>
      <c r="J131" s="26">
        <f>J132</f>
        <v>455.71</v>
      </c>
      <c r="K131" s="25">
        <f t="shared" si="11"/>
        <v>135.62797619047618</v>
      </c>
      <c r="L131" s="25">
        <f t="shared" si="12"/>
        <v>100</v>
      </c>
    </row>
    <row r="132" spans="2:13" x14ac:dyDescent="0.25">
      <c r="B132" s="43" t="s">
        <v>13</v>
      </c>
      <c r="C132" s="48" t="s">
        <v>9</v>
      </c>
      <c r="D132" s="48" t="s">
        <v>11</v>
      </c>
      <c r="E132" s="49" t="s">
        <v>186</v>
      </c>
      <c r="F132" s="55">
        <v>121</v>
      </c>
      <c r="G132" s="62">
        <v>336</v>
      </c>
      <c r="H132" s="60" t="e">
        <f>G132-#REF!</f>
        <v>#REF!</v>
      </c>
      <c r="I132" s="62">
        <v>455.71</v>
      </c>
      <c r="J132" s="62">
        <v>455.71</v>
      </c>
      <c r="K132" s="25">
        <f t="shared" si="11"/>
        <v>135.62797619047618</v>
      </c>
      <c r="L132" s="25">
        <f t="shared" si="12"/>
        <v>100</v>
      </c>
    </row>
    <row r="133" spans="2:13" x14ac:dyDescent="0.25">
      <c r="B133" s="43" t="s">
        <v>93</v>
      </c>
      <c r="C133" s="48" t="s">
        <v>9</v>
      </c>
      <c r="D133" s="48" t="s">
        <v>11</v>
      </c>
      <c r="E133" s="49" t="s">
        <v>186</v>
      </c>
      <c r="F133" s="55">
        <v>122</v>
      </c>
      <c r="G133" s="62">
        <v>19.93</v>
      </c>
      <c r="H133" s="60"/>
      <c r="I133" s="62">
        <v>5.8</v>
      </c>
      <c r="J133" s="62">
        <v>5.8</v>
      </c>
      <c r="K133" s="25">
        <f t="shared" si="11"/>
        <v>29.101856497742094</v>
      </c>
      <c r="L133" s="25">
        <f t="shared" si="12"/>
        <v>100</v>
      </c>
    </row>
    <row r="134" spans="2:13" x14ac:dyDescent="0.25">
      <c r="B134" s="14" t="s">
        <v>163</v>
      </c>
      <c r="C134" s="48" t="s">
        <v>9</v>
      </c>
      <c r="D134" s="48" t="s">
        <v>11</v>
      </c>
      <c r="E134" s="49" t="s">
        <v>186</v>
      </c>
      <c r="F134" s="55">
        <v>129</v>
      </c>
      <c r="G134" s="62">
        <v>101.47</v>
      </c>
      <c r="H134" s="62">
        <f>H135</f>
        <v>0</v>
      </c>
      <c r="I134" s="62">
        <v>137.5</v>
      </c>
      <c r="J134" s="62">
        <v>137.5</v>
      </c>
      <c r="K134" s="25">
        <f t="shared" si="11"/>
        <v>135.50803193061989</v>
      </c>
      <c r="L134" s="25">
        <f t="shared" si="12"/>
        <v>100</v>
      </c>
    </row>
    <row r="135" spans="2:13" x14ac:dyDescent="0.25">
      <c r="B135" s="42" t="s">
        <v>60</v>
      </c>
      <c r="C135" s="48" t="s">
        <v>9</v>
      </c>
      <c r="D135" s="48" t="s">
        <v>11</v>
      </c>
      <c r="E135" s="49" t="s">
        <v>186</v>
      </c>
      <c r="F135" s="66">
        <v>242</v>
      </c>
      <c r="G135" s="62"/>
      <c r="H135" s="62">
        <f>H136</f>
        <v>0</v>
      </c>
      <c r="I135" s="62">
        <v>111.6</v>
      </c>
      <c r="J135" s="62">
        <v>111.6</v>
      </c>
      <c r="K135" s="93" t="e">
        <f t="shared" si="11"/>
        <v>#DIV/0!</v>
      </c>
      <c r="L135" s="25">
        <f t="shared" si="12"/>
        <v>100</v>
      </c>
    </row>
    <row r="136" spans="2:13" x14ac:dyDescent="0.25">
      <c r="B136" s="14" t="s">
        <v>148</v>
      </c>
      <c r="C136" s="48" t="s">
        <v>9</v>
      </c>
      <c r="D136" s="48" t="s">
        <v>11</v>
      </c>
      <c r="E136" s="49" t="s">
        <v>186</v>
      </c>
      <c r="F136" s="55">
        <v>244</v>
      </c>
      <c r="G136" s="62">
        <v>0</v>
      </c>
      <c r="H136" s="60"/>
      <c r="I136" s="62">
        <v>5.2</v>
      </c>
      <c r="J136" s="62">
        <v>5.2</v>
      </c>
      <c r="K136" s="25" t="e">
        <f t="shared" si="11"/>
        <v>#DIV/0!</v>
      </c>
      <c r="L136" s="25">
        <f t="shared" si="12"/>
        <v>100</v>
      </c>
    </row>
    <row r="137" spans="2:13" x14ac:dyDescent="0.25">
      <c r="B137" s="14"/>
      <c r="C137" s="48" t="s">
        <v>9</v>
      </c>
      <c r="D137" s="48" t="s">
        <v>11</v>
      </c>
      <c r="E137" s="49" t="s">
        <v>187</v>
      </c>
      <c r="F137" s="55">
        <v>121</v>
      </c>
      <c r="G137" s="62">
        <v>0</v>
      </c>
      <c r="H137" s="60"/>
      <c r="I137" s="62">
        <v>26.85</v>
      </c>
      <c r="J137" s="62">
        <v>26.85</v>
      </c>
      <c r="K137" s="25"/>
      <c r="L137" s="25">
        <f t="shared" si="12"/>
        <v>100</v>
      </c>
    </row>
    <row r="138" spans="2:13" x14ac:dyDescent="0.25">
      <c r="B138" s="14"/>
      <c r="C138" s="48" t="s">
        <v>9</v>
      </c>
      <c r="D138" s="48" t="s">
        <v>11</v>
      </c>
      <c r="E138" s="49" t="s">
        <v>187</v>
      </c>
      <c r="F138" s="55">
        <v>129</v>
      </c>
      <c r="G138" s="62"/>
      <c r="H138" s="60"/>
      <c r="I138" s="62">
        <v>8.1</v>
      </c>
      <c r="J138" s="62">
        <v>8.1</v>
      </c>
      <c r="K138" s="25"/>
      <c r="L138" s="25">
        <f t="shared" si="12"/>
        <v>100</v>
      </c>
    </row>
    <row r="139" spans="2:13" ht="28.5" x14ac:dyDescent="0.25">
      <c r="B139" s="13" t="s">
        <v>21</v>
      </c>
      <c r="C139" s="23" t="s">
        <v>11</v>
      </c>
      <c r="D139" s="23"/>
      <c r="E139" s="23"/>
      <c r="F139" s="23"/>
      <c r="G139" s="70">
        <f>G140</f>
        <v>80</v>
      </c>
      <c r="H139" s="60" t="e">
        <f>G139-#REF!</f>
        <v>#REF!</v>
      </c>
      <c r="I139" s="70">
        <f>I144</f>
        <v>50</v>
      </c>
      <c r="J139" s="70">
        <f>J144</f>
        <v>50</v>
      </c>
      <c r="K139" s="25">
        <f t="shared" si="11"/>
        <v>62.5</v>
      </c>
      <c r="L139" s="25">
        <f t="shared" si="12"/>
        <v>100</v>
      </c>
    </row>
    <row r="140" spans="2:13" ht="30" x14ac:dyDescent="0.3">
      <c r="B140" s="14" t="s">
        <v>23</v>
      </c>
      <c r="C140" s="23" t="s">
        <v>11</v>
      </c>
      <c r="D140" s="23" t="s">
        <v>24</v>
      </c>
      <c r="E140" s="22"/>
      <c r="F140" s="22"/>
      <c r="G140" s="25">
        <v>80</v>
      </c>
      <c r="H140" s="60" t="e">
        <f>G140-#REF!</f>
        <v>#REF!</v>
      </c>
      <c r="I140" s="25">
        <f>I144</f>
        <v>50</v>
      </c>
      <c r="J140" s="25">
        <f>J144</f>
        <v>50</v>
      </c>
      <c r="K140" s="25">
        <f t="shared" si="11"/>
        <v>62.5</v>
      </c>
      <c r="L140" s="25">
        <f t="shared" si="12"/>
        <v>100</v>
      </c>
      <c r="M140" s="74" t="s">
        <v>172</v>
      </c>
    </row>
    <row r="141" spans="2:13" x14ac:dyDescent="0.25">
      <c r="B141" s="14" t="s">
        <v>208</v>
      </c>
      <c r="C141" s="22" t="s">
        <v>11</v>
      </c>
      <c r="D141" s="22" t="s">
        <v>24</v>
      </c>
      <c r="E141" s="35" t="s">
        <v>9</v>
      </c>
      <c r="F141" s="22"/>
      <c r="G141" s="26">
        <v>80</v>
      </c>
      <c r="H141" s="60"/>
      <c r="I141" s="26">
        <f>I144</f>
        <v>50</v>
      </c>
      <c r="J141" s="26">
        <f>J144</f>
        <v>50</v>
      </c>
      <c r="K141" s="25">
        <f t="shared" si="11"/>
        <v>62.5</v>
      </c>
      <c r="L141" s="25">
        <f t="shared" si="12"/>
        <v>100</v>
      </c>
    </row>
    <row r="142" spans="2:13" x14ac:dyDescent="0.25">
      <c r="B142" s="14" t="s">
        <v>83</v>
      </c>
      <c r="C142" s="22" t="s">
        <v>11</v>
      </c>
      <c r="D142" s="22" t="s">
        <v>24</v>
      </c>
      <c r="E142" s="35" t="s">
        <v>110</v>
      </c>
      <c r="F142" s="22"/>
      <c r="G142" s="26">
        <v>80</v>
      </c>
      <c r="H142" s="60"/>
      <c r="I142" s="26">
        <f>I144</f>
        <v>50</v>
      </c>
      <c r="J142" s="26">
        <f>J144</f>
        <v>50</v>
      </c>
      <c r="K142" s="25">
        <f t="shared" si="11"/>
        <v>62.5</v>
      </c>
      <c r="L142" s="25">
        <f t="shared" si="12"/>
        <v>100</v>
      </c>
    </row>
    <row r="143" spans="2:13" ht="45" x14ac:dyDescent="0.25">
      <c r="B143" s="14" t="s">
        <v>109</v>
      </c>
      <c r="C143" s="22" t="s">
        <v>11</v>
      </c>
      <c r="D143" s="22" t="s">
        <v>24</v>
      </c>
      <c r="E143" s="35" t="s">
        <v>84</v>
      </c>
      <c r="F143" s="22"/>
      <c r="G143" s="26">
        <v>80</v>
      </c>
      <c r="H143" s="60"/>
      <c r="I143" s="26">
        <f t="shared" ref="I143:J145" si="13">I144</f>
        <v>50</v>
      </c>
      <c r="J143" s="26">
        <f t="shared" si="13"/>
        <v>50</v>
      </c>
      <c r="K143" s="25">
        <f t="shared" si="11"/>
        <v>62.5</v>
      </c>
      <c r="L143" s="25">
        <f t="shared" si="12"/>
        <v>100</v>
      </c>
    </row>
    <row r="144" spans="2:13" ht="30" x14ac:dyDescent="0.25">
      <c r="B144" s="32" t="s">
        <v>156</v>
      </c>
      <c r="C144" s="22" t="s">
        <v>11</v>
      </c>
      <c r="D144" s="22" t="s">
        <v>24</v>
      </c>
      <c r="E144" s="35" t="s">
        <v>157</v>
      </c>
      <c r="F144" s="22"/>
      <c r="G144" s="26">
        <v>80</v>
      </c>
      <c r="H144" s="60"/>
      <c r="I144" s="26">
        <f t="shared" si="13"/>
        <v>50</v>
      </c>
      <c r="J144" s="26">
        <f t="shared" si="13"/>
        <v>50</v>
      </c>
      <c r="K144" s="25">
        <f t="shared" si="11"/>
        <v>62.5</v>
      </c>
      <c r="L144" s="25">
        <f t="shared" si="12"/>
        <v>100</v>
      </c>
    </row>
    <row r="145" spans="2:12" ht="60" x14ac:dyDescent="0.25">
      <c r="B145" s="41" t="s">
        <v>86</v>
      </c>
      <c r="C145" s="22" t="s">
        <v>11</v>
      </c>
      <c r="D145" s="22" t="s">
        <v>24</v>
      </c>
      <c r="E145" s="35" t="s">
        <v>157</v>
      </c>
      <c r="F145" s="22" t="s">
        <v>88</v>
      </c>
      <c r="G145" s="26">
        <v>80</v>
      </c>
      <c r="H145" s="60"/>
      <c r="I145" s="26">
        <f t="shared" si="13"/>
        <v>50</v>
      </c>
      <c r="J145" s="26">
        <f t="shared" si="13"/>
        <v>50</v>
      </c>
      <c r="K145" s="25">
        <f t="shared" si="11"/>
        <v>62.5</v>
      </c>
      <c r="L145" s="25">
        <f t="shared" si="12"/>
        <v>100</v>
      </c>
    </row>
    <row r="146" spans="2:12" x14ac:dyDescent="0.25">
      <c r="B146" s="41" t="s">
        <v>102</v>
      </c>
      <c r="C146" s="22" t="s">
        <v>11</v>
      </c>
      <c r="D146" s="22" t="s">
        <v>24</v>
      </c>
      <c r="E146" s="35" t="s">
        <v>157</v>
      </c>
      <c r="F146" s="22" t="s">
        <v>103</v>
      </c>
      <c r="G146" s="26">
        <v>80</v>
      </c>
      <c r="H146" s="60"/>
      <c r="I146" s="26">
        <v>50</v>
      </c>
      <c r="J146" s="26">
        <v>50</v>
      </c>
      <c r="K146" s="25">
        <f t="shared" si="11"/>
        <v>62.5</v>
      </c>
      <c r="L146" s="25">
        <f t="shared" si="12"/>
        <v>100</v>
      </c>
    </row>
    <row r="147" spans="2:12" x14ac:dyDescent="0.25">
      <c r="B147" s="41" t="s">
        <v>105</v>
      </c>
      <c r="C147" s="22" t="s">
        <v>11</v>
      </c>
      <c r="D147" s="22" t="s">
        <v>24</v>
      </c>
      <c r="E147" s="35" t="s">
        <v>157</v>
      </c>
      <c r="F147" s="22" t="s">
        <v>49</v>
      </c>
      <c r="G147" s="26">
        <v>80</v>
      </c>
      <c r="H147" s="60"/>
      <c r="I147" s="26">
        <v>50</v>
      </c>
      <c r="J147" s="26">
        <v>50</v>
      </c>
      <c r="K147" s="25">
        <f t="shared" ref="K147:K153" si="14">J147/G147*100</f>
        <v>62.5</v>
      </c>
      <c r="L147" s="25">
        <f t="shared" ref="L147:L153" si="15">J147/I147*100</f>
        <v>100</v>
      </c>
    </row>
    <row r="148" spans="2:12" x14ac:dyDescent="0.25">
      <c r="B148" s="13" t="s">
        <v>27</v>
      </c>
      <c r="C148" s="23" t="s">
        <v>12</v>
      </c>
      <c r="D148" s="23" t="s">
        <v>24</v>
      </c>
      <c r="E148" s="23"/>
      <c r="F148" s="23"/>
      <c r="G148" s="70">
        <f>G153</f>
        <v>3900</v>
      </c>
      <c r="H148" s="60" t="e">
        <f>G148-#REF!</f>
        <v>#REF!</v>
      </c>
      <c r="I148" s="70">
        <f>I149</f>
        <v>20737.689999999999</v>
      </c>
      <c r="J148" s="70">
        <f>J149</f>
        <v>20200.8</v>
      </c>
      <c r="K148" s="25">
        <f t="shared" si="14"/>
        <v>517.96923076923076</v>
      </c>
      <c r="L148" s="25">
        <f t="shared" si="15"/>
        <v>97.411042406362526</v>
      </c>
    </row>
    <row r="149" spans="2:12" x14ac:dyDescent="0.25">
      <c r="B149" s="14" t="s">
        <v>209</v>
      </c>
      <c r="C149" s="22" t="s">
        <v>28</v>
      </c>
      <c r="D149" s="22" t="s">
        <v>24</v>
      </c>
      <c r="E149" s="35" t="s">
        <v>175</v>
      </c>
      <c r="F149" s="22"/>
      <c r="G149" s="26">
        <v>3900</v>
      </c>
      <c r="H149" s="60" t="e">
        <f>G149-#REF!</f>
        <v>#REF!</v>
      </c>
      <c r="I149" s="26">
        <f>I151</f>
        <v>20737.689999999999</v>
      </c>
      <c r="J149" s="26">
        <f>J154+J152</f>
        <v>20200.8</v>
      </c>
      <c r="K149" s="25">
        <f t="shared" si="14"/>
        <v>517.96923076923076</v>
      </c>
      <c r="L149" s="25">
        <f t="shared" si="15"/>
        <v>97.411042406362526</v>
      </c>
    </row>
    <row r="150" spans="2:12" x14ac:dyDescent="0.25">
      <c r="B150" s="14" t="s">
        <v>210</v>
      </c>
      <c r="C150" s="22" t="s">
        <v>28</v>
      </c>
      <c r="D150" s="22" t="s">
        <v>24</v>
      </c>
      <c r="E150" s="35" t="s">
        <v>179</v>
      </c>
      <c r="F150" s="22"/>
      <c r="G150" s="26">
        <v>3900</v>
      </c>
      <c r="H150" s="60" t="e">
        <f>G150-#REF!</f>
        <v>#REF!</v>
      </c>
      <c r="I150" s="26">
        <f>I151</f>
        <v>20737.689999999999</v>
      </c>
      <c r="J150" s="26">
        <f>J152+J155</f>
        <v>20200.8</v>
      </c>
      <c r="K150" s="25">
        <f t="shared" si="14"/>
        <v>517.96923076923076</v>
      </c>
      <c r="L150" s="25">
        <f t="shared" si="15"/>
        <v>97.411042406362526</v>
      </c>
    </row>
    <row r="151" spans="2:12" ht="60" x14ac:dyDescent="0.25">
      <c r="B151" s="14" t="s">
        <v>114</v>
      </c>
      <c r="C151" s="22" t="s">
        <v>28</v>
      </c>
      <c r="D151" s="22" t="s">
        <v>24</v>
      </c>
      <c r="E151" s="35" t="s">
        <v>180</v>
      </c>
      <c r="F151" s="22"/>
      <c r="G151" s="26">
        <v>3900</v>
      </c>
      <c r="H151" s="60" t="e">
        <f>G151-#REF!</f>
        <v>#REF!</v>
      </c>
      <c r="I151" s="26">
        <f>I152+I155</f>
        <v>20737.689999999999</v>
      </c>
      <c r="J151" s="26">
        <f>J152</f>
        <v>10000</v>
      </c>
      <c r="K151" s="25">
        <f t="shared" si="14"/>
        <v>256.41025641025641</v>
      </c>
      <c r="L151" s="25">
        <f t="shared" si="15"/>
        <v>48.221378562414621</v>
      </c>
    </row>
    <row r="152" spans="2:12" ht="75" x14ac:dyDescent="0.25">
      <c r="B152" s="51" t="s">
        <v>115</v>
      </c>
      <c r="C152" s="22" t="s">
        <v>28</v>
      </c>
      <c r="D152" s="22" t="s">
        <v>24</v>
      </c>
      <c r="E152" s="36" t="s">
        <v>188</v>
      </c>
      <c r="F152" s="22"/>
      <c r="G152" s="28">
        <v>3900</v>
      </c>
      <c r="H152" s="60"/>
      <c r="I152" s="28">
        <f>I153</f>
        <v>10048.799999999999</v>
      </c>
      <c r="J152" s="28">
        <f>J153</f>
        <v>10000</v>
      </c>
      <c r="K152" s="25">
        <f t="shared" si="14"/>
        <v>256.41025641025641</v>
      </c>
      <c r="L152" s="25">
        <f t="shared" si="15"/>
        <v>99.514369875009962</v>
      </c>
    </row>
    <row r="153" spans="2:12" ht="30" x14ac:dyDescent="0.25">
      <c r="B153" s="43" t="s">
        <v>116</v>
      </c>
      <c r="C153" s="22" t="s">
        <v>28</v>
      </c>
      <c r="D153" s="22" t="s">
        <v>24</v>
      </c>
      <c r="E153" s="36" t="s">
        <v>188</v>
      </c>
      <c r="F153" s="22" t="s">
        <v>49</v>
      </c>
      <c r="G153" s="28">
        <v>3900</v>
      </c>
      <c r="H153" s="60"/>
      <c r="I153" s="28">
        <v>10048.799999999999</v>
      </c>
      <c r="J153" s="28">
        <v>10000</v>
      </c>
      <c r="K153" s="25">
        <f t="shared" si="14"/>
        <v>256.41025641025641</v>
      </c>
      <c r="L153" s="25">
        <f t="shared" si="15"/>
        <v>99.514369875009962</v>
      </c>
    </row>
    <row r="154" spans="2:12" ht="30" x14ac:dyDescent="0.25">
      <c r="B154" s="14" t="s">
        <v>117</v>
      </c>
      <c r="C154" s="22" t="s">
        <v>12</v>
      </c>
      <c r="D154" s="22" t="s">
        <v>24</v>
      </c>
      <c r="E154" s="35" t="s">
        <v>189</v>
      </c>
      <c r="F154" s="22"/>
      <c r="G154" s="26">
        <f>G155</f>
        <v>0</v>
      </c>
      <c r="H154" s="60"/>
      <c r="I154" s="26">
        <f t="shared" ref="I154:J156" si="16">I155</f>
        <v>10688.89</v>
      </c>
      <c r="J154" s="26">
        <f t="shared" si="16"/>
        <v>10200.799999999999</v>
      </c>
      <c r="K154" s="25" t="e">
        <f t="shared" ref="K154:K163" si="17">J154/G154*100</f>
        <v>#DIV/0!</v>
      </c>
      <c r="L154" s="25">
        <f t="shared" ref="L154:L163" si="18">J154/I154*100</f>
        <v>95.433669913339926</v>
      </c>
    </row>
    <row r="155" spans="2:12" ht="30" x14ac:dyDescent="0.25">
      <c r="B155" s="37" t="s">
        <v>90</v>
      </c>
      <c r="C155" s="22" t="s">
        <v>12</v>
      </c>
      <c r="D155" s="22" t="s">
        <v>24</v>
      </c>
      <c r="E155" s="35" t="s">
        <v>189</v>
      </c>
      <c r="F155" s="22" t="s">
        <v>91</v>
      </c>
      <c r="G155" s="26">
        <f>G156</f>
        <v>0</v>
      </c>
      <c r="H155" s="60"/>
      <c r="I155" s="26">
        <f t="shared" si="16"/>
        <v>10688.89</v>
      </c>
      <c r="J155" s="26">
        <f t="shared" si="16"/>
        <v>10200.799999999999</v>
      </c>
      <c r="K155" s="25" t="e">
        <f t="shared" si="17"/>
        <v>#DIV/0!</v>
      </c>
      <c r="L155" s="25">
        <f t="shared" si="18"/>
        <v>95.433669913339926</v>
      </c>
    </row>
    <row r="156" spans="2:12" x14ac:dyDescent="0.25">
      <c r="B156" s="14" t="s">
        <v>46</v>
      </c>
      <c r="C156" s="22" t="s">
        <v>12</v>
      </c>
      <c r="D156" s="22" t="s">
        <v>24</v>
      </c>
      <c r="E156" s="35" t="s">
        <v>189</v>
      </c>
      <c r="F156" s="22" t="s">
        <v>47</v>
      </c>
      <c r="G156" s="26">
        <f>G157</f>
        <v>0</v>
      </c>
      <c r="H156" s="60"/>
      <c r="I156" s="26">
        <f t="shared" si="16"/>
        <v>10688.89</v>
      </c>
      <c r="J156" s="26">
        <f t="shared" si="16"/>
        <v>10200.799999999999</v>
      </c>
      <c r="K156" s="25" t="e">
        <f t="shared" si="17"/>
        <v>#DIV/0!</v>
      </c>
      <c r="L156" s="25">
        <f t="shared" si="18"/>
        <v>95.433669913339926</v>
      </c>
    </row>
    <row r="157" spans="2:12" ht="30" x14ac:dyDescent="0.25">
      <c r="B157" s="14" t="s">
        <v>48</v>
      </c>
      <c r="C157" s="22" t="s">
        <v>12</v>
      </c>
      <c r="D157" s="22" t="s">
        <v>24</v>
      </c>
      <c r="E157" s="35" t="s">
        <v>189</v>
      </c>
      <c r="F157" s="22" t="s">
        <v>139</v>
      </c>
      <c r="G157" s="26">
        <v>0</v>
      </c>
      <c r="H157" s="60"/>
      <c r="I157" s="26">
        <v>10688.89</v>
      </c>
      <c r="J157" s="26">
        <v>10200.799999999999</v>
      </c>
      <c r="K157" s="25" t="e">
        <f t="shared" si="17"/>
        <v>#DIV/0!</v>
      </c>
      <c r="L157" s="25">
        <f t="shared" si="18"/>
        <v>95.433669913339926</v>
      </c>
    </row>
    <row r="158" spans="2:12" x14ac:dyDescent="0.25">
      <c r="B158" s="79" t="s">
        <v>29</v>
      </c>
      <c r="C158" s="82" t="s">
        <v>14</v>
      </c>
      <c r="D158" s="82" t="s">
        <v>175</v>
      </c>
      <c r="E158" s="83" t="s">
        <v>190</v>
      </c>
      <c r="F158" s="82" t="s">
        <v>49</v>
      </c>
      <c r="G158" s="72">
        <f>G160+G166</f>
        <v>547.1</v>
      </c>
      <c r="H158" s="71"/>
      <c r="I158" s="72">
        <f>I159+I166+I160</f>
        <v>5397.6100000000006</v>
      </c>
      <c r="J158" s="72">
        <f>J159+J160+J166</f>
        <v>5397.7100000000009</v>
      </c>
      <c r="K158" s="70"/>
      <c r="L158" s="25">
        <v>100</v>
      </c>
    </row>
    <row r="159" spans="2:12" x14ac:dyDescent="0.25">
      <c r="B159" s="53" t="s">
        <v>30</v>
      </c>
      <c r="C159" s="23" t="s">
        <v>14</v>
      </c>
      <c r="D159" s="23" t="s">
        <v>8</v>
      </c>
      <c r="E159" s="34"/>
      <c r="F159" s="23"/>
      <c r="G159" s="70">
        <v>0</v>
      </c>
      <c r="H159" s="70" t="e">
        <f>H160+H166+#REF!</f>
        <v>#REF!</v>
      </c>
      <c r="I159" s="70">
        <v>1069.2</v>
      </c>
      <c r="J159" s="70">
        <v>1069.2</v>
      </c>
      <c r="K159" s="25" t="e">
        <f t="shared" si="17"/>
        <v>#DIV/0!</v>
      </c>
      <c r="L159" s="25">
        <f t="shared" si="18"/>
        <v>100</v>
      </c>
    </row>
    <row r="160" spans="2:12" ht="30" x14ac:dyDescent="0.25">
      <c r="B160" s="37" t="s">
        <v>90</v>
      </c>
      <c r="C160" s="23" t="s">
        <v>14</v>
      </c>
      <c r="D160" s="23" t="s">
        <v>9</v>
      </c>
      <c r="E160" s="34"/>
      <c r="F160" s="23"/>
      <c r="G160" s="25">
        <f>G164+G165</f>
        <v>205.3</v>
      </c>
      <c r="H160" s="60"/>
      <c r="I160" s="25">
        <f t="shared" ref="I160:J162" si="19">I161</f>
        <v>164.6</v>
      </c>
      <c r="J160" s="25">
        <f t="shared" si="19"/>
        <v>164.7</v>
      </c>
      <c r="K160" s="25">
        <f t="shared" si="17"/>
        <v>80.224062347783715</v>
      </c>
      <c r="L160" s="25">
        <f t="shared" si="18"/>
        <v>100.06075334143378</v>
      </c>
    </row>
    <row r="161" spans="2:13" ht="21.75" customHeight="1" x14ac:dyDescent="0.25">
      <c r="B161" s="43" t="s">
        <v>118</v>
      </c>
      <c r="C161" s="22" t="s">
        <v>14</v>
      </c>
      <c r="D161" s="22" t="s">
        <v>9</v>
      </c>
      <c r="E161" s="35" t="s">
        <v>190</v>
      </c>
      <c r="F161" s="22"/>
      <c r="G161" s="26">
        <v>0</v>
      </c>
      <c r="H161" s="60"/>
      <c r="I161" s="26">
        <f t="shared" si="19"/>
        <v>164.6</v>
      </c>
      <c r="J161" s="26">
        <f t="shared" si="19"/>
        <v>164.7</v>
      </c>
      <c r="K161" s="25" t="e">
        <f t="shared" si="17"/>
        <v>#DIV/0!</v>
      </c>
      <c r="L161" s="25">
        <f t="shared" si="18"/>
        <v>100.06075334143378</v>
      </c>
      <c r="M161" s="56"/>
    </row>
    <row r="162" spans="2:13" ht="21.75" customHeight="1" x14ac:dyDescent="0.25">
      <c r="B162" s="37" t="s">
        <v>90</v>
      </c>
      <c r="C162" s="22" t="s">
        <v>14</v>
      </c>
      <c r="D162" s="22" t="s">
        <v>9</v>
      </c>
      <c r="E162" s="35" t="s">
        <v>190</v>
      </c>
      <c r="F162" s="22" t="s">
        <v>91</v>
      </c>
      <c r="G162" s="26">
        <v>0</v>
      </c>
      <c r="H162" s="60"/>
      <c r="I162" s="26">
        <f t="shared" si="19"/>
        <v>164.6</v>
      </c>
      <c r="J162" s="26">
        <f t="shared" si="19"/>
        <v>164.7</v>
      </c>
      <c r="K162" s="25" t="e">
        <f t="shared" si="17"/>
        <v>#DIV/0!</v>
      </c>
      <c r="L162" s="25">
        <f t="shared" si="18"/>
        <v>100.06075334143378</v>
      </c>
      <c r="M162" s="56"/>
    </row>
    <row r="163" spans="2:13" s="56" customFormat="1" x14ac:dyDescent="0.25">
      <c r="B163" s="14" t="s">
        <v>46</v>
      </c>
      <c r="C163" s="22" t="s">
        <v>14</v>
      </c>
      <c r="D163" s="22" t="s">
        <v>9</v>
      </c>
      <c r="E163" s="35" t="s">
        <v>190</v>
      </c>
      <c r="F163" s="22" t="s">
        <v>47</v>
      </c>
      <c r="G163" s="26">
        <v>0</v>
      </c>
      <c r="H163" s="60"/>
      <c r="I163" s="26">
        <v>164.6</v>
      </c>
      <c r="J163" s="26">
        <v>164.7</v>
      </c>
      <c r="K163" s="25" t="e">
        <f t="shared" si="17"/>
        <v>#DIV/0!</v>
      </c>
      <c r="L163" s="25">
        <f t="shared" si="18"/>
        <v>100.06075334143378</v>
      </c>
      <c r="M163" s="1"/>
    </row>
    <row r="164" spans="2:13" s="56" customFormat="1" ht="30" x14ac:dyDescent="0.25">
      <c r="B164" s="37" t="s">
        <v>90</v>
      </c>
      <c r="C164" s="22" t="s">
        <v>14</v>
      </c>
      <c r="D164" s="22" t="s">
        <v>9</v>
      </c>
      <c r="E164" s="35" t="s">
        <v>190</v>
      </c>
      <c r="F164" s="22" t="s">
        <v>49</v>
      </c>
      <c r="G164" s="26">
        <v>30</v>
      </c>
      <c r="H164" s="60"/>
      <c r="I164" s="26">
        <f>587.7-587.7</f>
        <v>0</v>
      </c>
      <c r="J164" s="26">
        <f>587.7-587.7</f>
        <v>0</v>
      </c>
      <c r="K164" s="25">
        <f t="shared" ref="K164:K174" si="20">J164/G164*100</f>
        <v>0</v>
      </c>
      <c r="L164" s="25" t="e">
        <f t="shared" ref="L164:L174" si="21">J164/I164*100</f>
        <v>#DIV/0!</v>
      </c>
      <c r="M164" s="1"/>
    </row>
    <row r="165" spans="2:13" ht="30" x14ac:dyDescent="0.25">
      <c r="B165" s="14" t="s">
        <v>48</v>
      </c>
      <c r="C165" s="22" t="s">
        <v>14</v>
      </c>
      <c r="D165" s="22" t="s">
        <v>9</v>
      </c>
      <c r="E165" s="35" t="s">
        <v>190</v>
      </c>
      <c r="F165" s="22" t="s">
        <v>112</v>
      </c>
      <c r="G165" s="26">
        <v>175.3</v>
      </c>
      <c r="H165" s="60"/>
      <c r="I165" s="26">
        <v>164.63</v>
      </c>
      <c r="J165" s="26">
        <v>164.7</v>
      </c>
      <c r="K165" s="25">
        <f t="shared" si="20"/>
        <v>93.953223046206489</v>
      </c>
      <c r="L165" s="25">
        <f t="shared" si="21"/>
        <v>100.04251958938224</v>
      </c>
    </row>
    <row r="166" spans="2:13" x14ac:dyDescent="0.25">
      <c r="B166" s="13" t="s">
        <v>144</v>
      </c>
      <c r="C166" s="23" t="s">
        <v>14</v>
      </c>
      <c r="D166" s="23" t="s">
        <v>11</v>
      </c>
      <c r="E166" s="34"/>
      <c r="F166" s="23"/>
      <c r="G166" s="25">
        <f>G172+G174</f>
        <v>341.8</v>
      </c>
      <c r="H166" s="25" t="e">
        <f>H167+#REF!</f>
        <v>#REF!</v>
      </c>
      <c r="I166" s="70">
        <f>I167</f>
        <v>4163.8100000000004</v>
      </c>
      <c r="J166" s="70">
        <f>J167</f>
        <v>4163.8100000000004</v>
      </c>
      <c r="K166" s="25">
        <f t="shared" si="20"/>
        <v>1218.2007021650088</v>
      </c>
      <c r="L166" s="25">
        <f t="shared" si="21"/>
        <v>100</v>
      </c>
    </row>
    <row r="167" spans="2:13" x14ac:dyDescent="0.25">
      <c r="B167" s="14" t="s">
        <v>81</v>
      </c>
      <c r="C167" s="22" t="s">
        <v>14</v>
      </c>
      <c r="D167" s="22" t="s">
        <v>11</v>
      </c>
      <c r="E167" s="35" t="s">
        <v>175</v>
      </c>
      <c r="F167" s="22"/>
      <c r="G167" s="26">
        <v>0</v>
      </c>
      <c r="H167" s="26" t="e">
        <f>H168+#REF!+H173</f>
        <v>#REF!</v>
      </c>
      <c r="I167" s="26">
        <f>I168+I172+I173+I174</f>
        <v>4163.8100000000004</v>
      </c>
      <c r="J167" s="26">
        <f>J168+J172+J173+J174</f>
        <v>4163.8100000000004</v>
      </c>
      <c r="K167" s="25" t="e">
        <f t="shared" si="20"/>
        <v>#DIV/0!</v>
      </c>
      <c r="L167" s="25">
        <f t="shared" si="21"/>
        <v>100</v>
      </c>
    </row>
    <row r="168" spans="2:13" ht="30" x14ac:dyDescent="0.25">
      <c r="B168" s="14" t="s">
        <v>164</v>
      </c>
      <c r="C168" s="22" t="s">
        <v>14</v>
      </c>
      <c r="D168" s="22" t="s">
        <v>11</v>
      </c>
      <c r="E168" s="35" t="s">
        <v>192</v>
      </c>
      <c r="F168" s="22"/>
      <c r="G168" s="26">
        <f>G169</f>
        <v>0</v>
      </c>
      <c r="H168" s="60"/>
      <c r="I168" s="26">
        <f t="shared" ref="I168:J170" si="22">I169</f>
        <v>758.25</v>
      </c>
      <c r="J168" s="26">
        <f t="shared" si="22"/>
        <v>758.25</v>
      </c>
      <c r="K168" s="25" t="e">
        <f t="shared" si="20"/>
        <v>#DIV/0!</v>
      </c>
      <c r="L168" s="25">
        <f t="shared" si="21"/>
        <v>100</v>
      </c>
    </row>
    <row r="169" spans="2:13" x14ac:dyDescent="0.25">
      <c r="B169" s="52" t="s">
        <v>13</v>
      </c>
      <c r="C169" s="22" t="s">
        <v>14</v>
      </c>
      <c r="D169" s="22" t="s">
        <v>11</v>
      </c>
      <c r="E169" s="35" t="s">
        <v>192</v>
      </c>
      <c r="F169" s="22" t="s">
        <v>10</v>
      </c>
      <c r="G169" s="26">
        <f>G170</f>
        <v>0</v>
      </c>
      <c r="H169" s="60"/>
      <c r="I169" s="26">
        <f t="shared" si="22"/>
        <v>758.25</v>
      </c>
      <c r="J169" s="26">
        <f t="shared" si="22"/>
        <v>758.25</v>
      </c>
      <c r="K169" s="25" t="e">
        <f t="shared" si="20"/>
        <v>#DIV/0!</v>
      </c>
      <c r="L169" s="25">
        <f t="shared" si="21"/>
        <v>100</v>
      </c>
    </row>
    <row r="170" spans="2:13" x14ac:dyDescent="0.25">
      <c r="B170" s="14" t="s">
        <v>65</v>
      </c>
      <c r="C170" s="22" t="s">
        <v>14</v>
      </c>
      <c r="D170" s="22" t="s">
        <v>11</v>
      </c>
      <c r="E170" s="35" t="s">
        <v>192</v>
      </c>
      <c r="F170" s="22" t="s">
        <v>76</v>
      </c>
      <c r="G170" s="26">
        <f>G171</f>
        <v>0</v>
      </c>
      <c r="H170" s="60"/>
      <c r="I170" s="26">
        <f t="shared" si="22"/>
        <v>758.25</v>
      </c>
      <c r="J170" s="26">
        <f t="shared" si="22"/>
        <v>758.25</v>
      </c>
      <c r="K170" s="25" t="e">
        <f t="shared" si="20"/>
        <v>#DIV/0!</v>
      </c>
      <c r="L170" s="25">
        <f t="shared" si="21"/>
        <v>100</v>
      </c>
    </row>
    <row r="171" spans="2:13" ht="45" x14ac:dyDescent="0.25">
      <c r="B171" s="14" t="s">
        <v>142</v>
      </c>
      <c r="C171" s="22" t="s">
        <v>14</v>
      </c>
      <c r="D171" s="22" t="s">
        <v>11</v>
      </c>
      <c r="E171" s="35" t="s">
        <v>192</v>
      </c>
      <c r="F171" s="22" t="s">
        <v>49</v>
      </c>
      <c r="G171" s="26">
        <v>0</v>
      </c>
      <c r="H171" s="60"/>
      <c r="I171" s="26">
        <v>758.25</v>
      </c>
      <c r="J171" s="26">
        <v>758.25</v>
      </c>
      <c r="K171" s="25" t="e">
        <f t="shared" si="20"/>
        <v>#DIV/0!</v>
      </c>
      <c r="L171" s="25">
        <f t="shared" si="21"/>
        <v>100</v>
      </c>
      <c r="M171" s="73"/>
    </row>
    <row r="172" spans="2:13" x14ac:dyDescent="0.25">
      <c r="B172" s="14"/>
      <c r="C172" s="22" t="s">
        <v>14</v>
      </c>
      <c r="D172" s="22" t="s">
        <v>11</v>
      </c>
      <c r="E172" s="35" t="s">
        <v>191</v>
      </c>
      <c r="F172" s="22" t="s">
        <v>155</v>
      </c>
      <c r="G172" s="26">
        <v>48</v>
      </c>
      <c r="H172" s="60"/>
      <c r="I172" s="26">
        <v>40.799999999999997</v>
      </c>
      <c r="J172" s="26">
        <v>40.799999999999997</v>
      </c>
      <c r="K172" s="25"/>
      <c r="L172" s="25"/>
    </row>
    <row r="173" spans="2:13" ht="45" x14ac:dyDescent="0.25">
      <c r="B173" s="14" t="s">
        <v>142</v>
      </c>
      <c r="C173" s="22" t="s">
        <v>14</v>
      </c>
      <c r="D173" s="22" t="s">
        <v>11</v>
      </c>
      <c r="E173" s="35" t="s">
        <v>193</v>
      </c>
      <c r="F173" s="22" t="s">
        <v>49</v>
      </c>
      <c r="G173" s="26">
        <v>0</v>
      </c>
      <c r="H173" s="26" t="e">
        <f>H174</f>
        <v>#REF!</v>
      </c>
      <c r="I173" s="26">
        <v>800</v>
      </c>
      <c r="J173" s="26">
        <v>800</v>
      </c>
      <c r="K173" s="25" t="e">
        <f t="shared" si="20"/>
        <v>#DIV/0!</v>
      </c>
      <c r="L173" s="25">
        <f t="shared" si="21"/>
        <v>100</v>
      </c>
    </row>
    <row r="174" spans="2:13" x14ac:dyDescent="0.25">
      <c r="B174" s="52" t="s">
        <v>207</v>
      </c>
      <c r="C174" s="22" t="s">
        <v>14</v>
      </c>
      <c r="D174" s="22" t="s">
        <v>11</v>
      </c>
      <c r="E174" s="35" t="s">
        <v>194</v>
      </c>
      <c r="F174" s="22" t="s">
        <v>49</v>
      </c>
      <c r="G174" s="26">
        <v>293.8</v>
      </c>
      <c r="H174" s="26" t="e">
        <f>#REF!</f>
        <v>#REF!</v>
      </c>
      <c r="I174" s="26">
        <v>2564.7600000000002</v>
      </c>
      <c r="J174" s="26">
        <v>2564.7600000000002</v>
      </c>
      <c r="K174" s="25">
        <f t="shared" si="20"/>
        <v>872.96119809394156</v>
      </c>
      <c r="L174" s="25">
        <f t="shared" si="21"/>
        <v>100</v>
      </c>
    </row>
    <row r="175" spans="2:13" ht="26.45" customHeight="1" x14ac:dyDescent="0.25">
      <c r="B175" s="13" t="s">
        <v>31</v>
      </c>
      <c r="C175" s="23" t="s">
        <v>26</v>
      </c>
      <c r="D175" s="23"/>
      <c r="E175" s="23"/>
      <c r="F175" s="23"/>
      <c r="G175" s="25">
        <f>G182+G184</f>
        <v>2139.1</v>
      </c>
      <c r="H175" s="60" t="e">
        <f>G175-#REF!</f>
        <v>#REF!</v>
      </c>
      <c r="I175" s="70">
        <f>I177+I184+I185+I189</f>
        <v>3568.2</v>
      </c>
      <c r="J175" s="70">
        <f>J177+J184+J185+J189</f>
        <v>3568.2</v>
      </c>
      <c r="K175" s="25">
        <f>J175/G175*100</f>
        <v>166.80847085222757</v>
      </c>
      <c r="L175" s="25">
        <f>J175/I175*100</f>
        <v>100</v>
      </c>
    </row>
    <row r="176" spans="2:13" x14ac:dyDescent="0.25">
      <c r="B176" s="13" t="s">
        <v>32</v>
      </c>
      <c r="C176" s="23" t="s">
        <v>26</v>
      </c>
      <c r="D176" s="23" t="s">
        <v>8</v>
      </c>
      <c r="E176" s="23"/>
      <c r="F176" s="23"/>
      <c r="G176" s="25">
        <f>G182</f>
        <v>1415.6</v>
      </c>
      <c r="H176" s="25" t="e">
        <f>H177</f>
        <v>#REF!</v>
      </c>
      <c r="I176" s="70">
        <f>I180</f>
        <v>1580.65</v>
      </c>
      <c r="J176" s="70">
        <f>J180</f>
        <v>1580.65</v>
      </c>
      <c r="K176" s="25">
        <f>J176/G176*100</f>
        <v>111.65936705283981</v>
      </c>
      <c r="L176" s="25">
        <f>J176/I176*100</f>
        <v>100</v>
      </c>
    </row>
    <row r="177" spans="2:13" ht="30" x14ac:dyDescent="0.25">
      <c r="B177" s="14" t="s">
        <v>160</v>
      </c>
      <c r="C177" s="22" t="s">
        <v>26</v>
      </c>
      <c r="D177" s="22" t="s">
        <v>8</v>
      </c>
      <c r="E177" s="35" t="s">
        <v>175</v>
      </c>
      <c r="F177" s="22"/>
      <c r="G177" s="26">
        <v>1415.6</v>
      </c>
      <c r="H177" s="26" t="e">
        <f>H178+#REF!+#REF!</f>
        <v>#REF!</v>
      </c>
      <c r="I177" s="26">
        <f>I181</f>
        <v>1580.65</v>
      </c>
      <c r="J177" s="26">
        <f>J180</f>
        <v>1580.65</v>
      </c>
      <c r="K177" s="25">
        <f>J177/G177*100</f>
        <v>111.65936705283981</v>
      </c>
      <c r="L177" s="25">
        <f>J177/I177*100</f>
        <v>100</v>
      </c>
    </row>
    <row r="178" spans="2:13" x14ac:dyDescent="0.25">
      <c r="B178" s="14" t="s">
        <v>124</v>
      </c>
      <c r="C178" s="22" t="s">
        <v>26</v>
      </c>
      <c r="D178" s="22" t="s">
        <v>8</v>
      </c>
      <c r="E178" s="35" t="s">
        <v>179</v>
      </c>
      <c r="F178" s="22"/>
      <c r="G178" s="26">
        <v>1415.6</v>
      </c>
      <c r="H178" s="61" t="e">
        <f>G178-#REF!</f>
        <v>#REF!</v>
      </c>
      <c r="I178" s="26">
        <f>I181</f>
        <v>1580.65</v>
      </c>
      <c r="J178" s="26">
        <f>J180</f>
        <v>1580.65</v>
      </c>
      <c r="K178" s="25">
        <f>J178/G178*100</f>
        <v>111.65936705283981</v>
      </c>
      <c r="L178" s="25">
        <f>J178/I178*100</f>
        <v>100</v>
      </c>
    </row>
    <row r="179" spans="2:13" ht="30" x14ac:dyDescent="0.25">
      <c r="B179" s="19" t="s">
        <v>125</v>
      </c>
      <c r="C179" s="22" t="s">
        <v>26</v>
      </c>
      <c r="D179" s="22" t="s">
        <v>8</v>
      </c>
      <c r="E179" s="35" t="s">
        <v>180</v>
      </c>
      <c r="F179" s="22"/>
      <c r="G179" s="26">
        <v>1415.6</v>
      </c>
      <c r="H179" s="26" t="e">
        <f>H180+H185+H189+#REF!+#REF!</f>
        <v>#REF!</v>
      </c>
      <c r="I179" s="26">
        <f>I180</f>
        <v>1580.65</v>
      </c>
      <c r="J179" s="26">
        <f>J180</f>
        <v>1580.65</v>
      </c>
      <c r="K179" s="25">
        <f t="shared" ref="K179:K192" si="23">J179/G179*100</f>
        <v>111.65936705283981</v>
      </c>
      <c r="L179" s="25">
        <f t="shared" ref="L179:L192" si="24">J179/I179*100</f>
        <v>100</v>
      </c>
    </row>
    <row r="180" spans="2:13" x14ac:dyDescent="0.25">
      <c r="B180" s="15" t="s">
        <v>33</v>
      </c>
      <c r="C180" s="22" t="s">
        <v>26</v>
      </c>
      <c r="D180" s="22" t="s">
        <v>8</v>
      </c>
      <c r="E180" s="39" t="s">
        <v>195</v>
      </c>
      <c r="F180" s="22"/>
      <c r="G180" s="26">
        <v>1415.6</v>
      </c>
      <c r="H180" s="61"/>
      <c r="I180" s="26">
        <f t="shared" ref="I180:J182" si="25">I181</f>
        <v>1580.65</v>
      </c>
      <c r="J180" s="26">
        <f t="shared" si="25"/>
        <v>1580.65</v>
      </c>
      <c r="K180" s="25">
        <f t="shared" si="23"/>
        <v>111.65936705283981</v>
      </c>
      <c r="L180" s="25">
        <f t="shared" si="24"/>
        <v>100</v>
      </c>
    </row>
    <row r="181" spans="2:13" ht="30" x14ac:dyDescent="0.25">
      <c r="B181" s="43" t="s">
        <v>119</v>
      </c>
      <c r="C181" s="22" t="s">
        <v>26</v>
      </c>
      <c r="D181" s="22" t="s">
        <v>8</v>
      </c>
      <c r="E181" s="39" t="s">
        <v>195</v>
      </c>
      <c r="F181" s="22" t="s">
        <v>120</v>
      </c>
      <c r="G181" s="26">
        <v>1415.6</v>
      </c>
      <c r="H181" s="61"/>
      <c r="I181" s="26">
        <f t="shared" si="25"/>
        <v>1580.65</v>
      </c>
      <c r="J181" s="26">
        <f t="shared" si="25"/>
        <v>1580.65</v>
      </c>
      <c r="K181" s="25">
        <f t="shared" si="23"/>
        <v>111.65936705283981</v>
      </c>
      <c r="L181" s="25">
        <f t="shared" si="24"/>
        <v>100</v>
      </c>
      <c r="M181" s="56"/>
    </row>
    <row r="182" spans="2:13" x14ac:dyDescent="0.25">
      <c r="B182" s="52" t="s">
        <v>66</v>
      </c>
      <c r="C182" s="22" t="s">
        <v>26</v>
      </c>
      <c r="D182" s="22" t="s">
        <v>8</v>
      </c>
      <c r="E182" s="39" t="s">
        <v>195</v>
      </c>
      <c r="F182" s="22" t="s">
        <v>67</v>
      </c>
      <c r="G182" s="26">
        <v>1415.6</v>
      </c>
      <c r="H182" s="61"/>
      <c r="I182" s="26">
        <f t="shared" si="25"/>
        <v>1580.65</v>
      </c>
      <c r="J182" s="26">
        <f t="shared" si="25"/>
        <v>1580.65</v>
      </c>
      <c r="K182" s="25">
        <f t="shared" si="23"/>
        <v>111.65936705283981</v>
      </c>
      <c r="L182" s="25">
        <f t="shared" si="24"/>
        <v>100</v>
      </c>
    </row>
    <row r="183" spans="2:13" s="56" customFormat="1" ht="45" x14ac:dyDescent="0.25">
      <c r="B183" s="14" t="s">
        <v>121</v>
      </c>
      <c r="C183" s="22" t="s">
        <v>26</v>
      </c>
      <c r="D183" s="22" t="s">
        <v>8</v>
      </c>
      <c r="E183" s="39" t="s">
        <v>195</v>
      </c>
      <c r="F183" s="22" t="s">
        <v>68</v>
      </c>
      <c r="G183" s="26">
        <v>1415.6</v>
      </c>
      <c r="H183" s="61"/>
      <c r="I183" s="26">
        <v>1580.65</v>
      </c>
      <c r="J183" s="26">
        <v>1580.65</v>
      </c>
      <c r="K183" s="25">
        <f t="shared" si="23"/>
        <v>111.65936705283981</v>
      </c>
      <c r="L183" s="25">
        <f t="shared" si="24"/>
        <v>100</v>
      </c>
      <c r="M183" s="1"/>
    </row>
    <row r="184" spans="2:13" x14ac:dyDescent="0.25">
      <c r="B184" s="14"/>
      <c r="C184" s="22"/>
      <c r="D184" s="22"/>
      <c r="E184" s="39" t="s">
        <v>196</v>
      </c>
      <c r="F184" s="22" t="s">
        <v>68</v>
      </c>
      <c r="G184" s="26">
        <v>723.5</v>
      </c>
      <c r="H184" s="61"/>
      <c r="I184" s="26">
        <v>836.35</v>
      </c>
      <c r="J184" s="26">
        <v>836.35</v>
      </c>
      <c r="K184" s="25">
        <f>G184/J184*100</f>
        <v>86.506845220302495</v>
      </c>
      <c r="L184" s="25"/>
    </row>
    <row r="185" spans="2:13" ht="45" x14ac:dyDescent="0.25">
      <c r="B185" s="43" t="s">
        <v>167</v>
      </c>
      <c r="C185" s="22" t="s">
        <v>26</v>
      </c>
      <c r="D185" s="22" t="s">
        <v>8</v>
      </c>
      <c r="E185" s="39" t="s">
        <v>178</v>
      </c>
      <c r="F185" s="22"/>
      <c r="G185" s="26"/>
      <c r="H185" s="61"/>
      <c r="I185" s="26">
        <f t="shared" ref="I185:J187" si="26">I186</f>
        <v>564.9</v>
      </c>
      <c r="J185" s="26">
        <f t="shared" si="26"/>
        <v>564.9</v>
      </c>
      <c r="K185" s="25" t="e">
        <f t="shared" si="23"/>
        <v>#DIV/0!</v>
      </c>
      <c r="L185" s="25">
        <f t="shared" si="24"/>
        <v>100</v>
      </c>
    </row>
    <row r="186" spans="2:13" ht="30" x14ac:dyDescent="0.25">
      <c r="B186" s="43" t="s">
        <v>119</v>
      </c>
      <c r="C186" s="22" t="s">
        <v>26</v>
      </c>
      <c r="D186" s="22" t="s">
        <v>8</v>
      </c>
      <c r="E186" s="39" t="s">
        <v>178</v>
      </c>
      <c r="F186" s="22" t="s">
        <v>120</v>
      </c>
      <c r="G186" s="26">
        <f>G187</f>
        <v>0</v>
      </c>
      <c r="H186" s="61"/>
      <c r="I186" s="26">
        <f t="shared" si="26"/>
        <v>564.9</v>
      </c>
      <c r="J186" s="26">
        <f t="shared" si="26"/>
        <v>564.9</v>
      </c>
      <c r="K186" s="25" t="e">
        <f t="shared" si="23"/>
        <v>#DIV/0!</v>
      </c>
      <c r="L186" s="25">
        <f t="shared" si="24"/>
        <v>100</v>
      </c>
    </row>
    <row r="187" spans="2:13" x14ac:dyDescent="0.25">
      <c r="B187" s="52" t="s">
        <v>66</v>
      </c>
      <c r="C187" s="22" t="s">
        <v>26</v>
      </c>
      <c r="D187" s="22" t="s">
        <v>8</v>
      </c>
      <c r="E187" s="39" t="s">
        <v>178</v>
      </c>
      <c r="F187" s="22" t="s">
        <v>67</v>
      </c>
      <c r="G187" s="26">
        <f>G188</f>
        <v>0</v>
      </c>
      <c r="H187" s="61"/>
      <c r="I187" s="26">
        <f t="shared" si="26"/>
        <v>564.9</v>
      </c>
      <c r="J187" s="26">
        <f t="shared" si="26"/>
        <v>564.9</v>
      </c>
      <c r="K187" s="25" t="e">
        <f t="shared" si="23"/>
        <v>#DIV/0!</v>
      </c>
      <c r="L187" s="25">
        <f t="shared" si="24"/>
        <v>100</v>
      </c>
    </row>
    <row r="188" spans="2:13" ht="45" x14ac:dyDescent="0.25">
      <c r="B188" s="14" t="s">
        <v>122</v>
      </c>
      <c r="C188" s="22" t="s">
        <v>26</v>
      </c>
      <c r="D188" s="22" t="s">
        <v>8</v>
      </c>
      <c r="E188" s="39" t="s">
        <v>178</v>
      </c>
      <c r="F188" s="22" t="s">
        <v>68</v>
      </c>
      <c r="G188" s="26">
        <v>0</v>
      </c>
      <c r="H188" s="61"/>
      <c r="I188" s="26">
        <v>564.9</v>
      </c>
      <c r="J188" s="26">
        <v>564.9</v>
      </c>
      <c r="K188" s="25" t="e">
        <f t="shared" si="23"/>
        <v>#DIV/0!</v>
      </c>
      <c r="L188" s="25">
        <f t="shared" si="24"/>
        <v>100</v>
      </c>
      <c r="M188" s="6"/>
    </row>
    <row r="189" spans="2:13" ht="45" x14ac:dyDescent="0.25">
      <c r="B189" s="14" t="s">
        <v>167</v>
      </c>
      <c r="C189" s="22" t="s">
        <v>26</v>
      </c>
      <c r="D189" s="22" t="s">
        <v>8</v>
      </c>
      <c r="E189" s="39" t="s">
        <v>197</v>
      </c>
      <c r="F189" s="22"/>
      <c r="G189" s="26">
        <f>G190</f>
        <v>0</v>
      </c>
      <c r="H189" s="61"/>
      <c r="I189" s="26">
        <f t="shared" ref="I189:J191" si="27">I190</f>
        <v>586.29999999999995</v>
      </c>
      <c r="J189" s="26">
        <f t="shared" si="27"/>
        <v>586.29999999999995</v>
      </c>
      <c r="K189" s="25" t="e">
        <f t="shared" si="23"/>
        <v>#DIV/0!</v>
      </c>
      <c r="L189" s="25">
        <f t="shared" si="24"/>
        <v>100</v>
      </c>
      <c r="M189" s="6"/>
    </row>
    <row r="190" spans="2:13" ht="30" x14ac:dyDescent="0.25">
      <c r="B190" s="43" t="s">
        <v>119</v>
      </c>
      <c r="C190" s="22" t="s">
        <v>26</v>
      </c>
      <c r="D190" s="22" t="s">
        <v>8</v>
      </c>
      <c r="E190" s="39" t="s">
        <v>197</v>
      </c>
      <c r="F190" s="22" t="s">
        <v>120</v>
      </c>
      <c r="G190" s="26">
        <f>G191</f>
        <v>0</v>
      </c>
      <c r="H190" s="61"/>
      <c r="I190" s="26">
        <f t="shared" si="27"/>
        <v>586.29999999999995</v>
      </c>
      <c r="J190" s="26">
        <f t="shared" si="27"/>
        <v>586.29999999999995</v>
      </c>
      <c r="K190" s="25" t="e">
        <f t="shared" si="23"/>
        <v>#DIV/0!</v>
      </c>
      <c r="L190" s="25">
        <f t="shared" si="24"/>
        <v>100</v>
      </c>
    </row>
    <row r="191" spans="2:13" x14ac:dyDescent="0.25">
      <c r="B191" s="52" t="s">
        <v>66</v>
      </c>
      <c r="C191" s="22" t="s">
        <v>26</v>
      </c>
      <c r="D191" s="22" t="s">
        <v>8</v>
      </c>
      <c r="E191" s="39" t="s">
        <v>197</v>
      </c>
      <c r="F191" s="22" t="s">
        <v>67</v>
      </c>
      <c r="G191" s="26">
        <f>G192</f>
        <v>0</v>
      </c>
      <c r="H191" s="61"/>
      <c r="I191" s="26">
        <f t="shared" si="27"/>
        <v>586.29999999999995</v>
      </c>
      <c r="J191" s="26">
        <f t="shared" si="27"/>
        <v>586.29999999999995</v>
      </c>
      <c r="K191" s="25" t="e">
        <f t="shared" si="23"/>
        <v>#DIV/0!</v>
      </c>
      <c r="L191" s="25">
        <f t="shared" si="24"/>
        <v>100</v>
      </c>
    </row>
    <row r="192" spans="2:13" ht="45" x14ac:dyDescent="0.25">
      <c r="B192" s="14" t="s">
        <v>122</v>
      </c>
      <c r="C192" s="22" t="s">
        <v>26</v>
      </c>
      <c r="D192" s="22" t="s">
        <v>8</v>
      </c>
      <c r="E192" s="39" t="s">
        <v>197</v>
      </c>
      <c r="F192" s="22" t="s">
        <v>68</v>
      </c>
      <c r="G192" s="26">
        <v>0</v>
      </c>
      <c r="H192" s="61"/>
      <c r="I192" s="26">
        <v>586.29999999999995</v>
      </c>
      <c r="J192" s="26">
        <v>586.29999999999995</v>
      </c>
      <c r="K192" s="25" t="e">
        <f t="shared" si="23"/>
        <v>#DIV/0!</v>
      </c>
      <c r="L192" s="25">
        <f t="shared" si="24"/>
        <v>100</v>
      </c>
    </row>
    <row r="193" spans="2:13" x14ac:dyDescent="0.25">
      <c r="B193" s="84" t="s">
        <v>34</v>
      </c>
      <c r="C193" s="80" t="s">
        <v>25</v>
      </c>
      <c r="D193" s="80"/>
      <c r="E193" s="80"/>
      <c r="F193" s="80"/>
      <c r="G193" s="70">
        <f>G194</f>
        <v>99.8</v>
      </c>
      <c r="H193" s="71" t="e">
        <f>G193-#REF!</f>
        <v>#REF!</v>
      </c>
      <c r="I193" s="70">
        <f>I195</f>
        <v>115.5</v>
      </c>
      <c r="J193" s="70">
        <f>J195</f>
        <v>115.5</v>
      </c>
      <c r="K193" s="70">
        <f t="shared" ref="K193:K199" si="28">J193/G193*100</f>
        <v>115.7314629258517</v>
      </c>
      <c r="L193" s="25">
        <f t="shared" ref="L193:L199" si="29">J193/I193*100</f>
        <v>100</v>
      </c>
    </row>
    <row r="194" spans="2:13" x14ac:dyDescent="0.25">
      <c r="B194" s="13" t="s">
        <v>35</v>
      </c>
      <c r="C194" s="23" t="s">
        <v>25</v>
      </c>
      <c r="D194" s="23" t="s">
        <v>8</v>
      </c>
      <c r="E194" s="23"/>
      <c r="F194" s="23"/>
      <c r="G194" s="25">
        <v>99.8</v>
      </c>
      <c r="H194" s="60" t="e">
        <f>G194-#REF!</f>
        <v>#REF!</v>
      </c>
      <c r="I194" s="25">
        <f>I196</f>
        <v>115.5</v>
      </c>
      <c r="J194" s="25">
        <f>J196</f>
        <v>115.5</v>
      </c>
      <c r="K194" s="25">
        <f t="shared" si="28"/>
        <v>115.7314629258517</v>
      </c>
      <c r="L194" s="25">
        <f t="shared" si="29"/>
        <v>100</v>
      </c>
    </row>
    <row r="195" spans="2:13" x14ac:dyDescent="0.25">
      <c r="B195" s="14" t="s">
        <v>126</v>
      </c>
      <c r="C195" s="22" t="s">
        <v>25</v>
      </c>
      <c r="D195" s="22" t="s">
        <v>8</v>
      </c>
      <c r="E195" s="35" t="s">
        <v>175</v>
      </c>
      <c r="F195" s="22"/>
      <c r="G195" s="26">
        <v>99.8</v>
      </c>
      <c r="H195" s="61"/>
      <c r="I195" s="26">
        <v>115.5</v>
      </c>
      <c r="J195" s="26">
        <v>115.5</v>
      </c>
      <c r="K195" s="25">
        <f t="shared" si="28"/>
        <v>115.7314629258517</v>
      </c>
      <c r="L195" s="25">
        <f t="shared" si="29"/>
        <v>100</v>
      </c>
    </row>
    <row r="196" spans="2:13" x14ac:dyDescent="0.25">
      <c r="B196" s="14" t="s">
        <v>36</v>
      </c>
      <c r="C196" s="22" t="s">
        <v>25</v>
      </c>
      <c r="D196" s="22" t="s">
        <v>8</v>
      </c>
      <c r="E196" s="35" t="s">
        <v>198</v>
      </c>
      <c r="F196" s="22"/>
      <c r="G196" s="26">
        <v>99.8</v>
      </c>
      <c r="H196" s="61" t="e">
        <f>G196-#REF!</f>
        <v>#REF!</v>
      </c>
      <c r="I196" s="26">
        <v>115.5</v>
      </c>
      <c r="J196" s="26">
        <v>115.5</v>
      </c>
      <c r="K196" s="25">
        <f t="shared" si="28"/>
        <v>115.7314629258517</v>
      </c>
      <c r="L196" s="25">
        <f t="shared" si="29"/>
        <v>100</v>
      </c>
    </row>
    <row r="197" spans="2:13" ht="13.5" customHeight="1" x14ac:dyDescent="0.25">
      <c r="B197" s="37" t="s">
        <v>90</v>
      </c>
      <c r="C197" s="22" t="s">
        <v>25</v>
      </c>
      <c r="D197" s="22" t="s">
        <v>8</v>
      </c>
      <c r="E197" s="35" t="s">
        <v>198</v>
      </c>
      <c r="F197" s="22" t="s">
        <v>113</v>
      </c>
      <c r="G197" s="26">
        <v>99.8</v>
      </c>
      <c r="H197" s="61" t="e">
        <f>G197-#REF!</f>
        <v>#REF!</v>
      </c>
      <c r="I197" s="26">
        <f>I198</f>
        <v>115.5</v>
      </c>
      <c r="J197" s="26">
        <v>115.5</v>
      </c>
      <c r="K197" s="25">
        <f t="shared" si="28"/>
        <v>115.7314629258517</v>
      </c>
      <c r="L197" s="25">
        <f t="shared" si="29"/>
        <v>100</v>
      </c>
    </row>
    <row r="198" spans="2:13" ht="13.5" customHeight="1" x14ac:dyDescent="0.25">
      <c r="B198" s="14" t="s">
        <v>46</v>
      </c>
      <c r="C198" s="22" t="s">
        <v>25</v>
      </c>
      <c r="D198" s="22" t="s">
        <v>8</v>
      </c>
      <c r="E198" s="35" t="s">
        <v>198</v>
      </c>
      <c r="F198" s="22" t="s">
        <v>47</v>
      </c>
      <c r="G198" s="26">
        <v>99.8</v>
      </c>
      <c r="H198" s="61"/>
      <c r="I198" s="26">
        <v>115.5</v>
      </c>
      <c r="J198" s="26">
        <f>J199</f>
        <v>115.5</v>
      </c>
      <c r="K198" s="25">
        <f t="shared" si="28"/>
        <v>115.7314629258517</v>
      </c>
      <c r="L198" s="25">
        <f t="shared" si="29"/>
        <v>100</v>
      </c>
    </row>
    <row r="199" spans="2:13" ht="30" x14ac:dyDescent="0.25">
      <c r="B199" s="15" t="s">
        <v>50</v>
      </c>
      <c r="C199" s="22" t="s">
        <v>25</v>
      </c>
      <c r="D199" s="22" t="s">
        <v>8</v>
      </c>
      <c r="E199" s="35" t="s">
        <v>198</v>
      </c>
      <c r="F199" s="22" t="s">
        <v>49</v>
      </c>
      <c r="G199" s="26">
        <v>99.8</v>
      </c>
      <c r="H199" s="61"/>
      <c r="I199" s="26">
        <v>115.5</v>
      </c>
      <c r="J199" s="26">
        <v>115.5</v>
      </c>
      <c r="K199" s="25">
        <f t="shared" si="28"/>
        <v>115.7314629258517</v>
      </c>
      <c r="L199" s="25">
        <f t="shared" si="29"/>
        <v>100</v>
      </c>
      <c r="M199" s="56"/>
    </row>
    <row r="200" spans="2:13" x14ac:dyDescent="0.25">
      <c r="B200" s="52" t="s">
        <v>77</v>
      </c>
      <c r="C200" s="22" t="s">
        <v>25</v>
      </c>
      <c r="D200" s="22" t="s">
        <v>8</v>
      </c>
      <c r="E200" s="35" t="s">
        <v>198</v>
      </c>
      <c r="F200" s="22" t="s">
        <v>127</v>
      </c>
      <c r="G200" s="26">
        <v>99.8</v>
      </c>
      <c r="H200" s="61"/>
      <c r="I200" s="26">
        <v>115.5</v>
      </c>
      <c r="J200" s="26">
        <v>115.5</v>
      </c>
      <c r="K200" s="25">
        <f t="shared" ref="K200:K218" si="30">J200/G200*100</f>
        <v>115.7314629258517</v>
      </c>
      <c r="L200" s="25">
        <f t="shared" ref="L200:L201" si="31">J200/I200*100</f>
        <v>100</v>
      </c>
    </row>
    <row r="201" spans="2:13" s="56" customFormat="1" ht="30" x14ac:dyDescent="0.25">
      <c r="B201" s="41" t="s">
        <v>63</v>
      </c>
      <c r="C201" s="22" t="s">
        <v>25</v>
      </c>
      <c r="D201" s="22" t="s">
        <v>8</v>
      </c>
      <c r="E201" s="35" t="s">
        <v>198</v>
      </c>
      <c r="F201" s="22" t="s">
        <v>64</v>
      </c>
      <c r="G201" s="26">
        <v>99.8</v>
      </c>
      <c r="H201" s="61"/>
      <c r="I201" s="26">
        <v>115.5</v>
      </c>
      <c r="J201" s="26">
        <v>115.5</v>
      </c>
      <c r="K201" s="25">
        <f t="shared" si="30"/>
        <v>115.7314629258517</v>
      </c>
      <c r="L201" s="25">
        <f t="shared" si="31"/>
        <v>100</v>
      </c>
      <c r="M201" s="1"/>
    </row>
    <row r="202" spans="2:13" x14ac:dyDescent="0.25">
      <c r="B202" s="79" t="s">
        <v>133</v>
      </c>
      <c r="C202" s="85" t="s">
        <v>17</v>
      </c>
      <c r="D202" s="85" t="s">
        <v>8</v>
      </c>
      <c r="E202" s="85"/>
      <c r="F202" s="85"/>
      <c r="G202" s="70">
        <f>G203</f>
        <v>26.7</v>
      </c>
      <c r="H202" s="71" t="e">
        <f>G202-#REF!</f>
        <v>#REF!</v>
      </c>
      <c r="I202" s="70">
        <f>I203</f>
        <v>26.73</v>
      </c>
      <c r="J202" s="70">
        <f>J203+J215</f>
        <v>26.73</v>
      </c>
      <c r="K202" s="70">
        <f t="shared" si="30"/>
        <v>100.11235955056179</v>
      </c>
      <c r="L202" s="25">
        <f>J202/I202*100</f>
        <v>100</v>
      </c>
    </row>
    <row r="203" spans="2:13" x14ac:dyDescent="0.25">
      <c r="B203" s="43" t="s">
        <v>133</v>
      </c>
      <c r="C203" s="22" t="s">
        <v>17</v>
      </c>
      <c r="D203" s="22" t="s">
        <v>8</v>
      </c>
      <c r="E203" s="35" t="s">
        <v>15</v>
      </c>
      <c r="F203" s="23"/>
      <c r="G203" s="25">
        <v>26.7</v>
      </c>
      <c r="H203" s="60" t="e">
        <f>G203-#REF!</f>
        <v>#REF!</v>
      </c>
      <c r="I203" s="25">
        <f>I209+I204</f>
        <v>26.73</v>
      </c>
      <c r="J203" s="25">
        <f>J209+J204</f>
        <v>26.73</v>
      </c>
      <c r="K203" s="25">
        <f t="shared" si="30"/>
        <v>100.11235955056179</v>
      </c>
      <c r="L203" s="25">
        <f t="shared" ref="L203:L219" si="32">J202/I202*100</f>
        <v>100</v>
      </c>
    </row>
    <row r="204" spans="2:13" x14ac:dyDescent="0.25">
      <c r="B204" s="43" t="s">
        <v>133</v>
      </c>
      <c r="C204" s="22" t="s">
        <v>17</v>
      </c>
      <c r="D204" s="22" t="s">
        <v>8</v>
      </c>
      <c r="E204" s="35" t="s">
        <v>149</v>
      </c>
      <c r="F204" s="23"/>
      <c r="G204" s="26">
        <v>26.7</v>
      </c>
      <c r="H204" s="60"/>
      <c r="I204" s="26">
        <v>26.73</v>
      </c>
      <c r="J204" s="26">
        <v>26.73</v>
      </c>
      <c r="K204" s="25">
        <f t="shared" si="30"/>
        <v>100.11235955056179</v>
      </c>
      <c r="L204" s="25">
        <f t="shared" si="32"/>
        <v>100</v>
      </c>
    </row>
    <row r="205" spans="2:13" ht="30" x14ac:dyDescent="0.25">
      <c r="B205" s="14" t="s">
        <v>153</v>
      </c>
      <c r="C205" s="22" t="s">
        <v>25</v>
      </c>
      <c r="D205" s="22" t="s">
        <v>11</v>
      </c>
      <c r="E205" s="35" t="s">
        <v>150</v>
      </c>
      <c r="F205" s="23"/>
      <c r="G205" s="26">
        <v>26.7</v>
      </c>
      <c r="H205" s="60"/>
      <c r="I205" s="26">
        <v>26.73</v>
      </c>
      <c r="J205" s="26">
        <v>26.73</v>
      </c>
      <c r="K205" s="25">
        <f t="shared" si="30"/>
        <v>100.11235955056179</v>
      </c>
      <c r="L205" s="25">
        <f t="shared" si="32"/>
        <v>100</v>
      </c>
    </row>
    <row r="206" spans="2:13" x14ac:dyDescent="0.25">
      <c r="B206" s="52" t="s">
        <v>77</v>
      </c>
      <c r="C206" s="22" t="s">
        <v>25</v>
      </c>
      <c r="D206" s="22" t="s">
        <v>11</v>
      </c>
      <c r="E206" s="35" t="s">
        <v>151</v>
      </c>
      <c r="F206" s="22" t="s">
        <v>127</v>
      </c>
      <c r="G206" s="26">
        <v>26.7</v>
      </c>
      <c r="H206" s="60"/>
      <c r="I206" s="26">
        <v>26.7</v>
      </c>
      <c r="J206" s="26">
        <v>26.7</v>
      </c>
      <c r="K206" s="25">
        <f t="shared" si="30"/>
        <v>100</v>
      </c>
      <c r="L206" s="25">
        <f t="shared" si="32"/>
        <v>100</v>
      </c>
    </row>
    <row r="207" spans="2:13" ht="30" x14ac:dyDescent="0.25">
      <c r="B207" s="15" t="s">
        <v>63</v>
      </c>
      <c r="C207" s="22" t="s">
        <v>25</v>
      </c>
      <c r="D207" s="22" t="s">
        <v>11</v>
      </c>
      <c r="E207" s="35" t="s">
        <v>151</v>
      </c>
      <c r="F207" s="22" t="s">
        <v>152</v>
      </c>
      <c r="G207" s="26">
        <v>26.7</v>
      </c>
      <c r="H207" s="60"/>
      <c r="I207" s="26">
        <v>26.7</v>
      </c>
      <c r="J207" s="26">
        <v>26.7</v>
      </c>
      <c r="K207" s="25">
        <f t="shared" si="30"/>
        <v>100</v>
      </c>
      <c r="L207" s="25">
        <f t="shared" si="32"/>
        <v>100</v>
      </c>
    </row>
    <row r="208" spans="2:13" x14ac:dyDescent="0.25">
      <c r="B208" s="15" t="s">
        <v>72</v>
      </c>
      <c r="C208" s="22" t="s">
        <v>25</v>
      </c>
      <c r="D208" s="22" t="s">
        <v>11</v>
      </c>
      <c r="E208" s="35" t="s">
        <v>151</v>
      </c>
      <c r="F208" s="22" t="s">
        <v>71</v>
      </c>
      <c r="G208" s="26">
        <v>26.7</v>
      </c>
      <c r="H208" s="60"/>
      <c r="I208" s="26">
        <v>26.7</v>
      </c>
      <c r="J208" s="26">
        <v>26.7</v>
      </c>
      <c r="K208" s="25">
        <f t="shared" si="30"/>
        <v>100</v>
      </c>
      <c r="L208" s="25">
        <f t="shared" si="32"/>
        <v>100</v>
      </c>
      <c r="M208" s="56"/>
    </row>
    <row r="209" spans="2:13" ht="30" x14ac:dyDescent="0.25">
      <c r="B209" s="16" t="s">
        <v>128</v>
      </c>
      <c r="C209" s="22" t="s">
        <v>25</v>
      </c>
      <c r="D209" s="22" t="s">
        <v>11</v>
      </c>
      <c r="E209" s="35" t="s">
        <v>129</v>
      </c>
      <c r="F209" s="22"/>
      <c r="G209" s="26">
        <v>26.7</v>
      </c>
      <c r="H209" s="60" t="e">
        <f>G209-#REF!</f>
        <v>#REF!</v>
      </c>
      <c r="I209" s="26">
        <f t="shared" ref="I209:J213" si="33">I210</f>
        <v>0</v>
      </c>
      <c r="J209" s="26">
        <f t="shared" si="33"/>
        <v>0</v>
      </c>
      <c r="K209" s="25">
        <f t="shared" si="30"/>
        <v>0</v>
      </c>
      <c r="L209" s="25">
        <f t="shared" si="32"/>
        <v>100</v>
      </c>
    </row>
    <row r="210" spans="2:13" s="56" customFormat="1" ht="45" hidden="1" x14ac:dyDescent="0.25">
      <c r="B210" s="16" t="s">
        <v>130</v>
      </c>
      <c r="C210" s="22" t="s">
        <v>25</v>
      </c>
      <c r="D210" s="22" t="s">
        <v>11</v>
      </c>
      <c r="E210" s="35" t="s">
        <v>131</v>
      </c>
      <c r="F210" s="22"/>
      <c r="G210" s="26">
        <f>G211</f>
        <v>0</v>
      </c>
      <c r="H210" s="60"/>
      <c r="I210" s="26">
        <f t="shared" si="33"/>
        <v>0</v>
      </c>
      <c r="J210" s="26">
        <f t="shared" si="33"/>
        <v>0</v>
      </c>
      <c r="K210" s="25" t="e">
        <f t="shared" si="30"/>
        <v>#DIV/0!</v>
      </c>
      <c r="L210" s="25" t="e">
        <f t="shared" si="32"/>
        <v>#DIV/0!</v>
      </c>
      <c r="M210" s="1"/>
    </row>
    <row r="211" spans="2:13" ht="30" hidden="1" x14ac:dyDescent="0.25">
      <c r="B211" s="37" t="s">
        <v>132</v>
      </c>
      <c r="C211" s="22" t="s">
        <v>25</v>
      </c>
      <c r="D211" s="22" t="s">
        <v>11</v>
      </c>
      <c r="E211" s="35" t="s">
        <v>145</v>
      </c>
      <c r="F211" s="22"/>
      <c r="G211" s="26">
        <f>G212</f>
        <v>0</v>
      </c>
      <c r="H211" s="60"/>
      <c r="I211" s="26">
        <f t="shared" si="33"/>
        <v>0</v>
      </c>
      <c r="J211" s="26">
        <f t="shared" si="33"/>
        <v>0</v>
      </c>
      <c r="K211" s="25" t="e">
        <f t="shared" si="30"/>
        <v>#DIV/0!</v>
      </c>
      <c r="L211" s="25" t="e">
        <f t="shared" si="32"/>
        <v>#DIV/0!</v>
      </c>
    </row>
    <row r="212" spans="2:13" hidden="1" x14ac:dyDescent="0.25">
      <c r="B212" s="52" t="s">
        <v>77</v>
      </c>
      <c r="C212" s="22" t="s">
        <v>25</v>
      </c>
      <c r="D212" s="22" t="s">
        <v>11</v>
      </c>
      <c r="E212" s="35" t="s">
        <v>145</v>
      </c>
      <c r="F212" s="22" t="s">
        <v>78</v>
      </c>
      <c r="G212" s="26">
        <f>G213</f>
        <v>0</v>
      </c>
      <c r="H212" s="60"/>
      <c r="I212" s="26">
        <f t="shared" si="33"/>
        <v>0</v>
      </c>
      <c r="J212" s="26">
        <f t="shared" si="33"/>
        <v>0</v>
      </c>
      <c r="K212" s="25" t="e">
        <f t="shared" si="30"/>
        <v>#DIV/0!</v>
      </c>
      <c r="L212" s="25" t="e">
        <f t="shared" si="32"/>
        <v>#DIV/0!</v>
      </c>
    </row>
    <row r="213" spans="2:13" ht="30" hidden="1" x14ac:dyDescent="0.25">
      <c r="B213" s="15" t="s">
        <v>63</v>
      </c>
      <c r="C213" s="22" t="s">
        <v>25</v>
      </c>
      <c r="D213" s="22" t="s">
        <v>11</v>
      </c>
      <c r="E213" s="35" t="s">
        <v>145</v>
      </c>
      <c r="F213" s="22" t="s">
        <v>64</v>
      </c>
      <c r="G213" s="26">
        <f>G214</f>
        <v>0</v>
      </c>
      <c r="H213" s="60" t="e">
        <f>G213-#REF!</f>
        <v>#REF!</v>
      </c>
      <c r="I213" s="26">
        <f t="shared" si="33"/>
        <v>0</v>
      </c>
      <c r="J213" s="26">
        <f t="shared" si="33"/>
        <v>0</v>
      </c>
      <c r="K213" s="25" t="e">
        <f t="shared" si="30"/>
        <v>#DIV/0!</v>
      </c>
      <c r="L213" s="25" t="e">
        <f t="shared" si="32"/>
        <v>#DIV/0!</v>
      </c>
    </row>
    <row r="214" spans="2:13" hidden="1" x14ac:dyDescent="0.25">
      <c r="B214" s="15" t="s">
        <v>72</v>
      </c>
      <c r="C214" s="22" t="s">
        <v>25</v>
      </c>
      <c r="D214" s="22" t="s">
        <v>11</v>
      </c>
      <c r="E214" s="35" t="s">
        <v>145</v>
      </c>
      <c r="F214" s="22" t="s">
        <v>71</v>
      </c>
      <c r="G214" s="26">
        <v>0</v>
      </c>
      <c r="H214" s="60" t="e">
        <f>G214-#REF!</f>
        <v>#REF!</v>
      </c>
      <c r="I214" s="26">
        <v>0</v>
      </c>
      <c r="J214" s="26">
        <v>0</v>
      </c>
      <c r="K214" s="25" t="e">
        <f t="shared" si="30"/>
        <v>#DIV/0!</v>
      </c>
      <c r="L214" s="25" t="e">
        <f t="shared" si="32"/>
        <v>#DIV/0!</v>
      </c>
    </row>
    <row r="215" spans="2:13" hidden="1" x14ac:dyDescent="0.25">
      <c r="B215" s="33" t="s">
        <v>126</v>
      </c>
      <c r="C215" s="22" t="s">
        <v>25</v>
      </c>
      <c r="D215" s="22" t="s">
        <v>11</v>
      </c>
      <c r="E215" s="35" t="s">
        <v>82</v>
      </c>
      <c r="F215" s="22"/>
      <c r="G215" s="26">
        <f>G216</f>
        <v>0</v>
      </c>
      <c r="H215" s="60"/>
      <c r="I215" s="26">
        <f t="shared" ref="I215:J217" si="34">I216</f>
        <v>0</v>
      </c>
      <c r="J215" s="26">
        <f t="shared" si="34"/>
        <v>0</v>
      </c>
      <c r="K215" s="25" t="e">
        <f t="shared" si="30"/>
        <v>#DIV/0!</v>
      </c>
      <c r="L215" s="25" t="e">
        <f t="shared" si="32"/>
        <v>#DIV/0!</v>
      </c>
    </row>
    <row r="216" spans="2:13" hidden="1" x14ac:dyDescent="0.25">
      <c r="B216" s="52" t="s">
        <v>13</v>
      </c>
      <c r="C216" s="22" t="s">
        <v>25</v>
      </c>
      <c r="D216" s="22" t="s">
        <v>11</v>
      </c>
      <c r="E216" s="35" t="s">
        <v>146</v>
      </c>
      <c r="F216" s="22" t="s">
        <v>10</v>
      </c>
      <c r="G216" s="26">
        <f>G217</f>
        <v>0</v>
      </c>
      <c r="H216" s="60"/>
      <c r="I216" s="26">
        <f t="shared" si="34"/>
        <v>0</v>
      </c>
      <c r="J216" s="26">
        <f t="shared" si="34"/>
        <v>0</v>
      </c>
      <c r="K216" s="25" t="e">
        <f t="shared" si="30"/>
        <v>#DIV/0!</v>
      </c>
      <c r="L216" s="25" t="e">
        <f t="shared" si="32"/>
        <v>#DIV/0!</v>
      </c>
    </row>
    <row r="217" spans="2:13" hidden="1" x14ac:dyDescent="0.25">
      <c r="B217" s="14" t="s">
        <v>65</v>
      </c>
      <c r="C217" s="22" t="s">
        <v>25</v>
      </c>
      <c r="D217" s="22" t="s">
        <v>11</v>
      </c>
      <c r="E217" s="35" t="s">
        <v>146</v>
      </c>
      <c r="F217" s="22" t="s">
        <v>76</v>
      </c>
      <c r="G217" s="26">
        <f>G218</f>
        <v>0</v>
      </c>
      <c r="H217" s="60"/>
      <c r="I217" s="26">
        <f t="shared" si="34"/>
        <v>0</v>
      </c>
      <c r="J217" s="26">
        <f t="shared" si="34"/>
        <v>0</v>
      </c>
      <c r="K217" s="25" t="e">
        <f t="shared" si="30"/>
        <v>#DIV/0!</v>
      </c>
      <c r="L217" s="25" t="e">
        <f t="shared" si="32"/>
        <v>#DIV/0!</v>
      </c>
    </row>
    <row r="218" spans="2:13" ht="45" hidden="1" x14ac:dyDescent="0.25">
      <c r="B218" s="14" t="s">
        <v>142</v>
      </c>
      <c r="C218" s="22" t="s">
        <v>25</v>
      </c>
      <c r="D218" s="22" t="s">
        <v>11</v>
      </c>
      <c r="E218" s="35" t="s">
        <v>146</v>
      </c>
      <c r="F218" s="22" t="s">
        <v>74</v>
      </c>
      <c r="G218" s="26">
        <v>0</v>
      </c>
      <c r="H218" s="60"/>
      <c r="I218" s="26">
        <v>0</v>
      </c>
      <c r="J218" s="26">
        <v>0</v>
      </c>
      <c r="K218" s="25" t="e">
        <f t="shared" si="30"/>
        <v>#DIV/0!</v>
      </c>
      <c r="L218" s="25" t="e">
        <f t="shared" si="32"/>
        <v>#DIV/0!</v>
      </c>
    </row>
    <row r="219" spans="2:13" hidden="1" x14ac:dyDescent="0.25">
      <c r="B219" s="18" t="s">
        <v>37</v>
      </c>
      <c r="C219" s="23" t="s">
        <v>17</v>
      </c>
      <c r="D219" s="23"/>
      <c r="E219" s="23"/>
      <c r="F219" s="23"/>
      <c r="G219" s="25">
        <f t="shared" ref="G219:J224" si="35">G220</f>
        <v>26.7</v>
      </c>
      <c r="H219" s="60" t="e">
        <f>G219-#REF!</f>
        <v>#REF!</v>
      </c>
      <c r="I219" s="25">
        <f t="shared" si="35"/>
        <v>26.7</v>
      </c>
      <c r="J219" s="25">
        <f t="shared" si="35"/>
        <v>26.7</v>
      </c>
      <c r="K219" s="25">
        <f t="shared" ref="K219:K225" si="36">J219/G219*100</f>
        <v>100</v>
      </c>
      <c r="L219" s="25" t="e">
        <f t="shared" si="32"/>
        <v>#DIV/0!</v>
      </c>
    </row>
    <row r="220" spans="2:13" ht="28.5" hidden="1" x14ac:dyDescent="0.25">
      <c r="B220" s="18" t="s">
        <v>38</v>
      </c>
      <c r="C220" s="23" t="s">
        <v>17</v>
      </c>
      <c r="D220" s="23" t="s">
        <v>8</v>
      </c>
      <c r="E220" s="23"/>
      <c r="F220" s="23"/>
      <c r="G220" s="25">
        <f t="shared" si="35"/>
        <v>26.7</v>
      </c>
      <c r="H220" s="60" t="e">
        <f>G220-#REF!</f>
        <v>#REF!</v>
      </c>
      <c r="I220" s="25">
        <f t="shared" si="35"/>
        <v>26.7</v>
      </c>
      <c r="J220" s="25">
        <f t="shared" si="35"/>
        <v>26.7</v>
      </c>
      <c r="K220" s="25">
        <f t="shared" si="36"/>
        <v>100</v>
      </c>
      <c r="L220" s="25">
        <f t="shared" ref="L220:L226" si="37">J219/I219*100</f>
        <v>100</v>
      </c>
    </row>
    <row r="221" spans="2:13" ht="45" hidden="1" x14ac:dyDescent="0.25">
      <c r="B221" s="16" t="s">
        <v>161</v>
      </c>
      <c r="C221" s="22" t="s">
        <v>17</v>
      </c>
      <c r="D221" s="22" t="s">
        <v>73</v>
      </c>
      <c r="E221" s="35" t="s">
        <v>179</v>
      </c>
      <c r="F221" s="22"/>
      <c r="G221" s="26">
        <f t="shared" si="35"/>
        <v>26.7</v>
      </c>
      <c r="H221" s="61"/>
      <c r="I221" s="26">
        <f t="shared" si="35"/>
        <v>26.7</v>
      </c>
      <c r="J221" s="26">
        <f t="shared" si="35"/>
        <v>26.7</v>
      </c>
      <c r="K221" s="25">
        <f t="shared" si="36"/>
        <v>100</v>
      </c>
      <c r="L221" s="25">
        <f t="shared" si="37"/>
        <v>100</v>
      </c>
    </row>
    <row r="222" spans="2:13" hidden="1" x14ac:dyDescent="0.25">
      <c r="B222" s="43" t="s">
        <v>133</v>
      </c>
      <c r="C222" s="22" t="s">
        <v>17</v>
      </c>
      <c r="D222" s="22" t="s">
        <v>8</v>
      </c>
      <c r="E222" s="35" t="s">
        <v>180</v>
      </c>
      <c r="F222" s="22"/>
      <c r="G222" s="26">
        <f t="shared" si="35"/>
        <v>26.7</v>
      </c>
      <c r="H222" s="61"/>
      <c r="I222" s="26">
        <f t="shared" si="35"/>
        <v>26.7</v>
      </c>
      <c r="J222" s="26">
        <f t="shared" si="35"/>
        <v>26.7</v>
      </c>
      <c r="K222" s="25">
        <f t="shared" si="36"/>
        <v>100</v>
      </c>
      <c r="L222" s="25">
        <f t="shared" si="37"/>
        <v>100</v>
      </c>
    </row>
    <row r="223" spans="2:13" hidden="1" x14ac:dyDescent="0.25">
      <c r="B223" s="43" t="s">
        <v>133</v>
      </c>
      <c r="C223" s="27" t="s">
        <v>17</v>
      </c>
      <c r="D223" s="22" t="s">
        <v>8</v>
      </c>
      <c r="E223" s="35" t="s">
        <v>199</v>
      </c>
      <c r="F223" s="22"/>
      <c r="G223" s="26">
        <f t="shared" si="35"/>
        <v>26.7</v>
      </c>
      <c r="H223" s="61" t="e">
        <f>G223-#REF!</f>
        <v>#REF!</v>
      </c>
      <c r="I223" s="26">
        <f t="shared" si="35"/>
        <v>26.7</v>
      </c>
      <c r="J223" s="26">
        <f t="shared" si="35"/>
        <v>26.7</v>
      </c>
      <c r="K223" s="25">
        <f t="shared" si="36"/>
        <v>100</v>
      </c>
      <c r="L223" s="25">
        <f t="shared" si="37"/>
        <v>100</v>
      </c>
    </row>
    <row r="224" spans="2:13" hidden="1" x14ac:dyDescent="0.25">
      <c r="B224" s="43" t="s">
        <v>133</v>
      </c>
      <c r="C224" s="27" t="s">
        <v>17</v>
      </c>
      <c r="D224" s="22" t="s">
        <v>8</v>
      </c>
      <c r="E224" s="35" t="s">
        <v>199</v>
      </c>
      <c r="F224" s="22" t="s">
        <v>70</v>
      </c>
      <c r="G224" s="26">
        <f t="shared" si="35"/>
        <v>26.7</v>
      </c>
      <c r="H224" s="61"/>
      <c r="I224" s="26">
        <f t="shared" si="35"/>
        <v>26.7</v>
      </c>
      <c r="J224" s="26">
        <f t="shared" si="35"/>
        <v>26.7</v>
      </c>
      <c r="K224" s="25">
        <f t="shared" si="36"/>
        <v>100</v>
      </c>
      <c r="L224" s="25">
        <f t="shared" si="37"/>
        <v>100</v>
      </c>
    </row>
    <row r="225" spans="2:12" hidden="1" x14ac:dyDescent="0.25">
      <c r="B225" s="17" t="s">
        <v>134</v>
      </c>
      <c r="C225" s="27" t="s">
        <v>17</v>
      </c>
      <c r="D225" s="22" t="s">
        <v>8</v>
      </c>
      <c r="E225" s="35" t="s">
        <v>199</v>
      </c>
      <c r="F225" s="22" t="s">
        <v>69</v>
      </c>
      <c r="G225" s="26">
        <f>24.7+2</f>
        <v>26.7</v>
      </c>
      <c r="H225" s="60" t="e">
        <f>G225-#REF!</f>
        <v>#REF!</v>
      </c>
      <c r="I225" s="26">
        <f>24.7+2</f>
        <v>26.7</v>
      </c>
      <c r="J225" s="26">
        <f>24.7+2</f>
        <v>26.7</v>
      </c>
      <c r="K225" s="25">
        <f t="shared" si="36"/>
        <v>100</v>
      </c>
      <c r="L225" s="25">
        <f t="shared" si="37"/>
        <v>100</v>
      </c>
    </row>
    <row r="226" spans="2:12" hidden="1" x14ac:dyDescent="0.25">
      <c r="B226" s="53" t="s">
        <v>40</v>
      </c>
      <c r="C226" s="23" t="s">
        <v>39</v>
      </c>
      <c r="D226" s="23" t="s">
        <v>11</v>
      </c>
      <c r="E226" s="34"/>
      <c r="F226" s="23"/>
      <c r="G226" s="70" t="e">
        <f>#REF!+G227</f>
        <v>#REF!</v>
      </c>
      <c r="H226" s="71" t="e">
        <f>G226-#REF!</f>
        <v>#REF!</v>
      </c>
      <c r="I226" s="70">
        <f>I227</f>
        <v>932.72</v>
      </c>
      <c r="J226" s="70">
        <f>J227</f>
        <v>932.72</v>
      </c>
      <c r="K226" s="25" t="e">
        <f t="shared" ref="K226:K231" si="38">J226/G226*100</f>
        <v>#REF!</v>
      </c>
      <c r="L226" s="25">
        <f t="shared" si="37"/>
        <v>100</v>
      </c>
    </row>
    <row r="227" spans="2:12" ht="28.5" x14ac:dyDescent="0.25">
      <c r="B227" s="90" t="s">
        <v>165</v>
      </c>
      <c r="C227" s="80" t="s">
        <v>39</v>
      </c>
      <c r="D227" s="80" t="s">
        <v>11</v>
      </c>
      <c r="E227" s="91" t="s">
        <v>175</v>
      </c>
      <c r="F227" s="80"/>
      <c r="G227" s="70">
        <f>G228</f>
        <v>5.3</v>
      </c>
      <c r="H227" s="71"/>
      <c r="I227" s="70">
        <f t="shared" ref="I227:J230" si="39">I228</f>
        <v>932.72</v>
      </c>
      <c r="J227" s="70">
        <f t="shared" si="39"/>
        <v>932.72</v>
      </c>
      <c r="K227" s="70">
        <f t="shared" si="38"/>
        <v>17598.490566037737</v>
      </c>
      <c r="L227" s="70">
        <f t="shared" ref="L227:L232" si="40">J226/I226*100</f>
        <v>100</v>
      </c>
    </row>
    <row r="228" spans="2:12" ht="30" x14ac:dyDescent="0.25">
      <c r="B228" s="16" t="s">
        <v>165</v>
      </c>
      <c r="C228" s="22" t="s">
        <v>39</v>
      </c>
      <c r="D228" s="22" t="s">
        <v>11</v>
      </c>
      <c r="E228" s="35" t="s">
        <v>180</v>
      </c>
      <c r="F228" s="22"/>
      <c r="G228" s="26">
        <v>5.3</v>
      </c>
      <c r="H228" s="60"/>
      <c r="I228" s="26">
        <f t="shared" si="39"/>
        <v>932.72</v>
      </c>
      <c r="J228" s="26">
        <f t="shared" si="39"/>
        <v>932.72</v>
      </c>
      <c r="K228" s="25">
        <f t="shared" si="38"/>
        <v>17598.490566037737</v>
      </c>
      <c r="L228" s="25">
        <f t="shared" si="40"/>
        <v>100</v>
      </c>
    </row>
    <row r="229" spans="2:12" ht="30" x14ac:dyDescent="0.25">
      <c r="B229" s="16" t="s">
        <v>165</v>
      </c>
      <c r="C229" s="22" t="s">
        <v>39</v>
      </c>
      <c r="D229" s="22" t="s">
        <v>11</v>
      </c>
      <c r="E229" s="35" t="s">
        <v>200</v>
      </c>
      <c r="F229" s="22"/>
      <c r="G229" s="26">
        <v>5.3</v>
      </c>
      <c r="H229" s="60"/>
      <c r="I229" s="26">
        <f t="shared" si="39"/>
        <v>932.72</v>
      </c>
      <c r="J229" s="26">
        <f t="shared" si="39"/>
        <v>932.72</v>
      </c>
      <c r="K229" s="25">
        <f t="shared" si="38"/>
        <v>17598.490566037737</v>
      </c>
      <c r="L229" s="25">
        <f t="shared" si="40"/>
        <v>100</v>
      </c>
    </row>
    <row r="230" spans="2:12" x14ac:dyDescent="0.25">
      <c r="B230" s="52" t="s">
        <v>13</v>
      </c>
      <c r="C230" s="22" t="s">
        <v>39</v>
      </c>
      <c r="D230" s="22" t="s">
        <v>11</v>
      </c>
      <c r="E230" s="35" t="s">
        <v>200</v>
      </c>
      <c r="F230" s="22" t="s">
        <v>10</v>
      </c>
      <c r="G230" s="26">
        <v>5.3</v>
      </c>
      <c r="H230" s="60"/>
      <c r="I230" s="26">
        <f t="shared" si="39"/>
        <v>932.72</v>
      </c>
      <c r="J230" s="26">
        <f t="shared" si="39"/>
        <v>932.72</v>
      </c>
      <c r="K230" s="25">
        <f t="shared" si="38"/>
        <v>17598.490566037737</v>
      </c>
      <c r="L230" s="25">
        <f t="shared" si="40"/>
        <v>100</v>
      </c>
    </row>
    <row r="231" spans="2:12" x14ac:dyDescent="0.25">
      <c r="B231" s="31" t="s">
        <v>22</v>
      </c>
      <c r="C231" s="22" t="s">
        <v>39</v>
      </c>
      <c r="D231" s="22" t="s">
        <v>11</v>
      </c>
      <c r="E231" s="35" t="s">
        <v>200</v>
      </c>
      <c r="F231" s="22" t="s">
        <v>62</v>
      </c>
      <c r="G231" s="26">
        <v>5.3</v>
      </c>
      <c r="H231" s="60"/>
      <c r="I231" s="76">
        <v>932.72</v>
      </c>
      <c r="J231" s="26">
        <v>932.72</v>
      </c>
      <c r="K231" s="25">
        <f t="shared" si="38"/>
        <v>17598.490566037737</v>
      </c>
      <c r="L231" s="25">
        <f t="shared" si="40"/>
        <v>100</v>
      </c>
    </row>
    <row r="232" spans="2:12" x14ac:dyDescent="0.25">
      <c r="B232" s="13" t="s">
        <v>41</v>
      </c>
      <c r="C232" s="22"/>
      <c r="D232" s="22"/>
      <c r="E232" s="22"/>
      <c r="F232" s="22"/>
      <c r="G232" s="25">
        <f>G227+G202+G193+G175+G158+G148+G139+G128+G21</f>
        <v>15805.199999999999</v>
      </c>
      <c r="H232" s="25" t="e">
        <f>H21+H128+H139+#REF!+#REF!+H175+H193+#REF!+H219+#REF!+H159+#REF!+#REF!</f>
        <v>#REF!</v>
      </c>
      <c r="I232" s="25">
        <f>I228+I202+I193+I175+I158+I148+I139+I128+I21</f>
        <v>42289.209999999992</v>
      </c>
      <c r="J232" s="25">
        <f>J227+J202+J193+J175+J158+J148+J139+J128+J21</f>
        <v>41621.019999999997</v>
      </c>
      <c r="K232" s="25">
        <f>J232/G232*100</f>
        <v>263.33750917419587</v>
      </c>
      <c r="L232" s="25">
        <f t="shared" si="40"/>
        <v>100</v>
      </c>
    </row>
    <row r="233" spans="2:12" x14ac:dyDescent="0.25">
      <c r="B233" s="7"/>
      <c r="C233" s="3"/>
      <c r="D233" s="3"/>
      <c r="E233" s="8"/>
      <c r="F233" s="3"/>
      <c r="G233" s="57"/>
      <c r="H233" s="3"/>
      <c r="I233" s="57"/>
      <c r="J233" s="57"/>
      <c r="K233" s="57"/>
      <c r="L233" s="25">
        <f>J232/I232*100</f>
        <v>98.419951566841775</v>
      </c>
    </row>
    <row r="234" spans="2:12" x14ac:dyDescent="0.25">
      <c r="B234" s="102"/>
      <c r="C234" s="102"/>
      <c r="D234" s="102"/>
      <c r="E234" s="102"/>
      <c r="F234" s="102"/>
      <c r="G234" s="8"/>
      <c r="H234" s="3"/>
      <c r="I234" s="8"/>
      <c r="J234" s="8"/>
      <c r="K234" s="8"/>
      <c r="L234" s="57"/>
    </row>
    <row r="235" spans="2:12" x14ac:dyDescent="0.25"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8"/>
    </row>
    <row r="236" spans="2:12" x14ac:dyDescent="0.25">
      <c r="B236" s="9"/>
      <c r="C236" s="10"/>
      <c r="D236" s="10"/>
      <c r="E236" s="10"/>
      <c r="F236" s="10"/>
      <c r="G236" s="10"/>
      <c r="H236" s="10"/>
      <c r="I236" s="10"/>
      <c r="J236" s="10"/>
      <c r="K236" s="10"/>
      <c r="L236" s="3"/>
    </row>
    <row r="237" spans="2:12" x14ac:dyDescent="0.25">
      <c r="B237" s="3"/>
      <c r="C237" s="4"/>
      <c r="D237" s="4"/>
      <c r="E237" s="4"/>
      <c r="F237" s="4"/>
      <c r="G237" s="4"/>
      <c r="H237" s="4"/>
      <c r="I237" s="4"/>
      <c r="J237" s="4"/>
      <c r="K237" s="4"/>
      <c r="L237" s="10"/>
    </row>
    <row r="238" spans="2:12" x14ac:dyDescent="0.25">
      <c r="L238" s="4"/>
    </row>
  </sheetData>
  <mergeCells count="29">
    <mergeCell ref="B12:L12"/>
    <mergeCell ref="B1:L1"/>
    <mergeCell ref="B2:L2"/>
    <mergeCell ref="B3:L3"/>
    <mergeCell ref="B4:L4"/>
    <mergeCell ref="B5:L5"/>
    <mergeCell ref="C11:F11"/>
    <mergeCell ref="B9:H9"/>
    <mergeCell ref="C6:F6"/>
    <mergeCell ref="C7:F7"/>
    <mergeCell ref="C8:F8"/>
    <mergeCell ref="B10:L10"/>
    <mergeCell ref="B234:F234"/>
    <mergeCell ref="B17:B19"/>
    <mergeCell ref="C17:F17"/>
    <mergeCell ref="C18:C19"/>
    <mergeCell ref="D18:D19"/>
    <mergeCell ref="E18:E19"/>
    <mergeCell ref="F18:F19"/>
    <mergeCell ref="B13:L13"/>
    <mergeCell ref="B14:L14"/>
    <mergeCell ref="B15:L15"/>
    <mergeCell ref="H17:H19"/>
    <mergeCell ref="G17:G19"/>
    <mergeCell ref="I17:I19"/>
    <mergeCell ref="J17:J19"/>
    <mergeCell ref="K17:L17"/>
    <mergeCell ref="K18:K19"/>
    <mergeCell ref="L18:L19"/>
  </mergeCells>
  <pageMargins left="0.9055118110236221" right="0.31496062992125984" top="0.35433070866141736" bottom="0.35433070866141736" header="0.31496062992125984" footer="0.31496062992125984"/>
  <pageSetup paperSize="9" scale="69" fitToHeight="35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Функциональная 2024</vt:lpstr>
      <vt:lpstr>'Функциональная 2024'!Заголовки_для_печати</vt:lpstr>
      <vt:lpstr>'Функциональная 2024'!Область_печати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Романенко Е</dc:creator>
  <cp:lastModifiedBy>Елена</cp:lastModifiedBy>
  <cp:lastPrinted>2024-11-02T10:03:56Z</cp:lastPrinted>
  <dcterms:created xsi:type="dcterms:W3CDTF">2010-12-20T11:04:43Z</dcterms:created>
  <dcterms:modified xsi:type="dcterms:W3CDTF">2025-05-27T00:09:09Z</dcterms:modified>
</cp:coreProperties>
</file>