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70" windowHeight="12510" activeTab="0"/>
  </bookViews>
  <sheets>
    <sheet name="стр.1_6" sheetId="1" r:id="rId1"/>
  </sheets>
  <definedNames>
    <definedName name="_xlnm.Print_Titles" localSheetId="0">'стр.1_6'!$7:$9</definedName>
    <definedName name="_xlnm.Print_Area" localSheetId="0">'стр.1_6'!$A$1:$L$206</definedName>
  </definedNames>
  <calcPr fullCalcOnLoad="1"/>
</workbook>
</file>

<file path=xl/sharedStrings.xml><?xml version="1.0" encoding="utf-8"?>
<sst xmlns="http://schemas.openxmlformats.org/spreadsheetml/2006/main" count="747" uniqueCount="427">
  <si>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</si>
  <si>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</si>
  <si>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</si>
  <si>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</si>
  <si>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</si>
  <si>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</si>
  <si>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</si>
  <si>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</si>
  <si>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</si>
  <si>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</si>
  <si>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</si>
  <si>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</si>
  <si>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</si>
  <si>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</si>
  <si>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</si>
  <si>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</si>
  <si>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</si>
  <si>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</si>
  <si>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</si>
  <si>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</si>
  <si>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</si>
  <si>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</si>
  <si>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</si>
  <si>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</si>
  <si>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</si>
  <si>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</si>
  <si>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</si>
  <si>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</si>
  <si>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</si>
  <si>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</si>
  <si>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</si>
  <si>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</si>
  <si>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</si>
  <si>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</si>
  <si>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</si>
  <si>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</si>
  <si>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</si>
  <si>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</si>
  <si>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</si>
  <si>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</si>
  <si>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</si>
  <si>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</si>
  <si>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</si>
  <si>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</si>
  <si>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</si>
  <si>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</si>
  <si>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</si>
  <si>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</si>
  <si>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</si>
  <si>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</si>
  <si>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</si>
  <si>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</si>
  <si>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</si>
  <si>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</si>
  <si>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</si>
  <si>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</si>
  <si>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</si>
  <si>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</si>
  <si>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</si>
  <si>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</si>
  <si>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</si>
  <si>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</si>
  <si>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</si>
  <si>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</si>
  <si>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</si>
  <si>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</si>
  <si>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</si>
  <si>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</si>
  <si>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</si>
  <si>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</si>
  <si>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</si>
  <si>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</si>
  <si>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</si>
  <si>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</si>
  <si>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</si>
  <si>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</si>
  <si>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</si>
  <si>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</si>
  <si>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</si>
  <si>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</si>
  <si>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</si>
  <si>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</si>
  <si>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</si>
  <si>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</si>
  <si>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</si>
  <si>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</si>
  <si>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</si>
  <si>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</si>
  <si>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</si>
  <si>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</si>
  <si>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</si>
  <si>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</si>
  <si>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</si>
  <si>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</si>
  <si>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</si>
  <si>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</si>
  <si>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</si>
  <si>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</si>
  <si>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</si>
  <si>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</si>
  <si>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</si>
  <si>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</si>
  <si>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</si>
  <si>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</si>
  <si>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</si>
  <si>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</si>
  <si>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</si>
  <si>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</si>
  <si>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</si>
  <si>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</si>
  <si>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</si>
  <si>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</si>
  <si>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</si>
  <si>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</si>
  <si>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</si>
  <si>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</si>
  <si>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</si>
  <si>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</si>
  <si>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</si>
  <si>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</si>
  <si>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</si>
  <si>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</si>
  <si>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</si>
  <si>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</si>
  <si>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</si>
  <si>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</si>
  <si>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</si>
  <si>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</si>
  <si>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</si>
  <si>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</si>
  <si>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</si>
  <si>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</si>
  <si>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</si>
  <si>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</si>
  <si>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</si>
  <si>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</si>
  <si>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</si>
  <si>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</si>
  <si>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</si>
  <si>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</si>
  <si>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</si>
  <si>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</si>
  <si>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</si>
  <si>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</si>
  <si>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</si>
  <si>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</si>
  <si>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</si>
  <si>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</si>
  <si>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</si>
  <si>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</si>
  <si>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</si>
  <si>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</si>
  <si>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</si>
  <si>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</si>
  <si>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</si>
  <si>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</si>
  <si>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</si>
  <si>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</si>
  <si>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</si>
  <si>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</si>
  <si>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</si>
  <si>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</si>
  <si>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</si>
  <si>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</si>
  <si>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</si>
  <si>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</si>
  <si>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</si>
  <si>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</si>
  <si>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</si>
  <si>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</si>
  <si>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</si>
  <si>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</si>
  <si>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</si>
  <si>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</si>
  <si>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</si>
  <si>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</si>
  <si>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</si>
  <si>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</si>
  <si>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единиц</t>
  </si>
  <si>
    <t>8.2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</si>
  <si>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</si>
  <si>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</si>
  <si>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</si>
  <si>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</si>
  <si>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</si>
  <si>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</si>
  <si>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</si>
  <si>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</si>
  <si>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</si>
  <si>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</si>
  <si>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</si>
  <si>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</si>
  <si>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</si>
  <si>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</si>
  <si>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</si>
  <si>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</si>
  <si>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</si>
  <si>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</si>
  <si>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</si>
  <si>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</si>
  <si>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</si>
  <si>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</si>
  <si>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</si>
  <si>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</si>
  <si>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</si>
  <si>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</si>
  <si>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</si>
  <si>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</si>
  <si>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</si>
  <si>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</si>
  <si>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</si>
  <si>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</si>
  <si>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</si>
  <si>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</si>
  <si>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</si>
  <si>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</si>
  <si>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</si>
  <si>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</si>
  <si>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</si>
  <si>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</si>
  <si>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</si>
  <si>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</si>
  <si>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</si>
  <si>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</si>
  <si>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</si>
  <si>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</si>
  <si>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</si>
  <si>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</si>
  <si>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</si>
  <si>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</si>
  <si>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</si>
  <si>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</si>
  <si>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</si>
  <si>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</si>
  <si>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</si>
  <si>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</si>
  <si>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</si>
  <si>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</si>
  <si>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</si>
  <si>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</si>
  <si>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</si>
  <si>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</si>
  <si>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</si>
  <si>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</si>
  <si>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</si>
  <si>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</si>
  <si>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</si>
  <si>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</si>
  <si>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</si>
  <si>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</si>
  <si>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</si>
  <si>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</si>
  <si>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</si>
  <si>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</si>
  <si>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</si>
  <si>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</si>
  <si>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</si>
  <si>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</si>
  <si>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</si>
  <si>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</si>
  <si>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</si>
  <si>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</si>
  <si>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</si>
  <si>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</si>
  <si>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</si>
  <si>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</si>
  <si>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</si>
  <si>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</si>
  <si>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</si>
  <si>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</si>
  <si>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</si>
  <si>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</si>
  <si>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</si>
  <si>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</si>
  <si>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</si>
  <si>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</si>
  <si>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</si>
  <si>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</si>
  <si>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</si>
  <si>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</si>
  <si>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</si>
  <si>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</si>
  <si>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</si>
  <si>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</si>
  <si>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</si>
  <si>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</si>
  <si>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</si>
  <si>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</si>
  <si>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</si>
  <si>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</si>
  <si>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</si>
  <si>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</si>
  <si>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</si>
  <si>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</si>
  <si>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</si>
  <si>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</si>
  <si>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</si>
  <si>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</si>
  <si>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</si>
  <si>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</si>
  <si>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</si>
  <si>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</si>
  <si>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</si>
  <si>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</si>
  <si>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</si>
  <si>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</si>
  <si>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</si>
  <si>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</si>
  <si>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</si>
  <si>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</si>
  <si>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</si>
  <si>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</si>
  <si>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</si>
  <si>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</si>
  <si>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</si>
  <si>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</si>
  <si>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</si>
  <si>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</si>
  <si>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</si>
  <si>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</si>
  <si>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</si>
  <si>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</si>
  <si>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</si>
  <si>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</si>
  <si>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</si>
  <si>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</si>
  <si>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</si>
  <si>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</si>
  <si>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</si>
  <si>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</si>
  <si>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</si>
  <si>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</si>
  <si>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</si>
  <si>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</si>
  <si>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</si>
  <si>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</si>
  <si>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</si>
  <si>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</si>
  <si>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</si>
  <si>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</si>
  <si>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</si>
  <si>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</si>
  <si>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</si>
  <si>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</si>
  <si>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</si>
  <si>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</si>
  <si>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</si>
  <si>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</si>
  <si>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</si>
  <si>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</si>
  <si>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</si>
  <si>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</si>
  <si>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</si>
  <si>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</si>
  <si>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</si>
  <si>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</si>
  <si>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</si>
  <si>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</si>
  <si>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</si>
  <si>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</si>
  <si>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</si>
  <si>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</si>
  <si>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</si>
  <si>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</si>
  <si>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</si>
  <si>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</si>
  <si>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</si>
  <si>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</si>
  <si>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</si>
  <si>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</si>
  <si>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</si>
  <si>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</si>
  <si>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</si>
  <si>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</si>
  <si>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</si>
  <si>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</si>
  <si>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</si>
  <si>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</si>
  <si>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</si>
  <si>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</si>
  <si>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</si>
  <si>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</si>
  <si>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</si>
  <si>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</si>
  <si>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</si>
  <si>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</si>
  <si>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</si>
  <si>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</si>
  <si>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</si>
  <si>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</si>
  <si>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</si>
  <si>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</si>
  <si>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</si>
  <si>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</si>
  <si>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</si>
  <si>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</si>
  <si>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</si>
  <si>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</si>
  <si>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</si>
  <si>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</si>
  <si>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муниципальный район "Хилокский район"</t>
  </si>
  <si>
    <t>х</t>
  </si>
  <si>
    <t>млн.руб.</t>
  </si>
  <si>
    <t>в том числе: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</si>
  <si>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</si>
  <si>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</si>
  <si>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</si>
  <si>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</si>
  <si>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</si>
  <si>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</si>
  <si>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</si>
  <si>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</si>
  <si>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>Реальные денежные доходы населения</t>
  </si>
  <si>
    <t>% к предыдущему году</t>
  </si>
  <si>
    <t xml:space="preserve">Среднедушевые денежные доходы (в месяц) </t>
  </si>
  <si>
    <t>руб.</t>
  </si>
  <si>
    <t>ИПЦ</t>
  </si>
  <si>
    <t>Реальные денежные доходы населения в расчёте на душу населения</t>
  </si>
  <si>
    <t>Оборот субъектов малого и среднего бизнеса по видам экономической деятельности:</t>
  </si>
  <si>
    <t>млрд рублей</t>
  </si>
  <si>
    <t>водоснабжение; водоотведение, организация сбора и утилизация отходов, деятельность по ликвидации загрязнений</t>
  </si>
  <si>
    <t xml:space="preserve">Ч работников организаций </t>
  </si>
  <si>
    <t xml:space="preserve">Численность рабочей силы </t>
  </si>
  <si>
    <t>Количество субъектов малого и среднего предпринимательства (на конец года)</t>
  </si>
  <si>
    <t>Число занятых в малом и среднем бизнесе</t>
  </si>
  <si>
    <t xml:space="preserve">Уровень безработицы </t>
  </si>
  <si>
    <t>% к труд. ресурсам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</si>
</sst>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0.0000"/>
    <numFmt numFmtId="179" formatCode="0.000"/>
    <numFmt numFmtId="180" formatCode="0.0"/>
    <numFmt numFmtId="181" formatCode="0.000000"/>
    <numFmt numFmtId="182" formatCode="0.0000000"/>
  </numFmts>
  <fonts count="60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10"/>
      <name val="Times New Roman"/>
      <family val="1"/>
    </font>
    <font>
      <i/>
      <sz val="6.5"/>
      <color indexed="10"/>
      <name val="Times New Roman"/>
      <family val="1"/>
    </font>
    <font>
      <sz val="10"/>
      <color indexed="10"/>
      <name val="Times New Roman"/>
      <family val="1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FF0000"/>
      <name val="Times New Roman"/>
      <family val="1"/>
    </font>
    <font>
      <i/>
      <sz val="6.5"/>
      <color rgb="FFFF0000"/>
      <name val="Times New Roman"/>
      <family val="1"/>
    </font>
    <font>
      <sz val="10"/>
      <color rgb="FFFF0000"/>
      <name val="Times New Roman"/>
      <family val="1"/>
    </font>
    <font>
      <sz val="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180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79" fontId="56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indent="1"/>
    </xf>
    <xf numFmtId="0" fontId="7" fillId="33" borderId="10" xfId="0" applyFont="1" applyFill="1" applyBorder="1" applyAlignment="1">
      <alignment horizontal="left" vertical="center" indent="2"/>
    </xf>
    <xf numFmtId="0" fontId="12" fillId="33" borderId="10" xfId="0" applyFont="1" applyFill="1" applyBorder="1" applyAlignment="1" applyProtection="1">
      <alignment horizontal="left" vertical="center" wrapText="1" shrinkToFit="1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left" vertical="center" wrapText="1" shrinkToFit="1"/>
      <protection/>
    </xf>
    <xf numFmtId="0" fontId="13" fillId="33" borderId="10" xfId="0" applyFont="1" applyFill="1" applyBorder="1" applyAlignment="1">
      <alignment horizontal="left" vertical="center" wrapText="1" shrinkToFit="1"/>
    </xf>
    <xf numFmtId="0" fontId="56" fillId="33" borderId="0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center" vertical="center"/>
    </xf>
    <xf numFmtId="1" fontId="57" fillId="33" borderId="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 applyProtection="1">
      <alignment horizontal="center" vertical="center" wrapText="1"/>
      <protection/>
    </xf>
    <xf numFmtId="180" fontId="7" fillId="33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horizontal="center"/>
    </xf>
    <xf numFmtId="0" fontId="7" fillId="33" borderId="0" xfId="0" applyFont="1" applyFill="1" applyBorder="1" applyAlignment="1">
      <alignment horizontal="left" vertical="center" wrapText="1" shrinkToFit="1"/>
    </xf>
    <xf numFmtId="180" fontId="7" fillId="33" borderId="0" xfId="0" applyNumberFormat="1" applyFont="1" applyFill="1" applyAlignment="1">
      <alignment horizontal="center"/>
    </xf>
    <xf numFmtId="0" fontId="1" fillId="0" borderId="10" xfId="0" applyFont="1" applyBorder="1" applyAlignment="1">
      <alignment/>
    </xf>
    <xf numFmtId="0" fontId="7" fillId="33" borderId="10" xfId="0" applyFont="1" applyFill="1" applyBorder="1" applyAlignment="1" applyProtection="1">
      <alignment horizontal="left" vertical="center" wrapText="1" shrinkToFit="1"/>
      <protection/>
    </xf>
    <xf numFmtId="17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/>
    </xf>
    <xf numFmtId="180" fontId="56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 indent="1"/>
    </xf>
    <xf numFmtId="0" fontId="56" fillId="34" borderId="10" xfId="0" applyFont="1" applyFill="1" applyBorder="1" applyAlignment="1">
      <alignment horizontal="center" vertical="center"/>
    </xf>
    <xf numFmtId="180" fontId="56" fillId="34" borderId="10" xfId="0" applyNumberFormat="1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8" fillId="33" borderId="0" xfId="0" applyFont="1" applyFill="1" applyAlignment="1">
      <alignment/>
    </xf>
    <xf numFmtId="180" fontId="7" fillId="0" borderId="10" xfId="0" applyNumberFormat="1" applyFont="1" applyBorder="1" applyAlignment="1">
      <alignment horizontal="center" vertical="center" wrapText="1"/>
    </xf>
    <xf numFmtId="179" fontId="7" fillId="33" borderId="10" xfId="0" applyNumberFormat="1" applyFon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179" fontId="59" fillId="0" borderId="0" xfId="0" applyNumberFormat="1" applyFont="1" applyFill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left" vertical="center" wrapText="1" indent="1"/>
    </xf>
    <xf numFmtId="2" fontId="56" fillId="34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4"/>
  <sheetViews>
    <sheetView tabSelected="1" view="pageBreakPreview" zoomScale="180" zoomScaleNormal="200" zoomScaleSheetLayoutView="180" zoomScalePageLayoutView="0" workbookViewId="0" topLeftCell="A223">
      <selection activeCell="D238" sqref="D238"/>
    </sheetView>
  </sheetViews>
  <sheetFormatPr defaultColWidth="9.00390625" defaultRowHeight="12.75"/>
  <cols>
    <col min="1" max="1" width="7.25390625" style="23" bestFit="1" customWidth="1"/>
    <col min="2" max="2" width="36.125" style="15" customWidth="1"/>
    <col min="3" max="3" width="13.75390625" style="15" customWidth="1"/>
    <col min="4" max="4" width="6.875" style="15" customWidth="1"/>
    <col min="5" max="6" width="6.75390625" style="15" customWidth="1"/>
    <col min="7" max="7" width="9.25390625" style="15" customWidth="1"/>
    <col min="8" max="8" width="7.75390625" style="15" bestFit="1" customWidth="1"/>
    <col min="9" max="9" width="9.75390625" style="15" customWidth="1"/>
    <col min="10" max="10" width="7.00390625" style="15" bestFit="1" customWidth="1"/>
    <col min="11" max="11" width="9.75390625" style="15" customWidth="1"/>
    <col min="12" max="12" width="7.00390625" style="15" bestFit="1" customWidth="1"/>
    <col min="13" max="16384" width="9.125" style="15" customWidth="1"/>
  </cols>
  <sheetData>
    <row r="1" s="2" customFormat="1" ht="10.5">
      <c r="A1" s="17"/>
    </row>
    <row r="2" s="3" customFormat="1" ht="6" customHeight="1">
      <c r="A2" s="18"/>
    </row>
    <row r="3" spans="1:12" s="4" customFormat="1" ht="24.75" customHeight="1">
      <c r="A3" s="94" t="s">
        <v>283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s="6" customFormat="1" ht="6" customHeight="1">
      <c r="A4" s="19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7" customFormat="1" ht="13.5" customHeight="1">
      <c r="A5" s="96" t="s">
        <v>400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s="3" customFormat="1" ht="7.5" customHeight="1">
      <c r="A6" s="18"/>
      <c r="D6" s="83"/>
      <c r="E6" s="83"/>
      <c r="F6" s="83"/>
      <c r="G6" s="83"/>
      <c r="H6" s="83"/>
      <c r="I6" s="83"/>
      <c r="J6" s="83"/>
      <c r="K6" s="83"/>
      <c r="L6" s="83"/>
    </row>
    <row r="7" spans="1:12" s="2" customFormat="1" ht="21" customHeight="1">
      <c r="A7" s="20"/>
      <c r="B7" s="9"/>
      <c r="C7" s="9"/>
      <c r="D7" s="10" t="s">
        <v>2</v>
      </c>
      <c r="E7" s="10" t="s">
        <v>2</v>
      </c>
      <c r="F7" s="11" t="s">
        <v>3</v>
      </c>
      <c r="G7" s="97" t="s">
        <v>7</v>
      </c>
      <c r="H7" s="97"/>
      <c r="I7" s="97"/>
      <c r="J7" s="97"/>
      <c r="K7" s="97"/>
      <c r="L7" s="97"/>
    </row>
    <row r="8" spans="1:12" s="2" customFormat="1" ht="10.5">
      <c r="A8" s="21"/>
      <c r="B8" s="12" t="s">
        <v>0</v>
      </c>
      <c r="C8" s="12" t="s">
        <v>1</v>
      </c>
      <c r="D8" s="87">
        <v>2018</v>
      </c>
      <c r="E8" s="87">
        <v>2019</v>
      </c>
      <c r="F8" s="87">
        <v>2020</v>
      </c>
      <c r="G8" s="97">
        <v>2021</v>
      </c>
      <c r="H8" s="97"/>
      <c r="I8" s="97">
        <v>2022</v>
      </c>
      <c r="J8" s="97"/>
      <c r="K8" s="97">
        <v>2023</v>
      </c>
      <c r="L8" s="97"/>
    </row>
    <row r="9" spans="1:12" s="2" customFormat="1" ht="12" customHeight="1">
      <c r="A9" s="21"/>
      <c r="B9" s="12"/>
      <c r="C9" s="12"/>
      <c r="D9" s="88"/>
      <c r="E9" s="88"/>
      <c r="F9" s="88"/>
      <c r="G9" s="10" t="s">
        <v>4</v>
      </c>
      <c r="H9" s="10" t="s">
        <v>302</v>
      </c>
      <c r="I9" s="10" t="s">
        <v>4</v>
      </c>
      <c r="J9" s="10" t="s">
        <v>302</v>
      </c>
      <c r="K9" s="10" t="s">
        <v>4</v>
      </c>
      <c r="L9" s="10" t="s">
        <v>302</v>
      </c>
    </row>
    <row r="10" spans="1:12" s="2" customFormat="1" ht="12" customHeight="1">
      <c r="A10" s="22"/>
      <c r="B10" s="13"/>
      <c r="C10" s="13"/>
      <c r="D10" s="89"/>
      <c r="E10" s="89"/>
      <c r="F10" s="89"/>
      <c r="G10" s="10" t="s">
        <v>5</v>
      </c>
      <c r="H10" s="10" t="s">
        <v>6</v>
      </c>
      <c r="I10" s="10" t="s">
        <v>5</v>
      </c>
      <c r="J10" s="10" t="s">
        <v>6</v>
      </c>
      <c r="K10" s="10" t="s">
        <v>5</v>
      </c>
      <c r="L10" s="10" t="s">
        <v>6</v>
      </c>
    </row>
    <row r="11" spans="1:12" s="2" customFormat="1" ht="10.5">
      <c r="A11" s="16"/>
      <c r="B11" s="30" t="s">
        <v>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s="2" customFormat="1" ht="10.5">
      <c r="A12" s="16" t="s">
        <v>9</v>
      </c>
      <c r="B12" s="27" t="s">
        <v>10</v>
      </c>
      <c r="C12" s="10" t="s">
        <v>51</v>
      </c>
      <c r="D12" s="25">
        <f>(D13+E13)/2</f>
        <v>28.141</v>
      </c>
      <c r="E12" s="25">
        <f>(E13+F13)/2</f>
        <v>27.714</v>
      </c>
      <c r="F12" s="25">
        <f>(F13+H13)/2</f>
        <v>27.291</v>
      </c>
      <c r="G12" s="70"/>
      <c r="H12" s="25">
        <f>(H13+J13)/2</f>
        <v>26.950499999999998</v>
      </c>
      <c r="I12" s="70"/>
      <c r="J12" s="25">
        <f>(J13+L13)/2</f>
        <v>26.687</v>
      </c>
      <c r="K12" s="70"/>
      <c r="L12" s="25">
        <f>(L13+26.415)/2</f>
        <v>26.494500000000002</v>
      </c>
    </row>
    <row r="13" spans="1:12" s="2" customFormat="1" ht="10.5">
      <c r="A13" s="16" t="s">
        <v>11</v>
      </c>
      <c r="B13" s="27" t="s">
        <v>12</v>
      </c>
      <c r="C13" s="10" t="s">
        <v>51</v>
      </c>
      <c r="D13" s="25">
        <v>28.335</v>
      </c>
      <c r="E13" s="25">
        <v>27.947</v>
      </c>
      <c r="F13" s="25">
        <v>27.481</v>
      </c>
      <c r="G13" s="25"/>
      <c r="H13" s="25">
        <v>27.101</v>
      </c>
      <c r="I13" s="25"/>
      <c r="J13" s="25">
        <v>26.8</v>
      </c>
      <c r="K13" s="25"/>
      <c r="L13" s="25">
        <v>26.574</v>
      </c>
    </row>
    <row r="14" spans="1:12" s="14" customFormat="1" ht="21">
      <c r="A14" s="16" t="s">
        <v>13</v>
      </c>
      <c r="B14" s="26" t="s">
        <v>43</v>
      </c>
      <c r="C14" s="10" t="s">
        <v>51</v>
      </c>
      <c r="D14" s="25">
        <v>15.154</v>
      </c>
      <c r="E14" s="25">
        <v>14.812</v>
      </c>
      <c r="F14" s="34">
        <v>16.298</v>
      </c>
      <c r="G14" s="34"/>
      <c r="H14" s="34">
        <v>16.073</v>
      </c>
      <c r="I14" s="34"/>
      <c r="J14" s="34">
        <v>15.894</v>
      </c>
      <c r="K14" s="34"/>
      <c r="L14" s="34">
        <v>15.76</v>
      </c>
    </row>
    <row r="15" spans="1:12" s="2" customFormat="1" ht="21">
      <c r="A15" s="16" t="s">
        <v>14</v>
      </c>
      <c r="B15" s="26" t="s">
        <v>54</v>
      </c>
      <c r="C15" s="10" t="s">
        <v>51</v>
      </c>
      <c r="D15" s="25">
        <v>6.416</v>
      </c>
      <c r="E15" s="25">
        <v>6.434</v>
      </c>
      <c r="F15" s="34">
        <v>4.64</v>
      </c>
      <c r="G15" s="34"/>
      <c r="H15" s="34">
        <v>4.549</v>
      </c>
      <c r="I15" s="34"/>
      <c r="J15" s="34">
        <v>4.471</v>
      </c>
      <c r="K15" s="34"/>
      <c r="L15" s="34">
        <v>4.407</v>
      </c>
    </row>
    <row r="16" spans="1:12" s="2" customFormat="1" ht="10.5">
      <c r="A16" s="16" t="s">
        <v>15</v>
      </c>
      <c r="B16" s="27" t="s">
        <v>60</v>
      </c>
      <c r="C16" s="10" t="s">
        <v>52</v>
      </c>
      <c r="D16" s="37"/>
      <c r="E16" s="37"/>
      <c r="F16" s="37"/>
      <c r="G16" s="37"/>
      <c r="H16" s="37"/>
      <c r="I16" s="37"/>
      <c r="J16" s="37"/>
      <c r="K16" s="37"/>
      <c r="L16" s="37"/>
    </row>
    <row r="17" spans="1:12" s="2" customFormat="1" ht="42">
      <c r="A17" s="16" t="s">
        <v>16</v>
      </c>
      <c r="B17" s="27" t="s">
        <v>17</v>
      </c>
      <c r="C17" s="11" t="s">
        <v>53</v>
      </c>
      <c r="D17" s="10">
        <v>12.5</v>
      </c>
      <c r="E17" s="25">
        <v>12</v>
      </c>
      <c r="F17" s="10">
        <v>12.6</v>
      </c>
      <c r="G17" s="10"/>
      <c r="H17" s="10">
        <v>13.1</v>
      </c>
      <c r="I17" s="10"/>
      <c r="J17" s="10">
        <v>13.6</v>
      </c>
      <c r="K17" s="10"/>
      <c r="L17" s="10">
        <v>14.1</v>
      </c>
    </row>
    <row r="18" spans="1:12" s="2" customFormat="1" ht="21">
      <c r="A18" s="16" t="s">
        <v>18</v>
      </c>
      <c r="B18" s="27" t="s">
        <v>19</v>
      </c>
      <c r="C18" s="11" t="s">
        <v>55</v>
      </c>
      <c r="D18" s="72"/>
      <c r="E18" s="72"/>
      <c r="F18" s="72"/>
      <c r="G18" s="72"/>
      <c r="H18" s="72"/>
      <c r="I18" s="72"/>
      <c r="J18" s="72"/>
      <c r="K18" s="72"/>
      <c r="L18" s="72"/>
    </row>
    <row r="19" spans="1:12" s="2" customFormat="1" ht="31.5">
      <c r="A19" s="16" t="s">
        <v>20</v>
      </c>
      <c r="B19" s="27" t="s">
        <v>21</v>
      </c>
      <c r="C19" s="11" t="s">
        <v>56</v>
      </c>
      <c r="D19" s="10">
        <v>15.5</v>
      </c>
      <c r="E19" s="10">
        <v>15.7</v>
      </c>
      <c r="F19" s="10">
        <v>15.8</v>
      </c>
      <c r="G19" s="10"/>
      <c r="H19" s="10">
        <v>15.9</v>
      </c>
      <c r="I19" s="72"/>
      <c r="J19" s="25">
        <v>16</v>
      </c>
      <c r="K19" s="25"/>
      <c r="L19" s="25">
        <v>16</v>
      </c>
    </row>
    <row r="20" spans="1:12" s="2" customFormat="1" ht="21">
      <c r="A20" s="16" t="s">
        <v>22</v>
      </c>
      <c r="B20" s="27" t="s">
        <v>23</v>
      </c>
      <c r="C20" s="11" t="s">
        <v>57</v>
      </c>
      <c r="D20" s="25">
        <f>D17-D19</f>
        <v>-3</v>
      </c>
      <c r="E20" s="25">
        <f aca="true" t="shared" si="0" ref="E20:L20">E17-E19</f>
        <v>-3.6999999999999993</v>
      </c>
      <c r="F20" s="25">
        <f t="shared" si="0"/>
        <v>-3.200000000000001</v>
      </c>
      <c r="G20" s="72"/>
      <c r="H20" s="25">
        <f t="shared" si="0"/>
        <v>-2.8000000000000007</v>
      </c>
      <c r="I20" s="72"/>
      <c r="J20" s="25">
        <f t="shared" si="0"/>
        <v>-2.4000000000000004</v>
      </c>
      <c r="K20" s="72"/>
      <c r="L20" s="25">
        <f t="shared" si="0"/>
        <v>-1.9000000000000004</v>
      </c>
    </row>
    <row r="21" spans="1:12" s="2" customFormat="1" ht="10.5">
      <c r="A21" s="16" t="s">
        <v>24</v>
      </c>
      <c r="B21" s="27" t="s">
        <v>25</v>
      </c>
      <c r="C21" s="10" t="s">
        <v>51</v>
      </c>
      <c r="D21" s="25">
        <v>-0.302</v>
      </c>
      <c r="E21" s="25">
        <v>-0.364</v>
      </c>
      <c r="F21" s="25">
        <v>-0.291</v>
      </c>
      <c r="G21" s="25"/>
      <c r="H21" s="25">
        <v>-0.225</v>
      </c>
      <c r="I21" s="25"/>
      <c r="J21" s="25">
        <v>-0.165</v>
      </c>
      <c r="K21" s="25"/>
      <c r="L21" s="25">
        <v>-0.11</v>
      </c>
    </row>
    <row r="22" spans="1:12" s="2" customFormat="1" ht="10.5">
      <c r="A22" s="16"/>
      <c r="B22" s="30" t="s">
        <v>26</v>
      </c>
      <c r="C22" s="31"/>
      <c r="D22" s="75"/>
      <c r="E22" s="75"/>
      <c r="F22" s="75"/>
      <c r="G22" s="75"/>
      <c r="H22" s="75"/>
      <c r="I22" s="75"/>
      <c r="J22" s="75"/>
      <c r="K22" s="75"/>
      <c r="L22" s="75"/>
    </row>
    <row r="23" spans="1:12" s="2" customFormat="1" ht="10.5">
      <c r="A23" s="16" t="s">
        <v>27</v>
      </c>
      <c r="B23" s="27" t="s">
        <v>26</v>
      </c>
      <c r="C23" s="10" t="s">
        <v>286</v>
      </c>
      <c r="D23" s="72"/>
      <c r="E23" s="72"/>
      <c r="F23" s="72"/>
      <c r="G23" s="72"/>
      <c r="H23" s="72"/>
      <c r="I23" s="72"/>
      <c r="J23" s="72"/>
      <c r="K23" s="72"/>
      <c r="L23" s="72"/>
    </row>
    <row r="24" spans="1:12" s="2" customFormat="1" ht="10.5">
      <c r="A24" s="16" t="s">
        <v>28</v>
      </c>
      <c r="B24" s="27" t="s">
        <v>29</v>
      </c>
      <c r="C24" s="10" t="s">
        <v>58</v>
      </c>
      <c r="D24" s="72"/>
      <c r="E24" s="72"/>
      <c r="F24" s="72"/>
      <c r="G24" s="72"/>
      <c r="H24" s="72"/>
      <c r="I24" s="72"/>
      <c r="J24" s="72"/>
      <c r="K24" s="72"/>
      <c r="L24" s="72"/>
    </row>
    <row r="25" spans="1:12" s="2" customFormat="1" ht="10.5">
      <c r="A25" s="16" t="s">
        <v>30</v>
      </c>
      <c r="B25" s="27" t="s">
        <v>31</v>
      </c>
      <c r="C25" s="10" t="s">
        <v>58</v>
      </c>
      <c r="D25" s="72"/>
      <c r="E25" s="72"/>
      <c r="F25" s="72"/>
      <c r="G25" s="72"/>
      <c r="H25" s="72"/>
      <c r="I25" s="72"/>
      <c r="J25" s="72"/>
      <c r="K25" s="72"/>
      <c r="L25" s="72"/>
    </row>
    <row r="26" spans="1:12" s="2" customFormat="1" ht="10.5">
      <c r="A26" s="16"/>
      <c r="B26" s="30" t="s">
        <v>32</v>
      </c>
      <c r="C26" s="31"/>
      <c r="D26" s="75"/>
      <c r="E26" s="75"/>
      <c r="F26" s="75"/>
      <c r="G26" s="75"/>
      <c r="H26" s="75"/>
      <c r="I26" s="75"/>
      <c r="J26" s="75"/>
      <c r="K26" s="75"/>
      <c r="L26" s="75"/>
    </row>
    <row r="27" spans="1:12" s="2" customFormat="1" ht="21">
      <c r="A27" s="16" t="s">
        <v>33</v>
      </c>
      <c r="B27" s="26" t="s">
        <v>34</v>
      </c>
      <c r="C27" s="10" t="s">
        <v>286</v>
      </c>
      <c r="D27" s="25">
        <v>909.361</v>
      </c>
      <c r="E27" s="25">
        <v>1692.686</v>
      </c>
      <c r="F27" s="10">
        <v>1728.4</v>
      </c>
      <c r="G27" s="10"/>
      <c r="H27" s="25">
        <v>1870.035</v>
      </c>
      <c r="I27" s="25"/>
      <c r="J27" s="25">
        <v>2037.718</v>
      </c>
      <c r="K27" s="25"/>
      <c r="L27" s="25">
        <v>2329.901</v>
      </c>
    </row>
    <row r="28" spans="1:12" s="2" customFormat="1" ht="31.5">
      <c r="A28" s="16" t="s">
        <v>35</v>
      </c>
      <c r="B28" s="27" t="s">
        <v>36</v>
      </c>
      <c r="C28" s="11" t="s">
        <v>59</v>
      </c>
      <c r="D28" s="10">
        <v>121.4</v>
      </c>
      <c r="E28" s="10">
        <v>172.7</v>
      </c>
      <c r="F28" s="10">
        <v>100.2</v>
      </c>
      <c r="G28" s="10"/>
      <c r="H28" s="25">
        <v>104</v>
      </c>
      <c r="I28" s="10"/>
      <c r="J28" s="10">
        <v>104.7</v>
      </c>
      <c r="K28" s="10"/>
      <c r="L28" s="10">
        <v>109.8</v>
      </c>
    </row>
    <row r="29" spans="1:12" s="2" customFormat="1" ht="10.5" customHeight="1">
      <c r="A29" s="16"/>
      <c r="B29" s="28" t="s">
        <v>37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s="2" customFormat="1" ht="31.5">
      <c r="A30" s="16" t="s">
        <v>38</v>
      </c>
      <c r="B30" s="29" t="s">
        <v>110</v>
      </c>
      <c r="C30" s="11" t="s">
        <v>59</v>
      </c>
      <c r="D30" s="10">
        <v>133.3</v>
      </c>
      <c r="E30" s="25">
        <v>131</v>
      </c>
      <c r="F30" s="10">
        <v>113.4</v>
      </c>
      <c r="G30" s="10"/>
      <c r="H30" s="10">
        <v>100.9</v>
      </c>
      <c r="I30" s="10"/>
      <c r="J30" s="10">
        <v>101.7</v>
      </c>
      <c r="K30" s="10"/>
      <c r="L30" s="10">
        <v>116.9</v>
      </c>
    </row>
    <row r="31" spans="1:12" s="2" customFormat="1" ht="31.5">
      <c r="A31" s="16" t="s">
        <v>39</v>
      </c>
      <c r="B31" s="27" t="s">
        <v>40</v>
      </c>
      <c r="C31" s="11" t="s">
        <v>59</v>
      </c>
      <c r="D31" s="25">
        <v>400</v>
      </c>
      <c r="E31" s="10">
        <v>167.7</v>
      </c>
      <c r="F31" s="10">
        <v>104.7</v>
      </c>
      <c r="G31" s="10"/>
      <c r="H31" s="25">
        <v>100</v>
      </c>
      <c r="I31" s="25"/>
      <c r="J31" s="25">
        <v>100</v>
      </c>
      <c r="K31" s="25"/>
      <c r="L31" s="25">
        <v>120</v>
      </c>
    </row>
    <row r="32" spans="1:12" s="2" customFormat="1" ht="31.5">
      <c r="A32" s="16" t="s">
        <v>41</v>
      </c>
      <c r="B32" s="27" t="s">
        <v>42</v>
      </c>
      <c r="C32" s="11" t="s">
        <v>59</v>
      </c>
      <c r="D32" s="10" t="s">
        <v>401</v>
      </c>
      <c r="E32" s="10" t="s">
        <v>401</v>
      </c>
      <c r="F32" s="10" t="s">
        <v>401</v>
      </c>
      <c r="G32" s="10"/>
      <c r="H32" s="10" t="s">
        <v>401</v>
      </c>
      <c r="I32" s="10"/>
      <c r="J32" s="10" t="s">
        <v>401</v>
      </c>
      <c r="K32" s="10"/>
      <c r="L32" s="10" t="s">
        <v>401</v>
      </c>
    </row>
    <row r="33" spans="1:12" s="2" customFormat="1" ht="31.5">
      <c r="A33" s="16" t="s">
        <v>44</v>
      </c>
      <c r="B33" s="27" t="s">
        <v>47</v>
      </c>
      <c r="C33" s="11" t="s">
        <v>59</v>
      </c>
      <c r="D33" s="10">
        <v>0</v>
      </c>
      <c r="E33" s="10" t="s">
        <v>401</v>
      </c>
      <c r="F33" s="10" t="s">
        <v>401</v>
      </c>
      <c r="G33" s="10"/>
      <c r="H33" s="25">
        <v>100</v>
      </c>
      <c r="I33" s="25"/>
      <c r="J33" s="25">
        <v>100</v>
      </c>
      <c r="K33" s="25"/>
      <c r="L33" s="25">
        <v>150</v>
      </c>
    </row>
    <row r="34" spans="1:12" s="2" customFormat="1" ht="31.5">
      <c r="A34" s="16" t="s">
        <v>45</v>
      </c>
      <c r="B34" s="27" t="s">
        <v>48</v>
      </c>
      <c r="C34" s="11" t="s">
        <v>59</v>
      </c>
      <c r="D34" s="10">
        <v>112.1</v>
      </c>
      <c r="E34" s="10">
        <v>78.7</v>
      </c>
      <c r="F34" s="10">
        <v>115.2</v>
      </c>
      <c r="G34" s="10"/>
      <c r="H34" s="10">
        <v>102.7</v>
      </c>
      <c r="I34" s="10"/>
      <c r="J34" s="10">
        <v>105.3</v>
      </c>
      <c r="K34" s="10"/>
      <c r="L34" s="25">
        <v>105</v>
      </c>
    </row>
    <row r="35" spans="1:12" s="2" customFormat="1" ht="31.5">
      <c r="A35" s="16" t="s">
        <v>46</v>
      </c>
      <c r="B35" s="26" t="s">
        <v>49</v>
      </c>
      <c r="C35" s="11" t="s">
        <v>59</v>
      </c>
      <c r="D35" s="10" t="s">
        <v>401</v>
      </c>
      <c r="E35" s="10" t="s">
        <v>401</v>
      </c>
      <c r="F35" s="10" t="s">
        <v>401</v>
      </c>
      <c r="G35" s="10"/>
      <c r="H35" s="10" t="s">
        <v>401</v>
      </c>
      <c r="I35" s="10"/>
      <c r="J35" s="10" t="s">
        <v>401</v>
      </c>
      <c r="K35" s="10"/>
      <c r="L35" s="10" t="s">
        <v>401</v>
      </c>
    </row>
    <row r="36" spans="1:12" s="2" customFormat="1" ht="31.5">
      <c r="A36" s="16" t="s">
        <v>50</v>
      </c>
      <c r="B36" s="29" t="s">
        <v>111</v>
      </c>
      <c r="C36" s="11" t="s">
        <v>59</v>
      </c>
      <c r="D36" s="10">
        <v>114.8</v>
      </c>
      <c r="E36" s="10">
        <v>230.4</v>
      </c>
      <c r="F36" s="10">
        <v>94.6</v>
      </c>
      <c r="G36" s="10"/>
      <c r="H36" s="10">
        <v>106.5</v>
      </c>
      <c r="I36" s="10"/>
      <c r="J36" s="25">
        <v>107</v>
      </c>
      <c r="K36" s="10"/>
      <c r="L36" s="10">
        <v>107.9</v>
      </c>
    </row>
    <row r="37" spans="1:12" s="2" customFormat="1" ht="31.5">
      <c r="A37" s="16" t="s">
        <v>61</v>
      </c>
      <c r="B37" s="27" t="s">
        <v>62</v>
      </c>
      <c r="C37" s="11" t="s">
        <v>59</v>
      </c>
      <c r="D37" s="10">
        <v>91.6</v>
      </c>
      <c r="E37" s="10">
        <v>99.1</v>
      </c>
      <c r="F37" s="10">
        <v>92.4</v>
      </c>
      <c r="G37" s="10"/>
      <c r="H37" s="25">
        <v>102</v>
      </c>
      <c r="I37" s="10"/>
      <c r="J37" s="10">
        <v>102.5</v>
      </c>
      <c r="K37" s="10"/>
      <c r="L37" s="10">
        <v>103.1</v>
      </c>
    </row>
    <row r="38" spans="1:12" s="2" customFormat="1" ht="31.5">
      <c r="A38" s="16" t="s">
        <v>63</v>
      </c>
      <c r="B38" s="27" t="s">
        <v>64</v>
      </c>
      <c r="C38" s="11" t="s">
        <v>59</v>
      </c>
      <c r="D38" s="10" t="s">
        <v>401</v>
      </c>
      <c r="E38" s="10" t="s">
        <v>401</v>
      </c>
      <c r="F38" s="10" t="s">
        <v>401</v>
      </c>
      <c r="G38" s="10"/>
      <c r="H38" s="10" t="s">
        <v>401</v>
      </c>
      <c r="I38" s="10"/>
      <c r="J38" s="10" t="s">
        <v>401</v>
      </c>
      <c r="K38" s="10"/>
      <c r="L38" s="10" t="s">
        <v>401</v>
      </c>
    </row>
    <row r="39" spans="1:12" s="2" customFormat="1" ht="31.5">
      <c r="A39" s="16" t="s">
        <v>65</v>
      </c>
      <c r="B39" s="27" t="s">
        <v>66</v>
      </c>
      <c r="C39" s="11" t="s">
        <v>59</v>
      </c>
      <c r="D39" s="10" t="s">
        <v>401</v>
      </c>
      <c r="E39" s="10" t="s">
        <v>401</v>
      </c>
      <c r="F39" s="10" t="s">
        <v>401</v>
      </c>
      <c r="G39" s="10"/>
      <c r="H39" s="10" t="s">
        <v>401</v>
      </c>
      <c r="I39" s="10"/>
      <c r="J39" s="10" t="s">
        <v>401</v>
      </c>
      <c r="K39" s="10"/>
      <c r="L39" s="10" t="s">
        <v>401</v>
      </c>
    </row>
    <row r="40" spans="1:12" s="2" customFormat="1" ht="31.5">
      <c r="A40" s="16" t="s">
        <v>67</v>
      </c>
      <c r="B40" s="27" t="s">
        <v>68</v>
      </c>
      <c r="C40" s="11" t="s">
        <v>59</v>
      </c>
      <c r="D40" s="10" t="s">
        <v>401</v>
      </c>
      <c r="E40" s="10" t="s">
        <v>401</v>
      </c>
      <c r="F40" s="10" t="s">
        <v>401</v>
      </c>
      <c r="G40" s="10"/>
      <c r="H40" s="10" t="s">
        <v>401</v>
      </c>
      <c r="I40" s="10"/>
      <c r="J40" s="10" t="s">
        <v>401</v>
      </c>
      <c r="K40" s="10"/>
      <c r="L40" s="10" t="s">
        <v>401</v>
      </c>
    </row>
    <row r="41" spans="1:12" s="2" customFormat="1" ht="31.5">
      <c r="A41" s="16" t="s">
        <v>69</v>
      </c>
      <c r="B41" s="27" t="s">
        <v>70</v>
      </c>
      <c r="C41" s="11" t="s">
        <v>59</v>
      </c>
      <c r="D41" s="10" t="s">
        <v>401</v>
      </c>
      <c r="E41" s="10" t="s">
        <v>401</v>
      </c>
      <c r="F41" s="10" t="s">
        <v>401</v>
      </c>
      <c r="G41" s="10"/>
      <c r="H41" s="10" t="s">
        <v>401</v>
      </c>
      <c r="I41" s="10"/>
      <c r="J41" s="10" t="s">
        <v>401</v>
      </c>
      <c r="K41" s="10"/>
      <c r="L41" s="10" t="s">
        <v>401</v>
      </c>
    </row>
    <row r="42" spans="1:12" s="2" customFormat="1" ht="31.5">
      <c r="A42" s="16" t="s">
        <v>71</v>
      </c>
      <c r="B42" s="27" t="s">
        <v>72</v>
      </c>
      <c r="C42" s="11" t="s">
        <v>59</v>
      </c>
      <c r="D42" s="10" t="s">
        <v>401</v>
      </c>
      <c r="E42" s="10" t="s">
        <v>401</v>
      </c>
      <c r="F42" s="10" t="s">
        <v>401</v>
      </c>
      <c r="G42" s="10"/>
      <c r="H42" s="10" t="s">
        <v>401</v>
      </c>
      <c r="I42" s="10"/>
      <c r="J42" s="10" t="s">
        <v>401</v>
      </c>
      <c r="K42" s="10"/>
      <c r="L42" s="10" t="s">
        <v>401</v>
      </c>
    </row>
    <row r="43" spans="1:12" s="2" customFormat="1" ht="30.75" customHeight="1">
      <c r="A43" s="16" t="s">
        <v>73</v>
      </c>
      <c r="B43" s="26" t="s">
        <v>74</v>
      </c>
      <c r="C43" s="11" t="s">
        <v>59</v>
      </c>
      <c r="D43" s="10">
        <v>102.8</v>
      </c>
      <c r="E43" s="10">
        <v>119.6</v>
      </c>
      <c r="F43" s="10">
        <v>122.8</v>
      </c>
      <c r="G43" s="10"/>
      <c r="H43" s="10">
        <v>104.9</v>
      </c>
      <c r="I43" s="10"/>
      <c r="J43" s="10">
        <v>109.9</v>
      </c>
      <c r="K43" s="10"/>
      <c r="L43" s="10">
        <v>114.8</v>
      </c>
    </row>
    <row r="44" spans="1:12" s="2" customFormat="1" ht="31.5">
      <c r="A44" s="16" t="s">
        <v>75</v>
      </c>
      <c r="B44" s="27" t="s">
        <v>76</v>
      </c>
      <c r="C44" s="11" t="s">
        <v>59</v>
      </c>
      <c r="D44" s="10" t="s">
        <v>401</v>
      </c>
      <c r="E44" s="10" t="s">
        <v>401</v>
      </c>
      <c r="F44" s="10" t="s">
        <v>401</v>
      </c>
      <c r="G44" s="10"/>
      <c r="H44" s="10" t="s">
        <v>401</v>
      </c>
      <c r="I44" s="10"/>
      <c r="J44" s="10" t="s">
        <v>401</v>
      </c>
      <c r="K44" s="10"/>
      <c r="L44" s="10" t="s">
        <v>401</v>
      </c>
    </row>
    <row r="45" spans="1:12" s="2" customFormat="1" ht="31.5">
      <c r="A45" s="16" t="s">
        <v>77</v>
      </c>
      <c r="B45" s="26" t="s">
        <v>78</v>
      </c>
      <c r="C45" s="11" t="s">
        <v>59</v>
      </c>
      <c r="D45" s="10">
        <v>84.9</v>
      </c>
      <c r="E45" s="10">
        <v>97.5</v>
      </c>
      <c r="F45" s="25">
        <v>100</v>
      </c>
      <c r="G45" s="25"/>
      <c r="H45" s="25">
        <v>100</v>
      </c>
      <c r="I45" s="25"/>
      <c r="J45" s="25">
        <v>100</v>
      </c>
      <c r="K45" s="25"/>
      <c r="L45" s="25">
        <v>100</v>
      </c>
    </row>
    <row r="46" spans="1:12" s="2" customFormat="1" ht="31.5">
      <c r="A46" s="16" t="s">
        <v>79</v>
      </c>
      <c r="B46" s="27" t="s">
        <v>80</v>
      </c>
      <c r="C46" s="11" t="s">
        <v>59</v>
      </c>
      <c r="D46" s="10" t="s">
        <v>401</v>
      </c>
      <c r="E46" s="10" t="s">
        <v>401</v>
      </c>
      <c r="F46" s="10" t="s">
        <v>401</v>
      </c>
      <c r="G46" s="10"/>
      <c r="H46" s="10" t="s">
        <v>401</v>
      </c>
      <c r="I46" s="10"/>
      <c r="J46" s="10" t="s">
        <v>401</v>
      </c>
      <c r="K46" s="10"/>
      <c r="L46" s="10" t="s">
        <v>401</v>
      </c>
    </row>
    <row r="47" spans="1:12" s="2" customFormat="1" ht="31.5">
      <c r="A47" s="16" t="s">
        <v>81</v>
      </c>
      <c r="B47" s="26" t="s">
        <v>82</v>
      </c>
      <c r="C47" s="11" t="s">
        <v>59</v>
      </c>
      <c r="D47" s="10" t="s">
        <v>401</v>
      </c>
      <c r="E47" s="25">
        <v>1090</v>
      </c>
      <c r="F47" s="25">
        <v>25</v>
      </c>
      <c r="G47" s="10"/>
      <c r="H47" s="25">
        <v>400</v>
      </c>
      <c r="I47" s="25"/>
      <c r="J47" s="25">
        <v>110</v>
      </c>
      <c r="K47" s="25"/>
      <c r="L47" s="25">
        <v>120</v>
      </c>
    </row>
    <row r="48" spans="1:12" s="2" customFormat="1" ht="31.5">
      <c r="A48" s="16" t="s">
        <v>83</v>
      </c>
      <c r="B48" s="26" t="s">
        <v>84</v>
      </c>
      <c r="C48" s="11" t="s">
        <v>59</v>
      </c>
      <c r="D48" s="10" t="s">
        <v>401</v>
      </c>
      <c r="E48" s="10" t="s">
        <v>401</v>
      </c>
      <c r="F48" s="10" t="s">
        <v>401</v>
      </c>
      <c r="G48" s="10"/>
      <c r="H48" s="10" t="s">
        <v>401</v>
      </c>
      <c r="I48" s="10"/>
      <c r="J48" s="10" t="s">
        <v>401</v>
      </c>
      <c r="K48" s="10"/>
      <c r="L48" s="10" t="s">
        <v>401</v>
      </c>
    </row>
    <row r="49" spans="1:12" s="2" customFormat="1" ht="31.5">
      <c r="A49" s="16" t="s">
        <v>85</v>
      </c>
      <c r="B49" s="27" t="s">
        <v>86</v>
      </c>
      <c r="C49" s="11" t="s">
        <v>59</v>
      </c>
      <c r="D49" s="10" t="s">
        <v>401</v>
      </c>
      <c r="E49" s="10" t="s">
        <v>401</v>
      </c>
      <c r="F49" s="10" t="s">
        <v>401</v>
      </c>
      <c r="G49" s="10"/>
      <c r="H49" s="10" t="s">
        <v>401</v>
      </c>
      <c r="I49" s="10"/>
      <c r="J49" s="10" t="s">
        <v>401</v>
      </c>
      <c r="K49" s="10"/>
      <c r="L49" s="10" t="s">
        <v>401</v>
      </c>
    </row>
    <row r="50" spans="1:12" s="2" customFormat="1" ht="31.5">
      <c r="A50" s="16" t="s">
        <v>87</v>
      </c>
      <c r="B50" s="26" t="s">
        <v>88</v>
      </c>
      <c r="C50" s="11" t="s">
        <v>59</v>
      </c>
      <c r="D50" s="10" t="s">
        <v>401</v>
      </c>
      <c r="E50" s="10" t="s">
        <v>401</v>
      </c>
      <c r="F50" s="10" t="s">
        <v>401</v>
      </c>
      <c r="G50" s="10"/>
      <c r="H50" s="10" t="s">
        <v>401</v>
      </c>
      <c r="I50" s="10"/>
      <c r="J50" s="10" t="s">
        <v>401</v>
      </c>
      <c r="K50" s="10"/>
      <c r="L50" s="10" t="s">
        <v>401</v>
      </c>
    </row>
    <row r="51" spans="1:12" s="2" customFormat="1" ht="31.5">
      <c r="A51" s="16" t="s">
        <v>89</v>
      </c>
      <c r="B51" s="27" t="s">
        <v>90</v>
      </c>
      <c r="C51" s="11" t="s">
        <v>59</v>
      </c>
      <c r="D51" s="10" t="s">
        <v>401</v>
      </c>
      <c r="E51" s="10" t="s">
        <v>401</v>
      </c>
      <c r="F51" s="10" t="s">
        <v>401</v>
      </c>
      <c r="G51" s="10"/>
      <c r="H51" s="10" t="s">
        <v>401</v>
      </c>
      <c r="I51" s="10"/>
      <c r="J51" s="10" t="s">
        <v>401</v>
      </c>
      <c r="K51" s="10"/>
      <c r="L51" s="10" t="s">
        <v>401</v>
      </c>
    </row>
    <row r="52" spans="1:12" s="2" customFormat="1" ht="31.5">
      <c r="A52" s="16" t="s">
        <v>91</v>
      </c>
      <c r="B52" s="26" t="s">
        <v>92</v>
      </c>
      <c r="C52" s="11" t="s">
        <v>59</v>
      </c>
      <c r="D52" s="10" t="s">
        <v>401</v>
      </c>
      <c r="E52" s="10" t="s">
        <v>401</v>
      </c>
      <c r="F52" s="10" t="s">
        <v>401</v>
      </c>
      <c r="G52" s="10"/>
      <c r="H52" s="10" t="s">
        <v>401</v>
      </c>
      <c r="I52" s="10"/>
      <c r="J52" s="10" t="s">
        <v>401</v>
      </c>
      <c r="K52" s="10"/>
      <c r="L52" s="10" t="s">
        <v>401</v>
      </c>
    </row>
    <row r="53" spans="1:12" s="2" customFormat="1" ht="31.5">
      <c r="A53" s="16" t="s">
        <v>93</v>
      </c>
      <c r="B53" s="26" t="s">
        <v>94</v>
      </c>
      <c r="C53" s="11" t="s">
        <v>59</v>
      </c>
      <c r="D53" s="10" t="s">
        <v>401</v>
      </c>
      <c r="E53" s="10" t="s">
        <v>401</v>
      </c>
      <c r="F53" s="10" t="s">
        <v>401</v>
      </c>
      <c r="G53" s="10"/>
      <c r="H53" s="10" t="s">
        <v>401</v>
      </c>
      <c r="I53" s="10"/>
      <c r="J53" s="10" t="s">
        <v>401</v>
      </c>
      <c r="K53" s="10"/>
      <c r="L53" s="10" t="s">
        <v>401</v>
      </c>
    </row>
    <row r="54" spans="1:12" s="2" customFormat="1" ht="31.5">
      <c r="A54" s="16" t="s">
        <v>95</v>
      </c>
      <c r="B54" s="27" t="s">
        <v>96</v>
      </c>
      <c r="C54" s="11" t="s">
        <v>59</v>
      </c>
      <c r="D54" s="10" t="s">
        <v>401</v>
      </c>
      <c r="E54" s="10" t="s">
        <v>401</v>
      </c>
      <c r="F54" s="10" t="s">
        <v>401</v>
      </c>
      <c r="G54" s="10"/>
      <c r="H54" s="10" t="s">
        <v>401</v>
      </c>
      <c r="I54" s="10"/>
      <c r="J54" s="10" t="s">
        <v>401</v>
      </c>
      <c r="K54" s="10"/>
      <c r="L54" s="10" t="s">
        <v>401</v>
      </c>
    </row>
    <row r="55" spans="1:12" s="2" customFormat="1" ht="31.5">
      <c r="A55" s="16" t="s">
        <v>97</v>
      </c>
      <c r="B55" s="26" t="s">
        <v>98</v>
      </c>
      <c r="C55" s="11" t="s">
        <v>59</v>
      </c>
      <c r="D55" s="10" t="s">
        <v>401</v>
      </c>
      <c r="E55" s="10" t="s">
        <v>401</v>
      </c>
      <c r="F55" s="10" t="s">
        <v>401</v>
      </c>
      <c r="G55" s="10"/>
      <c r="H55" s="10" t="s">
        <v>401</v>
      </c>
      <c r="I55" s="10"/>
      <c r="J55" s="10" t="s">
        <v>401</v>
      </c>
      <c r="K55" s="10"/>
      <c r="L55" s="10" t="s">
        <v>401</v>
      </c>
    </row>
    <row r="56" spans="1:12" s="2" customFormat="1" ht="31.5">
      <c r="A56" s="16" t="s">
        <v>99</v>
      </c>
      <c r="B56" s="26" t="s">
        <v>292</v>
      </c>
      <c r="C56" s="11" t="s">
        <v>59</v>
      </c>
      <c r="D56" s="10" t="s">
        <v>401</v>
      </c>
      <c r="E56" s="10" t="s">
        <v>401</v>
      </c>
      <c r="F56" s="10" t="s">
        <v>401</v>
      </c>
      <c r="G56" s="10"/>
      <c r="H56" s="10" t="s">
        <v>401</v>
      </c>
      <c r="I56" s="10"/>
      <c r="J56" s="10" t="s">
        <v>401</v>
      </c>
      <c r="K56" s="10"/>
      <c r="L56" s="10" t="s">
        <v>401</v>
      </c>
    </row>
    <row r="57" spans="1:12" s="2" customFormat="1" ht="31.5">
      <c r="A57" s="16" t="s">
        <v>100</v>
      </c>
      <c r="B57" s="26" t="s">
        <v>101</v>
      </c>
      <c r="C57" s="11" t="s">
        <v>59</v>
      </c>
      <c r="D57" s="10">
        <v>128.2</v>
      </c>
      <c r="E57" s="10">
        <v>286.8</v>
      </c>
      <c r="F57" s="10">
        <v>90.8</v>
      </c>
      <c r="G57" s="10"/>
      <c r="H57" s="10">
        <v>106.5</v>
      </c>
      <c r="I57" s="10"/>
      <c r="J57" s="10">
        <v>106.6</v>
      </c>
      <c r="K57" s="10"/>
      <c r="L57" s="10">
        <v>106.6</v>
      </c>
    </row>
    <row r="58" spans="1:12" s="2" customFormat="1" ht="31.5">
      <c r="A58" s="16" t="s">
        <v>102</v>
      </c>
      <c r="B58" s="27" t="s">
        <v>103</v>
      </c>
      <c r="C58" s="11" t="s">
        <v>59</v>
      </c>
      <c r="D58" s="10" t="s">
        <v>401</v>
      </c>
      <c r="E58" s="10" t="s">
        <v>401</v>
      </c>
      <c r="F58" s="10" t="s">
        <v>401</v>
      </c>
      <c r="G58" s="10"/>
      <c r="H58" s="10" t="s">
        <v>401</v>
      </c>
      <c r="I58" s="10"/>
      <c r="J58" s="10" t="s">
        <v>401</v>
      </c>
      <c r="K58" s="10"/>
      <c r="L58" s="10" t="s">
        <v>401</v>
      </c>
    </row>
    <row r="59" spans="1:12" s="2" customFormat="1" ht="31.5">
      <c r="A59" s="16" t="s">
        <v>104</v>
      </c>
      <c r="B59" s="27" t="s">
        <v>105</v>
      </c>
      <c r="C59" s="11" t="s">
        <v>59</v>
      </c>
      <c r="D59" s="10" t="s">
        <v>401</v>
      </c>
      <c r="E59" s="10" t="s">
        <v>401</v>
      </c>
      <c r="F59" s="10" t="s">
        <v>401</v>
      </c>
      <c r="G59" s="10"/>
      <c r="H59" s="10" t="s">
        <v>401</v>
      </c>
      <c r="I59" s="10"/>
      <c r="J59" s="10" t="s">
        <v>401</v>
      </c>
      <c r="K59" s="10"/>
      <c r="L59" s="10" t="s">
        <v>401</v>
      </c>
    </row>
    <row r="60" spans="1:12" s="2" customFormat="1" ht="31.5">
      <c r="A60" s="16" t="s">
        <v>106</v>
      </c>
      <c r="B60" s="27" t="s">
        <v>107</v>
      </c>
      <c r="C60" s="11" t="s">
        <v>59</v>
      </c>
      <c r="D60" s="10" t="s">
        <v>401</v>
      </c>
      <c r="E60" s="10" t="s">
        <v>401</v>
      </c>
      <c r="F60" s="10" t="s">
        <v>401</v>
      </c>
      <c r="G60" s="10"/>
      <c r="H60" s="10" t="s">
        <v>401</v>
      </c>
      <c r="I60" s="10"/>
      <c r="J60" s="10" t="s">
        <v>401</v>
      </c>
      <c r="K60" s="10"/>
      <c r="L60" s="10" t="s">
        <v>401</v>
      </c>
    </row>
    <row r="61" spans="1:12" s="2" customFormat="1" ht="31.5">
      <c r="A61" s="16" t="s">
        <v>108</v>
      </c>
      <c r="B61" s="28" t="s">
        <v>109</v>
      </c>
      <c r="C61" s="11" t="s">
        <v>59</v>
      </c>
      <c r="D61" s="10">
        <v>118.8</v>
      </c>
      <c r="E61" s="25">
        <v>106</v>
      </c>
      <c r="F61" s="25">
        <v>100</v>
      </c>
      <c r="G61" s="25"/>
      <c r="H61" s="25">
        <v>100</v>
      </c>
      <c r="I61" s="25"/>
      <c r="J61" s="25">
        <v>100</v>
      </c>
      <c r="K61" s="25"/>
      <c r="L61" s="25">
        <v>100</v>
      </c>
    </row>
    <row r="62" spans="1:12" s="2" customFormat="1" ht="31.5">
      <c r="A62" s="16" t="s">
        <v>112</v>
      </c>
      <c r="B62" s="28" t="s">
        <v>113</v>
      </c>
      <c r="C62" s="11" t="s">
        <v>59</v>
      </c>
      <c r="D62" s="10">
        <v>114.1</v>
      </c>
      <c r="E62" s="10">
        <v>98.5</v>
      </c>
      <c r="F62" s="10">
        <v>98.5</v>
      </c>
      <c r="G62" s="10"/>
      <c r="H62" s="10">
        <v>98.7</v>
      </c>
      <c r="I62" s="10"/>
      <c r="J62" s="25">
        <v>99</v>
      </c>
      <c r="K62" s="10"/>
      <c r="L62" s="10">
        <v>99.5</v>
      </c>
    </row>
    <row r="63" spans="1:12" s="2" customFormat="1" ht="10.5">
      <c r="A63" s="16" t="s">
        <v>114</v>
      </c>
      <c r="B63" s="27" t="s">
        <v>115</v>
      </c>
      <c r="C63" s="10" t="s">
        <v>291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1:12" s="2" customFormat="1" ht="21">
      <c r="A64" s="16" t="s">
        <v>116</v>
      </c>
      <c r="B64" s="26" t="s">
        <v>117</v>
      </c>
      <c r="C64" s="11" t="s">
        <v>118</v>
      </c>
      <c r="D64" s="10"/>
      <c r="E64" s="10"/>
      <c r="F64" s="10"/>
      <c r="G64" s="10"/>
      <c r="H64" s="10"/>
      <c r="I64" s="10"/>
      <c r="J64" s="10"/>
      <c r="K64" s="10"/>
      <c r="L64" s="10"/>
    </row>
    <row r="65" spans="1:12" s="2" customFormat="1" ht="30.75" customHeight="1">
      <c r="A65" s="16" t="s">
        <v>119</v>
      </c>
      <c r="B65" s="26" t="s">
        <v>120</v>
      </c>
      <c r="C65" s="11" t="s">
        <v>293</v>
      </c>
      <c r="D65" s="10"/>
      <c r="E65" s="10"/>
      <c r="F65" s="10"/>
      <c r="G65" s="10"/>
      <c r="H65" s="10"/>
      <c r="I65" s="10"/>
      <c r="J65" s="10"/>
      <c r="K65" s="10"/>
      <c r="L65" s="10"/>
    </row>
    <row r="66" spans="1:12" s="2" customFormat="1" ht="10.5">
      <c r="A66" s="16"/>
      <c r="B66" s="30" t="s">
        <v>121</v>
      </c>
      <c r="C66" s="32"/>
      <c r="D66" s="75"/>
      <c r="E66" s="75"/>
      <c r="F66" s="75"/>
      <c r="G66" s="75"/>
      <c r="H66" s="75"/>
      <c r="I66" s="75"/>
      <c r="J66" s="75"/>
      <c r="K66" s="75"/>
      <c r="L66" s="75"/>
    </row>
    <row r="67" spans="1:12" s="2" customFormat="1" ht="10.5">
      <c r="A67" s="16" t="s">
        <v>122</v>
      </c>
      <c r="B67" s="27" t="s">
        <v>123</v>
      </c>
      <c r="C67" s="10" t="s">
        <v>286</v>
      </c>
      <c r="D67" s="25">
        <f>D69+D71</f>
        <v>272.45500000000004</v>
      </c>
      <c r="E67" s="25">
        <f>E69+E71</f>
        <v>286.248</v>
      </c>
      <c r="F67" s="25">
        <f>F69+F71</f>
        <v>304.842</v>
      </c>
      <c r="G67" s="25"/>
      <c r="H67" s="25">
        <f>H69+H71</f>
        <v>325.241</v>
      </c>
      <c r="I67" s="25"/>
      <c r="J67" s="25">
        <f>J69+J71</f>
        <v>347.486</v>
      </c>
      <c r="K67" s="25"/>
      <c r="L67" s="25">
        <f>L69+L71</f>
        <v>373.429</v>
      </c>
    </row>
    <row r="68" spans="1:12" s="2" customFormat="1" ht="31.5">
      <c r="A68" s="16" t="s">
        <v>124</v>
      </c>
      <c r="B68" s="27" t="s">
        <v>125</v>
      </c>
      <c r="C68" s="11" t="s">
        <v>59</v>
      </c>
      <c r="D68" s="25">
        <v>97.1</v>
      </c>
      <c r="E68" s="25">
        <v>99.5</v>
      </c>
      <c r="F68" s="25">
        <v>102.8</v>
      </c>
      <c r="G68" s="25"/>
      <c r="H68" s="25">
        <v>102.9</v>
      </c>
      <c r="I68" s="25"/>
      <c r="J68" s="25">
        <v>103</v>
      </c>
      <c r="K68" s="25"/>
      <c r="L68" s="25">
        <v>103.2</v>
      </c>
    </row>
    <row r="69" spans="1:12" s="2" customFormat="1" ht="10.5">
      <c r="A69" s="16" t="s">
        <v>126</v>
      </c>
      <c r="B69" s="27" t="s">
        <v>127</v>
      </c>
      <c r="C69" s="10" t="s">
        <v>286</v>
      </c>
      <c r="D69" s="25">
        <v>95.655</v>
      </c>
      <c r="E69" s="25">
        <v>95.798</v>
      </c>
      <c r="F69" s="25">
        <v>104.066</v>
      </c>
      <c r="G69" s="25"/>
      <c r="H69" s="25">
        <v>113.051</v>
      </c>
      <c r="I69" s="25"/>
      <c r="J69" s="25">
        <v>123.006</v>
      </c>
      <c r="K69" s="25"/>
      <c r="L69" s="25">
        <v>134.534</v>
      </c>
    </row>
    <row r="70" spans="1:12" s="2" customFormat="1" ht="31.5">
      <c r="A70" s="16" t="s">
        <v>128</v>
      </c>
      <c r="B70" s="27" t="s">
        <v>129</v>
      </c>
      <c r="C70" s="11" t="s">
        <v>59</v>
      </c>
      <c r="D70" s="25">
        <v>95.9</v>
      </c>
      <c r="E70" s="25">
        <v>92.6</v>
      </c>
      <c r="F70" s="25">
        <v>104.6</v>
      </c>
      <c r="G70" s="25"/>
      <c r="H70" s="25">
        <v>104.7</v>
      </c>
      <c r="I70" s="25"/>
      <c r="J70" s="25">
        <v>104.7</v>
      </c>
      <c r="K70" s="25"/>
      <c r="L70" s="25">
        <v>104.9</v>
      </c>
    </row>
    <row r="71" spans="1:12" s="2" customFormat="1" ht="10.5">
      <c r="A71" s="16" t="s">
        <v>130</v>
      </c>
      <c r="B71" s="27" t="s">
        <v>131</v>
      </c>
      <c r="C71" s="10" t="s">
        <v>286</v>
      </c>
      <c r="D71" s="25">
        <v>176.8</v>
      </c>
      <c r="E71" s="25">
        <v>190.45</v>
      </c>
      <c r="F71" s="25">
        <v>200.776</v>
      </c>
      <c r="G71" s="25"/>
      <c r="H71" s="25">
        <v>212.19</v>
      </c>
      <c r="I71" s="25"/>
      <c r="J71" s="25">
        <v>224.48</v>
      </c>
      <c r="K71" s="25"/>
      <c r="L71" s="25">
        <v>238.895</v>
      </c>
    </row>
    <row r="72" spans="1:12" s="2" customFormat="1" ht="31.5">
      <c r="A72" s="16" t="s">
        <v>132</v>
      </c>
      <c r="B72" s="27" t="s">
        <v>133</v>
      </c>
      <c r="C72" s="11" t="s">
        <v>59</v>
      </c>
      <c r="D72" s="25">
        <v>97.8</v>
      </c>
      <c r="E72" s="25">
        <v>103.3</v>
      </c>
      <c r="F72" s="25">
        <v>101.9</v>
      </c>
      <c r="G72" s="25"/>
      <c r="H72" s="25">
        <v>102</v>
      </c>
      <c r="I72" s="25"/>
      <c r="J72" s="25">
        <v>102.1</v>
      </c>
      <c r="K72" s="25"/>
      <c r="L72" s="25">
        <v>102.3</v>
      </c>
    </row>
    <row r="73" spans="1:12" s="2" customFormat="1" ht="10.5">
      <c r="A73" s="16"/>
      <c r="B73" s="30" t="s">
        <v>134</v>
      </c>
      <c r="C73" s="31"/>
      <c r="D73" s="76"/>
      <c r="E73" s="76"/>
      <c r="F73" s="76"/>
      <c r="G73" s="76"/>
      <c r="H73" s="76"/>
      <c r="I73" s="76"/>
      <c r="J73" s="76"/>
      <c r="K73" s="76"/>
      <c r="L73" s="76"/>
    </row>
    <row r="74" spans="1:12" s="66" customFormat="1" ht="29.25" customHeight="1">
      <c r="A74" s="65" t="s">
        <v>135</v>
      </c>
      <c r="B74" s="26" t="s">
        <v>136</v>
      </c>
      <c r="C74" s="36" t="s">
        <v>294</v>
      </c>
      <c r="D74" s="34">
        <v>347.288</v>
      </c>
      <c r="E74" s="34">
        <f>E102*32.7%</f>
        <v>819.677493</v>
      </c>
      <c r="F74" s="34">
        <f>F102*32.7%</f>
        <v>955.747425</v>
      </c>
      <c r="G74" s="35"/>
      <c r="H74" s="34">
        <f>H102*32.7%</f>
        <v>1147.787004</v>
      </c>
      <c r="I74" s="35"/>
      <c r="J74" s="34">
        <f>J102*32.7%</f>
        <v>1181.987934</v>
      </c>
      <c r="K74" s="35"/>
      <c r="L74" s="34">
        <f>L102*32.7%</f>
        <v>1238.723354832</v>
      </c>
    </row>
    <row r="75" spans="1:12" s="2" customFormat="1" ht="31.5">
      <c r="A75" s="16" t="s">
        <v>137</v>
      </c>
      <c r="B75" s="26" t="s">
        <v>138</v>
      </c>
      <c r="C75" s="36" t="s">
        <v>59</v>
      </c>
      <c r="D75" s="34">
        <f>D74/250%/D76%</f>
        <v>131.05207547169812</v>
      </c>
      <c r="E75" s="34">
        <f>E74/D74%/E76%</f>
        <v>228.7038816854907</v>
      </c>
      <c r="F75" s="34">
        <f>F74/E74%/F76%</f>
        <v>111.1538828531899</v>
      </c>
      <c r="G75" s="35"/>
      <c r="H75" s="34">
        <f>H74/F74%/H76%</f>
        <v>114.70213053681918</v>
      </c>
      <c r="I75" s="35"/>
      <c r="J75" s="34">
        <f>J74/H74%/J76%</f>
        <v>98.16942605877455</v>
      </c>
      <c r="K75" s="35"/>
      <c r="L75" s="34">
        <f>L74/J74%/L76%</f>
        <v>99.8095238095238</v>
      </c>
    </row>
    <row r="76" spans="1:12" s="2" customFormat="1" ht="10.5">
      <c r="A76" s="16" t="s">
        <v>139</v>
      </c>
      <c r="B76" s="27" t="s">
        <v>140</v>
      </c>
      <c r="C76" s="36" t="s">
        <v>141</v>
      </c>
      <c r="D76" s="34">
        <v>106</v>
      </c>
      <c r="E76" s="35">
        <v>103.2</v>
      </c>
      <c r="F76" s="35">
        <v>104.9</v>
      </c>
      <c r="G76" s="35"/>
      <c r="H76" s="35">
        <v>104.7</v>
      </c>
      <c r="I76" s="35"/>
      <c r="J76" s="35">
        <v>104.9</v>
      </c>
      <c r="K76" s="35"/>
      <c r="L76" s="34">
        <v>105</v>
      </c>
    </row>
    <row r="77" spans="1:12" s="2" customFormat="1" ht="21">
      <c r="A77" s="16" t="s">
        <v>142</v>
      </c>
      <c r="B77" s="27" t="s">
        <v>143</v>
      </c>
      <c r="C77" s="11" t="s">
        <v>298</v>
      </c>
      <c r="D77" s="25">
        <v>3.528</v>
      </c>
      <c r="E77" s="48">
        <v>5.017</v>
      </c>
      <c r="F77" s="25">
        <f>5.017</f>
        <v>5.017</v>
      </c>
      <c r="G77" s="25"/>
      <c r="H77" s="25">
        <f>5.017+1.791</f>
        <v>6.808</v>
      </c>
      <c r="I77" s="25"/>
      <c r="J77" s="25">
        <f>5.017+1.791</f>
        <v>6.808</v>
      </c>
      <c r="K77" s="25"/>
      <c r="L77" s="25">
        <f>5.017+1.791</f>
        <v>6.808</v>
      </c>
    </row>
    <row r="78" spans="1:12" s="2" customFormat="1" ht="10.5">
      <c r="A78" s="16"/>
      <c r="B78" s="30" t="s">
        <v>144</v>
      </c>
      <c r="C78" s="31"/>
      <c r="D78" s="77"/>
      <c r="E78" s="77"/>
      <c r="F78" s="77"/>
      <c r="G78" s="77"/>
      <c r="H78" s="77"/>
      <c r="I78" s="77"/>
      <c r="J78" s="77"/>
      <c r="K78" s="77"/>
      <c r="L78" s="77"/>
    </row>
    <row r="79" spans="1:12" s="2" customFormat="1" ht="21">
      <c r="A79" s="16" t="s">
        <v>145</v>
      </c>
      <c r="B79" s="26" t="s">
        <v>146</v>
      </c>
      <c r="C79" s="11" t="s">
        <v>147</v>
      </c>
      <c r="D79" s="25">
        <v>104</v>
      </c>
      <c r="E79" s="79">
        <v>103.9</v>
      </c>
      <c r="F79" s="79">
        <v>104.3</v>
      </c>
      <c r="G79" s="25"/>
      <c r="H79" s="79">
        <v>104</v>
      </c>
      <c r="I79" s="25"/>
      <c r="J79" s="79">
        <v>104</v>
      </c>
      <c r="K79" s="25"/>
      <c r="L79" s="79">
        <v>104</v>
      </c>
    </row>
    <row r="80" spans="1:12" s="2" customFormat="1" ht="10.5" customHeight="1">
      <c r="A80" s="16" t="s">
        <v>148</v>
      </c>
      <c r="B80" s="26" t="s">
        <v>149</v>
      </c>
      <c r="C80" s="11" t="s">
        <v>141</v>
      </c>
      <c r="D80" s="25">
        <v>102.8</v>
      </c>
      <c r="E80" s="79">
        <v>104.7</v>
      </c>
      <c r="F80" s="79">
        <v>104.1</v>
      </c>
      <c r="G80" s="25"/>
      <c r="H80" s="79">
        <v>103.6</v>
      </c>
      <c r="I80" s="25"/>
      <c r="J80" s="79">
        <v>104</v>
      </c>
      <c r="K80" s="25"/>
      <c r="L80" s="79">
        <v>104</v>
      </c>
    </row>
    <row r="81" spans="1:12" s="2" customFormat="1" ht="10.5">
      <c r="A81" s="16" t="s">
        <v>150</v>
      </c>
      <c r="B81" s="27" t="s">
        <v>151</v>
      </c>
      <c r="C81" s="35" t="s">
        <v>287</v>
      </c>
      <c r="D81" s="54">
        <v>1160.7</v>
      </c>
      <c r="E81" s="54">
        <v>1264.1</v>
      </c>
      <c r="F81" s="54">
        <v>1304</v>
      </c>
      <c r="G81" s="54"/>
      <c r="H81" s="54">
        <v>1407.7</v>
      </c>
      <c r="I81" s="54"/>
      <c r="J81" s="54">
        <v>1502.1</v>
      </c>
      <c r="K81" s="55"/>
      <c r="L81" s="54">
        <v>1604.4</v>
      </c>
    </row>
    <row r="82" spans="1:12" s="2" customFormat="1" ht="31.5">
      <c r="A82" s="16" t="s">
        <v>152</v>
      </c>
      <c r="B82" s="27" t="s">
        <v>153</v>
      </c>
      <c r="C82" s="11" t="s">
        <v>59</v>
      </c>
      <c r="D82" s="10">
        <v>104.2</v>
      </c>
      <c r="E82" s="10">
        <v>104.2</v>
      </c>
      <c r="F82" s="25">
        <v>99</v>
      </c>
      <c r="G82" s="10"/>
      <c r="H82" s="25">
        <v>104</v>
      </c>
      <c r="I82" s="10"/>
      <c r="J82" s="10">
        <v>102.7</v>
      </c>
      <c r="K82" s="10"/>
      <c r="L82" s="10">
        <v>102.7</v>
      </c>
    </row>
    <row r="83" spans="1:12" s="2" customFormat="1" ht="10.5">
      <c r="A83" s="16" t="s">
        <v>154</v>
      </c>
      <c r="B83" s="27" t="s">
        <v>155</v>
      </c>
      <c r="C83" s="10" t="s">
        <v>141</v>
      </c>
      <c r="D83" s="25">
        <f>D81/1081.8%/D82%</f>
        <v>102.9687139050612</v>
      </c>
      <c r="E83" s="25">
        <f>E81/D81%/E82%</f>
        <v>104.51863467789555</v>
      </c>
      <c r="F83" s="25">
        <f>F81/E81%/F82%</f>
        <v>104.19837965127105</v>
      </c>
      <c r="G83" s="10"/>
      <c r="H83" s="25">
        <f>H81/F81%/H82%</f>
        <v>103.80043652666352</v>
      </c>
      <c r="I83" s="10"/>
      <c r="J83" s="25">
        <f>J81/H81%/J82%</f>
        <v>103.90065655724781</v>
      </c>
      <c r="K83" s="10"/>
      <c r="L83" s="25">
        <f>L81/J81%/L82%</f>
        <v>104.0024005340916</v>
      </c>
    </row>
    <row r="84" spans="1:12" s="2" customFormat="1" ht="10.5">
      <c r="A84" s="16" t="s">
        <v>156</v>
      </c>
      <c r="B84" s="27" t="s">
        <v>157</v>
      </c>
      <c r="C84" s="11" t="s">
        <v>287</v>
      </c>
      <c r="D84" s="10"/>
      <c r="E84" s="10"/>
      <c r="F84" s="10"/>
      <c r="G84" s="10"/>
      <c r="H84" s="10"/>
      <c r="I84" s="10"/>
      <c r="J84" s="10"/>
      <c r="K84" s="10"/>
      <c r="L84" s="10"/>
    </row>
    <row r="85" spans="1:12" s="2" customFormat="1" ht="31.5">
      <c r="A85" s="16" t="s">
        <v>158</v>
      </c>
      <c r="B85" s="27" t="s">
        <v>159</v>
      </c>
      <c r="C85" s="11" t="s">
        <v>59</v>
      </c>
      <c r="D85" s="10"/>
      <c r="E85" s="10"/>
      <c r="F85" s="10"/>
      <c r="G85" s="10"/>
      <c r="H85" s="10"/>
      <c r="I85" s="10"/>
      <c r="J85" s="10"/>
      <c r="K85" s="10"/>
      <c r="L85" s="10"/>
    </row>
    <row r="86" spans="1:12" s="2" customFormat="1" ht="10.5">
      <c r="A86" s="16" t="s">
        <v>160</v>
      </c>
      <c r="B86" s="27" t="s">
        <v>161</v>
      </c>
      <c r="C86" s="11" t="s">
        <v>141</v>
      </c>
      <c r="D86" s="10"/>
      <c r="E86" s="10"/>
      <c r="F86" s="10"/>
      <c r="G86" s="10"/>
      <c r="H86" s="10"/>
      <c r="I86" s="10"/>
      <c r="J86" s="10"/>
      <c r="K86" s="10"/>
      <c r="L86" s="10"/>
    </row>
    <row r="87" spans="1:12" s="2" customFormat="1" ht="10.5">
      <c r="A87" s="16"/>
      <c r="B87" s="30" t="s">
        <v>162</v>
      </c>
      <c r="C87" s="31"/>
      <c r="D87" s="75"/>
      <c r="E87" s="75"/>
      <c r="F87" s="75"/>
      <c r="G87" s="75"/>
      <c r="H87" s="75"/>
      <c r="I87" s="75"/>
      <c r="J87" s="75"/>
      <c r="K87" s="75"/>
      <c r="L87" s="75"/>
    </row>
    <row r="88" spans="1:12" s="2" customFormat="1" ht="10.5">
      <c r="A88" s="16" t="s">
        <v>163</v>
      </c>
      <c r="B88" s="27" t="s">
        <v>164</v>
      </c>
      <c r="C88" s="11" t="s">
        <v>288</v>
      </c>
      <c r="D88" s="72"/>
      <c r="E88" s="72"/>
      <c r="F88" s="72"/>
      <c r="G88" s="72"/>
      <c r="H88" s="72"/>
      <c r="I88" s="72"/>
      <c r="J88" s="72"/>
      <c r="K88" s="72"/>
      <c r="L88" s="72"/>
    </row>
    <row r="89" spans="1:12" s="2" customFormat="1" ht="10.5">
      <c r="A89" s="16" t="s">
        <v>165</v>
      </c>
      <c r="B89" s="27" t="s">
        <v>166</v>
      </c>
      <c r="C89" s="11" t="s">
        <v>288</v>
      </c>
      <c r="D89" s="72"/>
      <c r="E89" s="72"/>
      <c r="F89" s="72"/>
      <c r="G89" s="72"/>
      <c r="H89" s="72"/>
      <c r="I89" s="72"/>
      <c r="J89" s="72"/>
      <c r="K89" s="72"/>
      <c r="L89" s="72"/>
    </row>
    <row r="90" spans="1:12" s="2" customFormat="1" ht="10.5">
      <c r="A90" s="16"/>
      <c r="B90" s="29" t="s">
        <v>167</v>
      </c>
      <c r="C90" s="11"/>
      <c r="D90" s="72"/>
      <c r="E90" s="72"/>
      <c r="F90" s="72"/>
      <c r="G90" s="72"/>
      <c r="H90" s="72"/>
      <c r="I90" s="72"/>
      <c r="J90" s="72"/>
      <c r="K90" s="72"/>
      <c r="L90" s="72"/>
    </row>
    <row r="91" spans="1:12" s="2" customFormat="1" ht="10.5">
      <c r="A91" s="16" t="s">
        <v>168</v>
      </c>
      <c r="B91" s="27" t="s">
        <v>169</v>
      </c>
      <c r="C91" s="11" t="s">
        <v>288</v>
      </c>
      <c r="D91" s="72"/>
      <c r="E91" s="72"/>
      <c r="F91" s="72"/>
      <c r="G91" s="72"/>
      <c r="H91" s="72"/>
      <c r="I91" s="72"/>
      <c r="J91" s="72"/>
      <c r="K91" s="72"/>
      <c r="L91" s="72"/>
    </row>
    <row r="92" spans="1:12" s="2" customFormat="1" ht="10.5">
      <c r="A92" s="16" t="s">
        <v>170</v>
      </c>
      <c r="B92" s="27" t="s">
        <v>171</v>
      </c>
      <c r="C92" s="11" t="s">
        <v>288</v>
      </c>
      <c r="D92" s="72"/>
      <c r="E92" s="72"/>
      <c r="F92" s="72"/>
      <c r="G92" s="72"/>
      <c r="H92" s="72"/>
      <c r="I92" s="72"/>
      <c r="J92" s="72"/>
      <c r="K92" s="72"/>
      <c r="L92" s="72"/>
    </row>
    <row r="93" spans="1:12" s="2" customFormat="1" ht="10.5">
      <c r="A93" s="16" t="s">
        <v>172</v>
      </c>
      <c r="B93" s="27" t="s">
        <v>173</v>
      </c>
      <c r="C93" s="11" t="s">
        <v>288</v>
      </c>
      <c r="D93" s="72"/>
      <c r="E93" s="72"/>
      <c r="F93" s="72"/>
      <c r="G93" s="72"/>
      <c r="H93" s="72"/>
      <c r="I93" s="72"/>
      <c r="J93" s="72"/>
      <c r="K93" s="72"/>
      <c r="L93" s="72"/>
    </row>
    <row r="94" spans="1:12" s="2" customFormat="1" ht="10.5">
      <c r="A94" s="16"/>
      <c r="B94" s="29" t="s">
        <v>299</v>
      </c>
      <c r="C94" s="11"/>
      <c r="D94" s="72"/>
      <c r="E94" s="72"/>
      <c r="F94" s="72"/>
      <c r="G94" s="72"/>
      <c r="H94" s="72"/>
      <c r="I94" s="72"/>
      <c r="J94" s="72"/>
      <c r="K94" s="72"/>
      <c r="L94" s="72"/>
    </row>
    <row r="95" spans="1:12" s="2" customFormat="1" ht="10.5">
      <c r="A95" s="16" t="s">
        <v>174</v>
      </c>
      <c r="B95" s="27" t="s">
        <v>169</v>
      </c>
      <c r="C95" s="11" t="s">
        <v>288</v>
      </c>
      <c r="D95" s="72"/>
      <c r="E95" s="72"/>
      <c r="F95" s="72"/>
      <c r="G95" s="72"/>
      <c r="H95" s="72"/>
      <c r="I95" s="72"/>
      <c r="J95" s="72"/>
      <c r="K95" s="72"/>
      <c r="L95" s="72"/>
    </row>
    <row r="96" spans="1:12" s="2" customFormat="1" ht="10.5">
      <c r="A96" s="16" t="s">
        <v>175</v>
      </c>
      <c r="B96" s="27" t="s">
        <v>173</v>
      </c>
      <c r="C96" s="11" t="s">
        <v>288</v>
      </c>
      <c r="D96" s="72"/>
      <c r="E96" s="72"/>
      <c r="F96" s="72"/>
      <c r="G96" s="72"/>
      <c r="H96" s="72"/>
      <c r="I96" s="72"/>
      <c r="J96" s="72"/>
      <c r="K96" s="72"/>
      <c r="L96" s="72"/>
    </row>
    <row r="97" spans="1:12" s="2" customFormat="1" ht="21">
      <c r="A97" s="16"/>
      <c r="B97" s="33" t="s">
        <v>176</v>
      </c>
      <c r="C97" s="31"/>
      <c r="D97" s="86"/>
      <c r="E97" s="86"/>
      <c r="F97" s="86"/>
      <c r="G97" s="86"/>
      <c r="H97" s="86"/>
      <c r="I97" s="86"/>
      <c r="J97" s="86"/>
      <c r="K97" s="86"/>
      <c r="L97" s="86"/>
    </row>
    <row r="98" spans="1:12" s="2" customFormat="1" ht="21">
      <c r="A98" s="16" t="s">
        <v>177</v>
      </c>
      <c r="B98" s="26" t="s">
        <v>423</v>
      </c>
      <c r="C98" s="35" t="s">
        <v>178</v>
      </c>
      <c r="D98" s="35">
        <v>602</v>
      </c>
      <c r="E98" s="10">
        <v>618</v>
      </c>
      <c r="F98" s="10">
        <f>E98-11-12</f>
        <v>595</v>
      </c>
      <c r="G98" s="72"/>
      <c r="H98" s="10">
        <f>F98</f>
        <v>595</v>
      </c>
      <c r="I98" s="72"/>
      <c r="J98" s="10">
        <f>H98</f>
        <v>595</v>
      </c>
      <c r="K98" s="72"/>
      <c r="L98" s="10">
        <f>J98</f>
        <v>595</v>
      </c>
    </row>
    <row r="99" spans="1:12" s="2" customFormat="1" ht="12.75" customHeight="1">
      <c r="A99" s="16" t="s">
        <v>179</v>
      </c>
      <c r="B99" s="26" t="s">
        <v>424</v>
      </c>
      <c r="C99" s="10" t="s">
        <v>51</v>
      </c>
      <c r="D99" s="80">
        <v>3.46</v>
      </c>
      <c r="E99" s="67">
        <v>3.494</v>
      </c>
      <c r="F99" s="10">
        <v>3.305</v>
      </c>
      <c r="G99" s="10"/>
      <c r="H99" s="10">
        <v>3.346</v>
      </c>
      <c r="I99" s="10"/>
      <c r="J99" s="10">
        <v>3.365</v>
      </c>
      <c r="K99" s="10"/>
      <c r="L99" s="10">
        <v>3.468</v>
      </c>
    </row>
    <row r="100" spans="1:12" s="2" customFormat="1" ht="21" customHeight="1">
      <c r="A100" s="16" t="s">
        <v>180</v>
      </c>
      <c r="B100" s="26" t="s">
        <v>181</v>
      </c>
      <c r="C100" s="10" t="s">
        <v>289</v>
      </c>
      <c r="D100" s="25">
        <f>D227</f>
        <v>2.1456071883999996</v>
      </c>
      <c r="E100" s="25">
        <f>E227</f>
        <v>2.5644125190664</v>
      </c>
      <c r="F100" s="25">
        <f>F227</f>
        <v>2.6266506071574582</v>
      </c>
      <c r="G100" s="25"/>
      <c r="H100" s="25">
        <f>H227</f>
        <v>2.787560130229441</v>
      </c>
      <c r="I100" s="25"/>
      <c r="J100" s="25">
        <f>J227</f>
        <v>2.9488566158293077</v>
      </c>
      <c r="K100" s="25"/>
      <c r="L100" s="25">
        <f>L227</f>
        <v>3.2416172503099676</v>
      </c>
    </row>
    <row r="101" spans="1:12" s="2" customFormat="1" ht="10.5">
      <c r="A101" s="16"/>
      <c r="B101" s="30" t="s">
        <v>182</v>
      </c>
      <c r="C101" s="31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1:12" s="2" customFormat="1" ht="10.5">
      <c r="A102" s="16" t="s">
        <v>183</v>
      </c>
      <c r="B102" s="27" t="s">
        <v>184</v>
      </c>
      <c r="C102" s="35" t="s">
        <v>287</v>
      </c>
      <c r="D102" s="34">
        <f>D107+D108</f>
        <v>1060.52</v>
      </c>
      <c r="E102" s="34">
        <f>E107+E108</f>
        <v>2506.659</v>
      </c>
      <c r="F102" s="34">
        <f>F107+F108</f>
        <v>2922.775</v>
      </c>
      <c r="G102" s="80"/>
      <c r="H102" s="34">
        <f>H107+H108</f>
        <v>3510.0519999999997</v>
      </c>
      <c r="I102" s="80"/>
      <c r="J102" s="34">
        <f>J107+J108</f>
        <v>3614.642</v>
      </c>
      <c r="K102" s="80"/>
      <c r="L102" s="34">
        <f>L107+L108</f>
        <v>3788.144816</v>
      </c>
    </row>
    <row r="103" spans="1:12" s="2" customFormat="1" ht="31.5">
      <c r="A103" s="16" t="s">
        <v>185</v>
      </c>
      <c r="B103" s="27" t="s">
        <v>186</v>
      </c>
      <c r="C103" s="36" t="s">
        <v>59</v>
      </c>
      <c r="D103" s="34">
        <f>D102/989.005%/D104%</f>
        <v>101.54451221483238</v>
      </c>
      <c r="E103" s="34">
        <f>E102/D102%/E104%</f>
        <v>221.3120911217181</v>
      </c>
      <c r="F103" s="34">
        <f>F102/E102%/F104%</f>
        <v>110.41706734185249</v>
      </c>
      <c r="G103" s="34"/>
      <c r="H103" s="34">
        <f>H102/F102%/H104%</f>
        <v>114.15696831943885</v>
      </c>
      <c r="I103" s="34"/>
      <c r="J103" s="34">
        <f>J102/H102%/J104%</f>
        <v>98.16942605877456</v>
      </c>
      <c r="K103" s="34"/>
      <c r="L103" s="34">
        <v>100</v>
      </c>
    </row>
    <row r="104" spans="1:12" s="2" customFormat="1" ht="10.5">
      <c r="A104" s="16" t="s">
        <v>187</v>
      </c>
      <c r="B104" s="27" t="s">
        <v>188</v>
      </c>
      <c r="C104" s="35" t="s">
        <v>141</v>
      </c>
      <c r="D104" s="34">
        <v>105.6</v>
      </c>
      <c r="E104" s="34">
        <v>106.8</v>
      </c>
      <c r="F104" s="34">
        <v>105.6</v>
      </c>
      <c r="G104" s="34"/>
      <c r="H104" s="34">
        <v>105.2</v>
      </c>
      <c r="I104" s="34"/>
      <c r="J104" s="34">
        <v>104.9</v>
      </c>
      <c r="K104" s="34"/>
      <c r="L104" s="34">
        <v>104.8</v>
      </c>
    </row>
    <row r="105" spans="1:12" s="2" customFormat="1" ht="21">
      <c r="A105" s="16" t="s">
        <v>189</v>
      </c>
      <c r="B105" s="26" t="s">
        <v>190</v>
      </c>
      <c r="C105" s="10" t="s">
        <v>191</v>
      </c>
      <c r="D105" s="34"/>
      <c r="E105" s="67"/>
      <c r="F105" s="67"/>
      <c r="G105" s="67"/>
      <c r="H105" s="67"/>
      <c r="I105" s="67"/>
      <c r="J105" s="67"/>
      <c r="K105" s="67"/>
      <c r="L105" s="67"/>
    </row>
    <row r="106" spans="1:12" s="2" customFormat="1" ht="36">
      <c r="A106" s="16"/>
      <c r="B106" s="28" t="s">
        <v>300</v>
      </c>
      <c r="C106" s="10"/>
      <c r="D106" s="34"/>
      <c r="E106" s="67"/>
      <c r="F106" s="67"/>
      <c r="G106" s="67"/>
      <c r="H106" s="67"/>
      <c r="I106" s="67"/>
      <c r="J106" s="67"/>
      <c r="K106" s="67"/>
      <c r="L106" s="67"/>
    </row>
    <row r="107" spans="1:12" s="2" customFormat="1" ht="10.5">
      <c r="A107" s="16" t="s">
        <v>192</v>
      </c>
      <c r="B107" s="27" t="s">
        <v>193</v>
      </c>
      <c r="C107" s="10" t="s">
        <v>287</v>
      </c>
      <c r="D107" s="34">
        <v>485.331</v>
      </c>
      <c r="E107" s="25">
        <v>1644.53</v>
      </c>
      <c r="F107" s="25">
        <v>1866.738</v>
      </c>
      <c r="G107" s="67"/>
      <c r="H107" s="25">
        <v>1840.378</v>
      </c>
      <c r="I107" s="67"/>
      <c r="J107" s="25">
        <v>1812.593</v>
      </c>
      <c r="K107" s="67"/>
      <c r="L107" s="25">
        <f>J107*100%*104.8%</f>
        <v>1899.5974640000002</v>
      </c>
    </row>
    <row r="108" spans="1:12" s="2" customFormat="1" ht="10.5">
      <c r="A108" s="16" t="s">
        <v>194</v>
      </c>
      <c r="B108" s="27" t="s">
        <v>195</v>
      </c>
      <c r="C108" s="10" t="s">
        <v>287</v>
      </c>
      <c r="D108" s="34">
        <f>D109+D112+D116</f>
        <v>575.189</v>
      </c>
      <c r="E108" s="34">
        <f>E109+E112+E116</f>
        <v>862.129</v>
      </c>
      <c r="F108" s="34">
        <f>F109+F112+F116</f>
        <v>1056.037</v>
      </c>
      <c r="G108" s="67"/>
      <c r="H108" s="34">
        <f>H109+H112+H116</f>
        <v>1669.674</v>
      </c>
      <c r="I108" s="67"/>
      <c r="J108" s="34">
        <f>J109+J112+J116</f>
        <v>1802.049</v>
      </c>
      <c r="K108" s="67"/>
      <c r="L108" s="34">
        <f>L109+L112+L116</f>
        <v>1888.547352</v>
      </c>
    </row>
    <row r="109" spans="1:12" s="2" customFormat="1" ht="10.5">
      <c r="A109" s="16" t="s">
        <v>303</v>
      </c>
      <c r="B109" s="38" t="s">
        <v>196</v>
      </c>
      <c r="C109" s="10" t="s">
        <v>287</v>
      </c>
      <c r="D109" s="34">
        <v>68.433</v>
      </c>
      <c r="E109" s="25">
        <v>104.183</v>
      </c>
      <c r="F109" s="25">
        <v>116.44</v>
      </c>
      <c r="G109" s="25"/>
      <c r="H109" s="25">
        <v>112.122</v>
      </c>
      <c r="I109" s="25"/>
      <c r="J109" s="25">
        <v>116.674</v>
      </c>
      <c r="K109" s="25"/>
      <c r="L109" s="25">
        <f>J109*100%*104.8%</f>
        <v>122.27435200000001</v>
      </c>
    </row>
    <row r="110" spans="1:12" s="2" customFormat="1" ht="10.5">
      <c r="A110" s="16" t="s">
        <v>305</v>
      </c>
      <c r="B110" s="39" t="s">
        <v>284</v>
      </c>
      <c r="C110" s="10" t="s">
        <v>287</v>
      </c>
      <c r="D110" s="34"/>
      <c r="E110" s="67"/>
      <c r="F110" s="67"/>
      <c r="G110" s="67"/>
      <c r="H110" s="67"/>
      <c r="I110" s="67"/>
      <c r="J110" s="67"/>
      <c r="K110" s="67"/>
      <c r="L110" s="67"/>
    </row>
    <row r="111" spans="1:12" s="2" customFormat="1" ht="10.5">
      <c r="A111" s="16" t="s">
        <v>304</v>
      </c>
      <c r="B111" s="38" t="s">
        <v>197</v>
      </c>
      <c r="C111" s="10" t="s">
        <v>287</v>
      </c>
      <c r="D111" s="34"/>
      <c r="E111" s="67"/>
      <c r="F111" s="67"/>
      <c r="G111" s="67"/>
      <c r="H111" s="67"/>
      <c r="I111" s="67"/>
      <c r="J111" s="67"/>
      <c r="K111" s="67"/>
      <c r="L111" s="67"/>
    </row>
    <row r="112" spans="1:12" s="2" customFormat="1" ht="10.5">
      <c r="A112" s="16" t="s">
        <v>306</v>
      </c>
      <c r="B112" s="38" t="s">
        <v>198</v>
      </c>
      <c r="C112" s="10" t="s">
        <v>287</v>
      </c>
      <c r="D112" s="34">
        <f>D113+D114+D115</f>
        <v>92.217</v>
      </c>
      <c r="E112" s="34">
        <f>E113+E114+E115</f>
        <v>189.08</v>
      </c>
      <c r="F112" s="34">
        <f>F113+F114+F115</f>
        <v>403.39599999999996</v>
      </c>
      <c r="G112" s="25"/>
      <c r="H112" s="34">
        <f>H113+H114+H115</f>
        <v>845.1179999999999</v>
      </c>
      <c r="I112" s="25"/>
      <c r="J112" s="34">
        <f>J113+J114+J115</f>
        <v>969.595</v>
      </c>
      <c r="K112" s="25"/>
      <c r="L112" s="34">
        <f>L113+L114+L115</f>
        <v>1016.13556</v>
      </c>
    </row>
    <row r="113" spans="1:12" s="2" customFormat="1" ht="10.5">
      <c r="A113" s="16" t="s">
        <v>308</v>
      </c>
      <c r="B113" s="39" t="s">
        <v>199</v>
      </c>
      <c r="C113" s="10" t="s">
        <v>287</v>
      </c>
      <c r="D113" s="34">
        <v>20.548</v>
      </c>
      <c r="E113" s="25">
        <v>121.117</v>
      </c>
      <c r="F113" s="25">
        <v>314.685</v>
      </c>
      <c r="G113" s="25"/>
      <c r="H113" s="25">
        <v>795.52</v>
      </c>
      <c r="I113" s="25"/>
      <c r="J113" s="25">
        <v>911.409</v>
      </c>
      <c r="K113" s="25"/>
      <c r="L113" s="25">
        <f>J113*100%*104.8%</f>
        <v>955.1566320000001</v>
      </c>
    </row>
    <row r="114" spans="1:12" s="2" customFormat="1" ht="10.5">
      <c r="A114" s="16" t="s">
        <v>309</v>
      </c>
      <c r="B114" s="39" t="s">
        <v>200</v>
      </c>
      <c r="C114" s="10" t="s">
        <v>287</v>
      </c>
      <c r="D114" s="34">
        <v>58.305</v>
      </c>
      <c r="E114" s="25">
        <v>57.849</v>
      </c>
      <c r="F114" s="25">
        <v>74.729</v>
      </c>
      <c r="G114" s="25"/>
      <c r="H114" s="25">
        <v>38.598</v>
      </c>
      <c r="I114" s="25"/>
      <c r="J114" s="25">
        <v>46.812</v>
      </c>
      <c r="K114" s="25"/>
      <c r="L114" s="25">
        <f>J114*100%*104.8%</f>
        <v>49.058976</v>
      </c>
    </row>
    <row r="115" spans="1:12" s="2" customFormat="1" ht="10.5">
      <c r="A115" s="16" t="s">
        <v>310</v>
      </c>
      <c r="B115" s="39" t="s">
        <v>201</v>
      </c>
      <c r="C115" s="10" t="s">
        <v>287</v>
      </c>
      <c r="D115" s="34">
        <v>13.364</v>
      </c>
      <c r="E115" s="25">
        <v>10.114</v>
      </c>
      <c r="F115" s="25">
        <v>13.982</v>
      </c>
      <c r="G115" s="25"/>
      <c r="H115" s="25">
        <v>11</v>
      </c>
      <c r="I115" s="25"/>
      <c r="J115" s="25">
        <v>11.374</v>
      </c>
      <c r="K115" s="25"/>
      <c r="L115" s="25">
        <f>J115*100%*104.8%</f>
        <v>11.919952</v>
      </c>
    </row>
    <row r="116" spans="1:12" s="2" customFormat="1" ht="10.5">
      <c r="A116" s="16" t="s">
        <v>307</v>
      </c>
      <c r="B116" s="38" t="s">
        <v>202</v>
      </c>
      <c r="C116" s="10" t="s">
        <v>287</v>
      </c>
      <c r="D116" s="34">
        <v>414.539</v>
      </c>
      <c r="E116" s="25">
        <v>568.866</v>
      </c>
      <c r="F116" s="25">
        <v>536.201</v>
      </c>
      <c r="G116" s="25"/>
      <c r="H116" s="25">
        <v>712.434</v>
      </c>
      <c r="I116" s="25"/>
      <c r="J116" s="25">
        <v>715.78</v>
      </c>
      <c r="K116" s="25"/>
      <c r="L116" s="25">
        <f>J116*100%*104.8%</f>
        <v>750.13744</v>
      </c>
    </row>
    <row r="117" spans="1:12" s="2" customFormat="1" ht="10.5" customHeight="1">
      <c r="A117" s="16"/>
      <c r="B117" s="33" t="s">
        <v>203</v>
      </c>
      <c r="C117" s="31"/>
      <c r="D117" s="75"/>
      <c r="E117" s="75"/>
      <c r="F117" s="75"/>
      <c r="G117" s="75"/>
      <c r="H117" s="75"/>
      <c r="I117" s="75"/>
      <c r="J117" s="75"/>
      <c r="K117" s="75"/>
      <c r="L117" s="75"/>
    </row>
    <row r="118" spans="1:12" s="2" customFormat="1" ht="21" customHeight="1">
      <c r="A118" s="16" t="s">
        <v>204</v>
      </c>
      <c r="B118" s="28" t="s">
        <v>205</v>
      </c>
      <c r="C118" s="10" t="s">
        <v>286</v>
      </c>
      <c r="D118" s="25">
        <f>D119+D132</f>
        <v>937.1</v>
      </c>
      <c r="E118" s="25">
        <f>E119+E132</f>
        <v>984</v>
      </c>
      <c r="F118" s="25">
        <f>F119+F132</f>
        <v>1029.5</v>
      </c>
      <c r="G118" s="10"/>
      <c r="H118" s="25">
        <f>H119+H132</f>
        <v>1049.9299999999998</v>
      </c>
      <c r="I118" s="25"/>
      <c r="J118" s="25">
        <f>J119+J132</f>
        <v>1081.96</v>
      </c>
      <c r="K118" s="25"/>
      <c r="L118" s="25">
        <f>L119+L132</f>
        <v>1115.4</v>
      </c>
    </row>
    <row r="119" spans="1:12" s="2" customFormat="1" ht="10.5">
      <c r="A119" s="16" t="s">
        <v>206</v>
      </c>
      <c r="B119" s="29" t="s">
        <v>207</v>
      </c>
      <c r="C119" s="10" t="s">
        <v>286</v>
      </c>
      <c r="D119" s="10">
        <f>D120+D131</f>
        <v>235.10000000000002</v>
      </c>
      <c r="E119" s="25">
        <f>E120+E131</f>
        <v>248</v>
      </c>
      <c r="F119" s="25">
        <f>F120+F131</f>
        <v>262.9</v>
      </c>
      <c r="G119" s="10"/>
      <c r="H119" s="25">
        <f>H120+H131</f>
        <v>268</v>
      </c>
      <c r="I119" s="10"/>
      <c r="J119" s="25">
        <f>J120+J131</f>
        <v>284.4</v>
      </c>
      <c r="K119" s="10"/>
      <c r="L119" s="25">
        <f>L120+L131</f>
        <v>301.9</v>
      </c>
    </row>
    <row r="120" spans="1:12" s="2" customFormat="1" ht="21" customHeight="1">
      <c r="A120" s="16" t="s">
        <v>208</v>
      </c>
      <c r="B120" s="28" t="s">
        <v>209</v>
      </c>
      <c r="C120" s="10" t="s">
        <v>286</v>
      </c>
      <c r="D120" s="10">
        <v>223.8</v>
      </c>
      <c r="E120" s="10">
        <v>235.7</v>
      </c>
      <c r="F120" s="10">
        <v>252.4</v>
      </c>
      <c r="G120" s="10"/>
      <c r="H120" s="10">
        <v>259.1</v>
      </c>
      <c r="I120" s="10"/>
      <c r="J120" s="10">
        <v>275.5</v>
      </c>
      <c r="K120" s="10"/>
      <c r="L120" s="25">
        <v>293</v>
      </c>
    </row>
    <row r="121" spans="1:12" s="2" customFormat="1" ht="10.5">
      <c r="A121" s="16" t="s">
        <v>311</v>
      </c>
      <c r="B121" s="38" t="s">
        <v>211</v>
      </c>
      <c r="C121" s="10" t="s">
        <v>286</v>
      </c>
      <c r="D121" s="10">
        <v>0</v>
      </c>
      <c r="E121" s="10">
        <v>0</v>
      </c>
      <c r="F121" s="10">
        <v>0</v>
      </c>
      <c r="G121" s="10"/>
      <c r="H121" s="10">
        <v>0</v>
      </c>
      <c r="I121" s="10"/>
      <c r="J121" s="10">
        <v>0</v>
      </c>
      <c r="K121" s="10"/>
      <c r="L121" s="10">
        <v>0</v>
      </c>
    </row>
    <row r="122" spans="1:12" s="2" customFormat="1" ht="10.5">
      <c r="A122" s="16" t="s">
        <v>312</v>
      </c>
      <c r="B122" s="38" t="s">
        <v>213</v>
      </c>
      <c r="C122" s="10" t="s">
        <v>286</v>
      </c>
      <c r="D122" s="10">
        <v>167.2</v>
      </c>
      <c r="E122" s="10">
        <v>179.7</v>
      </c>
      <c r="F122" s="10">
        <v>195.9</v>
      </c>
      <c r="G122" s="10"/>
      <c r="H122" s="10">
        <v>209.4</v>
      </c>
      <c r="I122" s="10"/>
      <c r="J122" s="25">
        <v>226</v>
      </c>
      <c r="K122" s="10"/>
      <c r="L122" s="25">
        <v>244</v>
      </c>
    </row>
    <row r="123" spans="1:12" s="2" customFormat="1" ht="10.5">
      <c r="A123" s="16" t="s">
        <v>313</v>
      </c>
      <c r="B123" s="38" t="s">
        <v>215</v>
      </c>
      <c r="C123" s="10" t="s">
        <v>286</v>
      </c>
      <c r="D123" s="10">
        <v>2.8</v>
      </c>
      <c r="E123" s="10">
        <v>3.4</v>
      </c>
      <c r="F123" s="10">
        <v>3.2</v>
      </c>
      <c r="G123" s="10"/>
      <c r="H123" s="10">
        <v>3.3</v>
      </c>
      <c r="I123" s="10"/>
      <c r="J123" s="10">
        <v>3.4</v>
      </c>
      <c r="K123" s="10"/>
      <c r="L123" s="10">
        <v>3.5</v>
      </c>
    </row>
    <row r="124" spans="1:12" s="2" customFormat="1" ht="10.5">
      <c r="A124" s="16" t="s">
        <v>314</v>
      </c>
      <c r="B124" s="38" t="s">
        <v>217</v>
      </c>
      <c r="C124" s="10" t="s">
        <v>286</v>
      </c>
      <c r="D124" s="10">
        <v>23.5</v>
      </c>
      <c r="E124" s="25">
        <v>27</v>
      </c>
      <c r="F124" s="10">
        <v>28.8</v>
      </c>
      <c r="G124" s="10"/>
      <c r="H124" s="10">
        <v>26.7</v>
      </c>
      <c r="I124" s="10"/>
      <c r="J124" s="10">
        <v>27.7</v>
      </c>
      <c r="K124" s="10"/>
      <c r="L124" s="25">
        <v>28</v>
      </c>
    </row>
    <row r="125" spans="1:12" s="2" customFormat="1" ht="21">
      <c r="A125" s="16" t="s">
        <v>315</v>
      </c>
      <c r="B125" s="74" t="s">
        <v>219</v>
      </c>
      <c r="C125" s="8" t="s">
        <v>286</v>
      </c>
      <c r="D125" s="8">
        <v>0</v>
      </c>
      <c r="E125" s="8">
        <v>0</v>
      </c>
      <c r="F125" s="8">
        <v>0</v>
      </c>
      <c r="G125" s="8"/>
      <c r="H125" s="8">
        <v>0</v>
      </c>
      <c r="I125" s="8"/>
      <c r="J125" s="8">
        <v>0</v>
      </c>
      <c r="K125" s="8"/>
      <c r="L125" s="8">
        <v>0</v>
      </c>
    </row>
    <row r="126" spans="1:12" s="2" customFormat="1" ht="10.5">
      <c r="A126" s="16" t="s">
        <v>316</v>
      </c>
      <c r="B126" s="38" t="s">
        <v>221</v>
      </c>
      <c r="C126" s="10" t="s">
        <v>286</v>
      </c>
      <c r="D126" s="10">
        <v>2.8</v>
      </c>
      <c r="E126" s="10">
        <v>2.4</v>
      </c>
      <c r="F126" s="10">
        <v>2.7</v>
      </c>
      <c r="G126" s="10"/>
      <c r="H126" s="10">
        <v>2.7</v>
      </c>
      <c r="I126" s="10"/>
      <c r="J126" s="10">
        <v>2.7</v>
      </c>
      <c r="K126" s="10"/>
      <c r="L126" s="10">
        <v>2.8</v>
      </c>
    </row>
    <row r="127" spans="1:12" s="2" customFormat="1" ht="10.5">
      <c r="A127" s="16" t="s">
        <v>317</v>
      </c>
      <c r="B127" s="38" t="s">
        <v>222</v>
      </c>
      <c r="C127" s="10" t="s">
        <v>286</v>
      </c>
      <c r="D127" s="10">
        <v>0</v>
      </c>
      <c r="E127" s="10">
        <v>0</v>
      </c>
      <c r="F127" s="10">
        <v>0</v>
      </c>
      <c r="G127" s="10"/>
      <c r="H127" s="10">
        <v>0</v>
      </c>
      <c r="I127" s="10"/>
      <c r="J127" s="10">
        <v>0</v>
      </c>
      <c r="K127" s="10"/>
      <c r="L127" s="10">
        <v>0</v>
      </c>
    </row>
    <row r="128" spans="1:12" s="2" customFormat="1" ht="10.5">
      <c r="A128" s="16" t="s">
        <v>318</v>
      </c>
      <c r="B128" s="38" t="s">
        <v>223</v>
      </c>
      <c r="C128" s="10" t="s">
        <v>286</v>
      </c>
      <c r="D128" s="10">
        <v>0</v>
      </c>
      <c r="E128" s="10">
        <v>0</v>
      </c>
      <c r="F128" s="10">
        <v>0</v>
      </c>
      <c r="G128" s="10"/>
      <c r="H128" s="10">
        <v>0</v>
      </c>
      <c r="I128" s="10"/>
      <c r="J128" s="10">
        <v>0</v>
      </c>
      <c r="K128" s="10"/>
      <c r="L128" s="10">
        <v>0</v>
      </c>
    </row>
    <row r="129" spans="1:12" s="2" customFormat="1" ht="10.5">
      <c r="A129" s="16" t="s">
        <v>319</v>
      </c>
      <c r="B129" s="38" t="s">
        <v>224</v>
      </c>
      <c r="C129" s="10" t="s">
        <v>286</v>
      </c>
      <c r="D129" s="10">
        <v>0</v>
      </c>
      <c r="E129" s="10">
        <v>0</v>
      </c>
      <c r="F129" s="10">
        <v>0</v>
      </c>
      <c r="G129" s="10"/>
      <c r="H129" s="10">
        <v>0</v>
      </c>
      <c r="I129" s="10"/>
      <c r="J129" s="10">
        <v>0</v>
      </c>
      <c r="K129" s="10"/>
      <c r="L129" s="10">
        <v>0</v>
      </c>
    </row>
    <row r="130" spans="1:12" s="2" customFormat="1" ht="10.5">
      <c r="A130" s="16" t="s">
        <v>320</v>
      </c>
      <c r="B130" s="38" t="s">
        <v>225</v>
      </c>
      <c r="C130" s="10" t="s">
        <v>286</v>
      </c>
      <c r="D130" s="10">
        <v>16.5</v>
      </c>
      <c r="E130" s="10">
        <v>11.9</v>
      </c>
      <c r="F130" s="10">
        <v>11.4</v>
      </c>
      <c r="G130" s="10"/>
      <c r="H130" s="10">
        <v>11.7</v>
      </c>
      <c r="I130" s="10"/>
      <c r="J130" s="25">
        <v>12</v>
      </c>
      <c r="K130" s="10"/>
      <c r="L130" s="10">
        <v>12.5</v>
      </c>
    </row>
    <row r="131" spans="1:12" s="2" customFormat="1" ht="10.5">
      <c r="A131" s="16" t="s">
        <v>210</v>
      </c>
      <c r="B131" s="29" t="s">
        <v>226</v>
      </c>
      <c r="C131" s="10" t="s">
        <v>286</v>
      </c>
      <c r="D131" s="10">
        <v>11.3</v>
      </c>
      <c r="E131" s="10">
        <v>12.3</v>
      </c>
      <c r="F131" s="10">
        <v>10.5</v>
      </c>
      <c r="G131" s="10"/>
      <c r="H131" s="25">
        <v>8.9</v>
      </c>
      <c r="I131" s="25"/>
      <c r="J131" s="25">
        <v>8.9</v>
      </c>
      <c r="K131" s="25"/>
      <c r="L131" s="25">
        <v>8.9</v>
      </c>
    </row>
    <row r="132" spans="1:12" s="2" customFormat="1" ht="10.5">
      <c r="A132" s="16" t="s">
        <v>212</v>
      </c>
      <c r="B132" s="29" t="s">
        <v>227</v>
      </c>
      <c r="C132" s="10" t="s">
        <v>286</v>
      </c>
      <c r="D132" s="25">
        <v>702</v>
      </c>
      <c r="E132" s="25">
        <v>736</v>
      </c>
      <c r="F132" s="25">
        <v>766.6</v>
      </c>
      <c r="G132" s="10"/>
      <c r="H132" s="25">
        <v>781.93</v>
      </c>
      <c r="I132" s="25"/>
      <c r="J132" s="25">
        <v>797.56</v>
      </c>
      <c r="K132" s="25"/>
      <c r="L132" s="25">
        <v>813.5</v>
      </c>
    </row>
    <row r="133" spans="1:12" s="2" customFormat="1" ht="10.5">
      <c r="A133" s="16" t="s">
        <v>321</v>
      </c>
      <c r="B133" s="38" t="s">
        <v>228</v>
      </c>
      <c r="C133" s="10" t="s">
        <v>286</v>
      </c>
      <c r="D133" s="10">
        <v>258.1</v>
      </c>
      <c r="E133" s="25">
        <v>163.4</v>
      </c>
      <c r="F133" s="25">
        <v>194.8</v>
      </c>
      <c r="G133" s="10"/>
      <c r="H133" s="25">
        <v>198.69</v>
      </c>
      <c r="I133" s="25"/>
      <c r="J133" s="25">
        <v>202.67</v>
      </c>
      <c r="K133" s="25"/>
      <c r="L133" s="25">
        <v>206.7</v>
      </c>
    </row>
    <row r="134" spans="1:12" s="2" customFormat="1" ht="10.5">
      <c r="A134" s="16" t="s">
        <v>322</v>
      </c>
      <c r="B134" s="38" t="s">
        <v>229</v>
      </c>
      <c r="C134" s="10" t="s">
        <v>286</v>
      </c>
      <c r="D134" s="10">
        <v>269.1</v>
      </c>
      <c r="E134" s="25">
        <v>292</v>
      </c>
      <c r="F134" s="25">
        <v>297.3</v>
      </c>
      <c r="G134" s="10"/>
      <c r="H134" s="25">
        <v>303.2</v>
      </c>
      <c r="I134" s="25"/>
      <c r="J134" s="25">
        <v>209.26</v>
      </c>
      <c r="K134" s="25"/>
      <c r="L134" s="25">
        <v>213.48</v>
      </c>
    </row>
    <row r="135" spans="1:12" s="2" customFormat="1" ht="10.5">
      <c r="A135" s="16" t="s">
        <v>323</v>
      </c>
      <c r="B135" s="38" t="s">
        <v>230</v>
      </c>
      <c r="C135" s="10" t="s">
        <v>286</v>
      </c>
      <c r="D135" s="10">
        <v>158.3</v>
      </c>
      <c r="E135" s="25">
        <v>229.2</v>
      </c>
      <c r="F135" s="25">
        <v>188</v>
      </c>
      <c r="G135" s="10"/>
      <c r="H135" s="25">
        <v>191.76</v>
      </c>
      <c r="I135" s="25"/>
      <c r="J135" s="25">
        <v>195.6</v>
      </c>
      <c r="K135" s="25"/>
      <c r="L135" s="25">
        <v>199.5</v>
      </c>
    </row>
    <row r="136" spans="1:12" s="2" customFormat="1" ht="10.5">
      <c r="A136" s="16" t="s">
        <v>324</v>
      </c>
      <c r="B136" s="38" t="s">
        <v>231</v>
      </c>
      <c r="C136" s="10" t="s">
        <v>286</v>
      </c>
      <c r="D136" s="10">
        <v>101.4</v>
      </c>
      <c r="E136" s="25">
        <v>146</v>
      </c>
      <c r="F136" s="25">
        <v>123.9</v>
      </c>
      <c r="G136" s="10"/>
      <c r="H136" s="25">
        <v>126.4</v>
      </c>
      <c r="I136" s="25"/>
      <c r="J136" s="25">
        <v>128.9</v>
      </c>
      <c r="K136" s="25"/>
      <c r="L136" s="25">
        <v>131.5</v>
      </c>
    </row>
    <row r="137" spans="1:12" s="2" customFormat="1" ht="21" customHeight="1">
      <c r="A137" s="16" t="s">
        <v>214</v>
      </c>
      <c r="B137" s="28" t="s">
        <v>232</v>
      </c>
      <c r="C137" s="10" t="s">
        <v>286</v>
      </c>
      <c r="D137" s="10">
        <v>945.8</v>
      </c>
      <c r="E137" s="10">
        <v>985.2</v>
      </c>
      <c r="F137" s="10">
        <v>1051.8</v>
      </c>
      <c r="G137" s="10"/>
      <c r="H137" s="25">
        <v>1075.6</v>
      </c>
      <c r="I137" s="25"/>
      <c r="J137" s="25">
        <v>1097.1</v>
      </c>
      <c r="K137" s="25"/>
      <c r="L137" s="25">
        <v>1119</v>
      </c>
    </row>
    <row r="138" spans="1:12" s="2" customFormat="1" ht="10.5">
      <c r="A138" s="16" t="s">
        <v>325</v>
      </c>
      <c r="B138" s="38" t="s">
        <v>233</v>
      </c>
      <c r="C138" s="10" t="s">
        <v>286</v>
      </c>
      <c r="D138" s="10">
        <v>116.3</v>
      </c>
      <c r="E138" s="10">
        <v>117.2</v>
      </c>
      <c r="F138" s="10">
        <v>115.5</v>
      </c>
      <c r="G138" s="10"/>
      <c r="H138" s="25">
        <v>117.8</v>
      </c>
      <c r="I138" s="25"/>
      <c r="J138" s="25">
        <v>120.1</v>
      </c>
      <c r="K138" s="25"/>
      <c r="L138" s="25">
        <v>122.5</v>
      </c>
    </row>
    <row r="139" spans="1:12" s="2" customFormat="1" ht="10.5">
      <c r="A139" s="16" t="s">
        <v>326</v>
      </c>
      <c r="B139" s="38" t="s">
        <v>234</v>
      </c>
      <c r="C139" s="10" t="s">
        <v>286</v>
      </c>
      <c r="D139" s="10">
        <v>3.5</v>
      </c>
      <c r="E139" s="10">
        <v>3.8</v>
      </c>
      <c r="F139" s="25">
        <v>2</v>
      </c>
      <c r="G139" s="10"/>
      <c r="H139" s="25">
        <v>2.04</v>
      </c>
      <c r="I139" s="10"/>
      <c r="J139" s="10">
        <v>2.1</v>
      </c>
      <c r="K139" s="10"/>
      <c r="L139" s="10">
        <v>2.1</v>
      </c>
    </row>
    <row r="140" spans="1:12" s="2" customFormat="1" ht="10.5" customHeight="1">
      <c r="A140" s="16" t="s">
        <v>327</v>
      </c>
      <c r="B140" s="74" t="s">
        <v>297</v>
      </c>
      <c r="C140" s="8" t="s">
        <v>286</v>
      </c>
      <c r="D140" s="8">
        <v>0.8</v>
      </c>
      <c r="E140" s="73">
        <v>1.5</v>
      </c>
      <c r="F140" s="73">
        <v>2.3</v>
      </c>
      <c r="G140" s="8"/>
      <c r="H140" s="8">
        <v>2.3</v>
      </c>
      <c r="I140" s="8"/>
      <c r="J140" s="8">
        <v>2.4</v>
      </c>
      <c r="K140" s="8"/>
      <c r="L140" s="8">
        <v>2.4</v>
      </c>
    </row>
    <row r="141" spans="1:12" s="2" customFormat="1" ht="10.5">
      <c r="A141" s="16" t="s">
        <v>328</v>
      </c>
      <c r="B141" s="38" t="s">
        <v>235</v>
      </c>
      <c r="C141" s="10" t="s">
        <v>286</v>
      </c>
      <c r="D141" s="10">
        <v>83.6</v>
      </c>
      <c r="E141" s="25">
        <v>65.9</v>
      </c>
      <c r="F141" s="25">
        <v>74.4</v>
      </c>
      <c r="G141" s="10"/>
      <c r="H141" s="10">
        <v>75.9</v>
      </c>
      <c r="I141" s="10"/>
      <c r="J141" s="10">
        <v>77.4</v>
      </c>
      <c r="K141" s="10"/>
      <c r="L141" s="10">
        <v>78.9</v>
      </c>
    </row>
    <row r="142" spans="1:12" s="2" customFormat="1" ht="10.5">
      <c r="A142" s="16" t="s">
        <v>329</v>
      </c>
      <c r="B142" s="38" t="s">
        <v>236</v>
      </c>
      <c r="C142" s="10" t="s">
        <v>286</v>
      </c>
      <c r="D142" s="10">
        <v>60.5</v>
      </c>
      <c r="E142" s="25">
        <v>67.1</v>
      </c>
      <c r="F142" s="25">
        <v>72.5</v>
      </c>
      <c r="G142" s="10"/>
      <c r="H142" s="10">
        <v>73.9</v>
      </c>
      <c r="I142" s="10"/>
      <c r="J142" s="10">
        <v>75.4</v>
      </c>
      <c r="K142" s="10"/>
      <c r="L142" s="10">
        <v>76.9</v>
      </c>
    </row>
    <row r="143" spans="1:12" s="2" customFormat="1" ht="10.5">
      <c r="A143" s="16" t="s">
        <v>330</v>
      </c>
      <c r="B143" s="38" t="s">
        <v>237</v>
      </c>
      <c r="C143" s="10" t="s">
        <v>286</v>
      </c>
      <c r="D143" s="10">
        <v>0</v>
      </c>
      <c r="E143" s="25">
        <v>6.1</v>
      </c>
      <c r="F143" s="25">
        <v>16.1</v>
      </c>
      <c r="G143" s="10"/>
      <c r="H143" s="25">
        <v>16.4</v>
      </c>
      <c r="I143" s="25"/>
      <c r="J143" s="25">
        <v>16.7</v>
      </c>
      <c r="K143" s="25"/>
      <c r="L143" s="25">
        <v>17</v>
      </c>
    </row>
    <row r="144" spans="1:12" s="2" customFormat="1" ht="10.5">
      <c r="A144" s="16" t="s">
        <v>331</v>
      </c>
      <c r="B144" s="38" t="s">
        <v>238</v>
      </c>
      <c r="C144" s="10" t="s">
        <v>286</v>
      </c>
      <c r="D144" s="10">
        <v>512.1</v>
      </c>
      <c r="E144" s="25">
        <v>537.9</v>
      </c>
      <c r="F144" s="25">
        <v>565</v>
      </c>
      <c r="G144" s="10"/>
      <c r="H144" s="25">
        <v>576.3</v>
      </c>
      <c r="I144" s="25"/>
      <c r="J144" s="25">
        <v>587.8</v>
      </c>
      <c r="K144" s="25"/>
      <c r="L144" s="25">
        <v>599.5</v>
      </c>
    </row>
    <row r="145" spans="1:12" s="2" customFormat="1" ht="10.5">
      <c r="A145" s="16" t="s">
        <v>332</v>
      </c>
      <c r="B145" s="38" t="s">
        <v>239</v>
      </c>
      <c r="C145" s="10" t="s">
        <v>286</v>
      </c>
      <c r="D145" s="25">
        <v>60</v>
      </c>
      <c r="E145" s="25">
        <v>59.6</v>
      </c>
      <c r="F145" s="25">
        <v>80.5</v>
      </c>
      <c r="G145" s="10"/>
      <c r="H145" s="25">
        <v>82.1</v>
      </c>
      <c r="I145" s="25"/>
      <c r="J145" s="25">
        <v>83.7</v>
      </c>
      <c r="K145" s="25"/>
      <c r="L145" s="25">
        <v>85.4</v>
      </c>
    </row>
    <row r="146" spans="1:12" s="2" customFormat="1" ht="10.5">
      <c r="A146" s="16" t="s">
        <v>333</v>
      </c>
      <c r="B146" s="38" t="s">
        <v>240</v>
      </c>
      <c r="C146" s="10" t="s">
        <v>286</v>
      </c>
      <c r="D146" s="10">
        <v>0</v>
      </c>
      <c r="E146" s="10">
        <v>0</v>
      </c>
      <c r="F146" s="10">
        <v>0</v>
      </c>
      <c r="G146" s="10"/>
      <c r="H146" s="71">
        <v>0</v>
      </c>
      <c r="I146" s="71"/>
      <c r="J146" s="71">
        <v>0</v>
      </c>
      <c r="K146" s="71"/>
      <c r="L146" s="71">
        <v>0</v>
      </c>
    </row>
    <row r="147" spans="1:12" s="2" customFormat="1" ht="10.5">
      <c r="A147" s="16" t="s">
        <v>334</v>
      </c>
      <c r="B147" s="38" t="s">
        <v>241</v>
      </c>
      <c r="C147" s="10" t="s">
        <v>286</v>
      </c>
      <c r="D147" s="10">
        <v>24.3</v>
      </c>
      <c r="E147" s="10">
        <v>23.9</v>
      </c>
      <c r="F147" s="25">
        <v>27</v>
      </c>
      <c r="G147" s="10"/>
      <c r="H147" s="25">
        <v>27.5</v>
      </c>
      <c r="I147" s="25"/>
      <c r="J147" s="25">
        <v>28</v>
      </c>
      <c r="K147" s="25"/>
      <c r="L147" s="25">
        <v>28.6</v>
      </c>
    </row>
    <row r="148" spans="1:12" s="2" customFormat="1" ht="10.5">
      <c r="A148" s="16" t="s">
        <v>335</v>
      </c>
      <c r="B148" s="38" t="s">
        <v>242</v>
      </c>
      <c r="C148" s="10" t="s">
        <v>286</v>
      </c>
      <c r="D148" s="10">
        <v>5.5</v>
      </c>
      <c r="E148" s="10">
        <v>6.3</v>
      </c>
      <c r="F148" s="10">
        <v>7.5</v>
      </c>
      <c r="G148" s="10"/>
      <c r="H148" s="10">
        <v>7.6</v>
      </c>
      <c r="I148" s="10"/>
      <c r="J148" s="10">
        <v>7.8</v>
      </c>
      <c r="K148" s="10"/>
      <c r="L148" s="10">
        <v>7.9</v>
      </c>
    </row>
    <row r="149" spans="1:12" s="2" customFormat="1" ht="10.5">
      <c r="A149" s="16" t="s">
        <v>336</v>
      </c>
      <c r="B149" s="38" t="s">
        <v>243</v>
      </c>
      <c r="C149" s="10" t="s">
        <v>286</v>
      </c>
      <c r="D149" s="10">
        <v>0</v>
      </c>
      <c r="E149" s="10">
        <v>0</v>
      </c>
      <c r="F149" s="10">
        <v>0</v>
      </c>
      <c r="G149" s="10"/>
      <c r="H149" s="10">
        <v>0</v>
      </c>
      <c r="I149" s="10"/>
      <c r="J149" s="10">
        <v>0</v>
      </c>
      <c r="K149" s="10"/>
      <c r="L149" s="10">
        <v>0</v>
      </c>
    </row>
    <row r="150" spans="1:12" s="2" customFormat="1" ht="10.5">
      <c r="A150" s="16" t="s">
        <v>337</v>
      </c>
      <c r="B150" s="38" t="s">
        <v>244</v>
      </c>
      <c r="C150" s="10" t="s">
        <v>286</v>
      </c>
      <c r="D150" s="10">
        <v>0.1</v>
      </c>
      <c r="E150" s="25">
        <v>0.07</v>
      </c>
      <c r="F150" s="10">
        <v>0</v>
      </c>
      <c r="G150" s="10"/>
      <c r="H150" s="10">
        <v>0</v>
      </c>
      <c r="I150" s="10"/>
      <c r="J150" s="10">
        <v>0</v>
      </c>
      <c r="K150" s="10"/>
      <c r="L150" s="10">
        <v>0</v>
      </c>
    </row>
    <row r="151" spans="1:12" s="2" customFormat="1" ht="21" customHeight="1">
      <c r="A151" s="16" t="s">
        <v>216</v>
      </c>
      <c r="B151" s="28" t="s">
        <v>295</v>
      </c>
      <c r="C151" s="10" t="s">
        <v>286</v>
      </c>
      <c r="D151" s="25">
        <f>D118-D137</f>
        <v>-8.699999999999932</v>
      </c>
      <c r="E151" s="25">
        <f>E118-E137</f>
        <v>-1.2000000000000455</v>
      </c>
      <c r="F151" s="25">
        <f>F118-F137</f>
        <v>-22.299999999999955</v>
      </c>
      <c r="G151" s="10"/>
      <c r="H151" s="25">
        <f>H118-H137</f>
        <v>-25.670000000000073</v>
      </c>
      <c r="I151" s="10"/>
      <c r="J151" s="25">
        <f>J118-J137</f>
        <v>-15.139999999999873</v>
      </c>
      <c r="K151" s="10"/>
      <c r="L151" s="25">
        <f>L118-L137</f>
        <v>-3.599999999999909</v>
      </c>
    </row>
    <row r="152" spans="1:12" s="2" customFormat="1" ht="10.5">
      <c r="A152" s="16" t="s">
        <v>218</v>
      </c>
      <c r="B152" s="27" t="s">
        <v>245</v>
      </c>
      <c r="C152" s="10" t="s">
        <v>286</v>
      </c>
      <c r="D152" s="25"/>
      <c r="E152" s="25"/>
      <c r="F152" s="25"/>
      <c r="G152" s="10"/>
      <c r="H152" s="25"/>
      <c r="I152" s="10"/>
      <c r="J152" s="25"/>
      <c r="K152" s="10"/>
      <c r="L152" s="25"/>
    </row>
    <row r="153" spans="1:12" s="2" customFormat="1" ht="21">
      <c r="A153" s="16" t="s">
        <v>220</v>
      </c>
      <c r="B153" s="26" t="s">
        <v>246</v>
      </c>
      <c r="C153" s="10" t="s">
        <v>286</v>
      </c>
      <c r="D153" s="10">
        <v>40.3</v>
      </c>
      <c r="E153" s="10">
        <v>38.3</v>
      </c>
      <c r="F153" s="10">
        <v>33.4</v>
      </c>
      <c r="G153" s="10"/>
      <c r="H153" s="10">
        <f>F153-5</f>
        <v>28.4</v>
      </c>
      <c r="I153" s="10"/>
      <c r="J153" s="10">
        <f>H153-5</f>
        <v>23.4</v>
      </c>
      <c r="K153" s="10"/>
      <c r="L153" s="10">
        <f>J153-5</f>
        <v>18.4</v>
      </c>
    </row>
    <row r="154" spans="1:12" s="2" customFormat="1" ht="10.5">
      <c r="A154" s="16"/>
      <c r="B154" s="30" t="s">
        <v>247</v>
      </c>
      <c r="C154" s="31"/>
      <c r="D154" s="75"/>
      <c r="E154" s="75"/>
      <c r="F154" s="75"/>
      <c r="G154" s="75"/>
      <c r="H154" s="75"/>
      <c r="I154" s="75"/>
      <c r="J154" s="75"/>
      <c r="K154" s="75"/>
      <c r="L154" s="75"/>
    </row>
    <row r="155" spans="1:12" s="2" customFormat="1" ht="10.5">
      <c r="A155" s="16" t="s">
        <v>248</v>
      </c>
      <c r="B155" s="27" t="s">
        <v>249</v>
      </c>
      <c r="C155" s="10" t="s">
        <v>141</v>
      </c>
      <c r="D155" s="25">
        <f>D219</f>
        <v>103.0978061626923</v>
      </c>
      <c r="E155" s="25">
        <f>E219</f>
        <v>101.0850871538051</v>
      </c>
      <c r="F155" s="25">
        <f>F219</f>
        <v>99.80764664714803</v>
      </c>
      <c r="G155" s="10"/>
      <c r="H155" s="25">
        <f>H219</f>
        <v>101.22915492708812</v>
      </c>
      <c r="I155" s="10"/>
      <c r="J155" s="25">
        <f>J219</f>
        <v>101.42030170599881</v>
      </c>
      <c r="K155" s="10"/>
      <c r="L155" s="25">
        <f>L219</f>
        <v>101.85646686375517</v>
      </c>
    </row>
    <row r="156" spans="1:12" s="2" customFormat="1" ht="30.75" customHeight="1">
      <c r="A156" s="16" t="s">
        <v>250</v>
      </c>
      <c r="B156" s="26" t="s">
        <v>251</v>
      </c>
      <c r="C156" s="10" t="s">
        <v>290</v>
      </c>
      <c r="D156" s="10">
        <v>11172</v>
      </c>
      <c r="E156" s="10">
        <v>12233</v>
      </c>
      <c r="F156" s="71">
        <f>E156*F222%</f>
        <v>12734.553</v>
      </c>
      <c r="G156" s="10"/>
      <c r="H156" s="71">
        <f>F156*H222%</f>
        <v>13192.996908000001</v>
      </c>
      <c r="I156" s="10"/>
      <c r="J156" s="71">
        <f>H156*J222%</f>
        <v>13720.716784320002</v>
      </c>
      <c r="K156" s="10"/>
      <c r="L156" s="71">
        <f>J156*L222%</f>
        <v>14269.545455692803</v>
      </c>
    </row>
    <row r="157" spans="1:12" s="2" customFormat="1" ht="10.5">
      <c r="A157" s="16" t="s">
        <v>338</v>
      </c>
      <c r="B157" s="38" t="s">
        <v>252</v>
      </c>
      <c r="C157" s="10" t="s">
        <v>290</v>
      </c>
      <c r="D157" s="35">
        <v>11638</v>
      </c>
      <c r="E157" s="10">
        <v>12741</v>
      </c>
      <c r="F157" s="71">
        <f>E157*F222%</f>
        <v>13263.381</v>
      </c>
      <c r="G157" s="10"/>
      <c r="H157" s="71">
        <f>F157*H222%</f>
        <v>13740.862716</v>
      </c>
      <c r="I157" s="10"/>
      <c r="J157" s="71">
        <f>H157*J222%</f>
        <v>14290.49722464</v>
      </c>
      <c r="K157" s="10"/>
      <c r="L157" s="71">
        <f>J157*L222%</f>
        <v>14862.1171136256</v>
      </c>
    </row>
    <row r="158" spans="1:12" s="2" customFormat="1" ht="10.5">
      <c r="A158" s="16" t="s">
        <v>339</v>
      </c>
      <c r="B158" s="38" t="s">
        <v>253</v>
      </c>
      <c r="C158" s="10" t="s">
        <v>290</v>
      </c>
      <c r="D158" s="35">
        <v>8844</v>
      </c>
      <c r="E158" s="10">
        <v>9682</v>
      </c>
      <c r="F158" s="71">
        <f>E158*F222%</f>
        <v>10078.962</v>
      </c>
      <c r="G158" s="10"/>
      <c r="H158" s="71">
        <f>F158*H222%</f>
        <v>10441.804632</v>
      </c>
      <c r="I158" s="10"/>
      <c r="J158" s="71">
        <f>H158*J222%</f>
        <v>10859.47681728</v>
      </c>
      <c r="K158" s="10"/>
      <c r="L158" s="71">
        <f>J158*L222%</f>
        <v>11293.8558899712</v>
      </c>
    </row>
    <row r="159" spans="1:12" s="2" customFormat="1" ht="10.5">
      <c r="A159" s="16" t="s">
        <v>340</v>
      </c>
      <c r="B159" s="38" t="s">
        <v>254</v>
      </c>
      <c r="C159" s="10" t="s">
        <v>290</v>
      </c>
      <c r="D159" s="35">
        <v>11691</v>
      </c>
      <c r="E159" s="10">
        <v>12812</v>
      </c>
      <c r="F159" s="71">
        <f>E159*F222%</f>
        <v>13337.292</v>
      </c>
      <c r="G159" s="10"/>
      <c r="H159" s="71">
        <f>F159*H222%</f>
        <v>13817.434512</v>
      </c>
      <c r="I159" s="10"/>
      <c r="J159" s="71">
        <f>H159*J222%</f>
        <v>14370.13189248</v>
      </c>
      <c r="K159" s="10"/>
      <c r="L159" s="71">
        <f>J159*L222%</f>
        <v>14944.9371681792</v>
      </c>
    </row>
    <row r="160" spans="1:12" s="2" customFormat="1" ht="21" customHeight="1">
      <c r="A160" s="16" t="s">
        <v>255</v>
      </c>
      <c r="B160" s="26" t="s">
        <v>256</v>
      </c>
      <c r="C160" s="10" t="s">
        <v>191</v>
      </c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s="2" customFormat="1" ht="10.5">
      <c r="A161" s="16"/>
      <c r="B161" s="30" t="s">
        <v>257</v>
      </c>
      <c r="C161" s="31"/>
      <c r="D161" s="75"/>
      <c r="E161" s="75"/>
      <c r="F161" s="75"/>
      <c r="G161" s="75"/>
      <c r="H161" s="75"/>
      <c r="I161" s="75"/>
      <c r="J161" s="75"/>
      <c r="K161" s="75"/>
      <c r="L161" s="75"/>
    </row>
    <row r="162" spans="1:12" s="2" customFormat="1" ht="10.5">
      <c r="A162" s="16" t="s">
        <v>258</v>
      </c>
      <c r="B162" s="84" t="s">
        <v>422</v>
      </c>
      <c r="C162" s="1" t="s">
        <v>341</v>
      </c>
      <c r="D162" s="25">
        <f>D163-0.402-0.015-2.245</f>
        <v>14.753999999999998</v>
      </c>
      <c r="E162" s="25">
        <f>E163-0.404-0.015-2.247</f>
        <v>14.786999999999999</v>
      </c>
      <c r="F162" s="25">
        <f>F163-0.404-0.015-2.086</f>
        <v>14.706999999999999</v>
      </c>
      <c r="G162" s="25"/>
      <c r="H162" s="25">
        <f>H163-0.404-0.015-2.138</f>
        <v>14.529999999999996</v>
      </c>
      <c r="I162" s="25"/>
      <c r="J162" s="25">
        <f>J163-0.404-0.015-2.185</f>
        <v>14.354000000000001</v>
      </c>
      <c r="K162" s="25"/>
      <c r="L162" s="25">
        <f>L163-0.404-0.015-2.228</f>
        <v>14.181</v>
      </c>
    </row>
    <row r="163" spans="1:12" s="2" customFormat="1" ht="10.5">
      <c r="A163" s="16" t="s">
        <v>259</v>
      </c>
      <c r="B163" s="84" t="s">
        <v>342</v>
      </c>
      <c r="C163" s="1" t="s">
        <v>341</v>
      </c>
      <c r="D163" s="25">
        <f>D164+D165+D166</f>
        <v>17.416</v>
      </c>
      <c r="E163" s="25">
        <f>E164+E165+E166</f>
        <v>17.453</v>
      </c>
      <c r="F163" s="25">
        <f>F164+F165+F166</f>
        <v>17.212</v>
      </c>
      <c r="G163" s="70"/>
      <c r="H163" s="25">
        <f>H164+H165+H166</f>
        <v>17.086999999999996</v>
      </c>
      <c r="I163" s="70"/>
      <c r="J163" s="25">
        <f>J164+J165+J166</f>
        <v>16.958000000000002</v>
      </c>
      <c r="K163" s="70"/>
      <c r="L163" s="25">
        <f>L164+L165+L166</f>
        <v>16.828</v>
      </c>
    </row>
    <row r="164" spans="1:12" s="2" customFormat="1" ht="10.5">
      <c r="A164" s="16" t="s">
        <v>371</v>
      </c>
      <c r="B164" s="38" t="s">
        <v>343</v>
      </c>
      <c r="C164" s="1" t="s">
        <v>341</v>
      </c>
      <c r="D164" s="25">
        <v>14.812</v>
      </c>
      <c r="E164" s="25">
        <v>15.81</v>
      </c>
      <c r="F164" s="25">
        <v>15.953</v>
      </c>
      <c r="G164" s="25"/>
      <c r="H164" s="25">
        <v>15.847</v>
      </c>
      <c r="I164" s="25"/>
      <c r="J164" s="25">
        <v>15.733</v>
      </c>
      <c r="K164" s="25"/>
      <c r="L164" s="25">
        <v>15.624</v>
      </c>
    </row>
    <row r="165" spans="1:12" s="2" customFormat="1" ht="10.5">
      <c r="A165" s="24" t="s">
        <v>372</v>
      </c>
      <c r="B165" s="38" t="s">
        <v>344</v>
      </c>
      <c r="C165" s="1" t="s">
        <v>341</v>
      </c>
      <c r="D165" s="25">
        <v>1.148</v>
      </c>
      <c r="E165" s="25">
        <v>0.559</v>
      </c>
      <c r="F165" s="25">
        <v>0.374</v>
      </c>
      <c r="G165" s="25"/>
      <c r="H165" s="25">
        <v>0.32</v>
      </c>
      <c r="I165" s="25"/>
      <c r="J165" s="25">
        <v>0.32</v>
      </c>
      <c r="K165" s="25"/>
      <c r="L165" s="25">
        <v>0.32</v>
      </c>
    </row>
    <row r="166" spans="1:12" s="2" customFormat="1" ht="19.5" customHeight="1">
      <c r="A166" s="24" t="s">
        <v>373</v>
      </c>
      <c r="B166" s="85" t="s">
        <v>370</v>
      </c>
      <c r="C166" s="1" t="s">
        <v>341</v>
      </c>
      <c r="D166" s="25">
        <f>D167+D168</f>
        <v>1.456</v>
      </c>
      <c r="E166" s="25">
        <f>E167+E168</f>
        <v>1.084</v>
      </c>
      <c r="F166" s="25">
        <f>F167+F168</f>
        <v>0.885</v>
      </c>
      <c r="G166" s="25"/>
      <c r="H166" s="25">
        <f>H167+H168</f>
        <v>0.9199999999999999</v>
      </c>
      <c r="I166" s="25"/>
      <c r="J166" s="25">
        <f>J167+J168</f>
        <v>0.905</v>
      </c>
      <c r="K166" s="25"/>
      <c r="L166" s="25">
        <f>L167+L168</f>
        <v>0.884</v>
      </c>
    </row>
    <row r="167" spans="1:12" s="2" customFormat="1" ht="10.5">
      <c r="A167" s="24" t="s">
        <v>345</v>
      </c>
      <c r="B167" s="39" t="s">
        <v>346</v>
      </c>
      <c r="C167" s="1" t="s">
        <v>341</v>
      </c>
      <c r="D167" s="25">
        <v>1.208</v>
      </c>
      <c r="E167" s="25">
        <v>0.762</v>
      </c>
      <c r="F167" s="25">
        <v>0.75</v>
      </c>
      <c r="G167" s="25"/>
      <c r="H167" s="25">
        <v>0.7</v>
      </c>
      <c r="I167" s="25"/>
      <c r="J167" s="25">
        <v>0.675</v>
      </c>
      <c r="K167" s="25"/>
      <c r="L167" s="25">
        <v>0.654</v>
      </c>
    </row>
    <row r="168" spans="1:12" s="2" customFormat="1" ht="10.5">
      <c r="A168" s="24" t="s">
        <v>347</v>
      </c>
      <c r="B168" s="39" t="s">
        <v>348</v>
      </c>
      <c r="C168" s="1" t="s">
        <v>341</v>
      </c>
      <c r="D168" s="25">
        <v>0.248</v>
      </c>
      <c r="E168" s="25">
        <v>0.322</v>
      </c>
      <c r="F168" s="25">
        <v>0.135</v>
      </c>
      <c r="G168" s="25"/>
      <c r="H168" s="25">
        <v>0.22</v>
      </c>
      <c r="I168" s="25"/>
      <c r="J168" s="25">
        <v>0.23</v>
      </c>
      <c r="K168" s="25"/>
      <c r="L168" s="25">
        <v>0.23</v>
      </c>
    </row>
    <row r="169" spans="1:12" s="2" customFormat="1" ht="21">
      <c r="A169" s="24" t="s">
        <v>260</v>
      </c>
      <c r="B169" s="84" t="s">
        <v>374</v>
      </c>
      <c r="C169" s="1" t="s">
        <v>341</v>
      </c>
      <c r="D169" s="25">
        <f>SUM(D170:D188)</f>
        <v>11.442999999999998</v>
      </c>
      <c r="E169" s="25">
        <f>SUM(E170:E188)</f>
        <v>11.434999999999999</v>
      </c>
      <c r="F169" s="25">
        <f>SUM(F170:F188)</f>
        <v>10.950999999999997</v>
      </c>
      <c r="G169" s="25"/>
      <c r="H169" s="25">
        <f>SUM(H170:H188)</f>
        <v>11.036999999999999</v>
      </c>
      <c r="I169" s="25"/>
      <c r="J169" s="25">
        <f>SUM(J170:J188)</f>
        <v>11.107999999999997</v>
      </c>
      <c r="K169" s="25"/>
      <c r="L169" s="25">
        <f>SUM(L170:L188)</f>
        <v>11.277999999999999</v>
      </c>
    </row>
    <row r="170" spans="1:12" s="2" customFormat="1" ht="16.5" customHeight="1">
      <c r="A170" s="24" t="s">
        <v>376</v>
      </c>
      <c r="B170" s="85" t="s">
        <v>375</v>
      </c>
      <c r="C170" s="1" t="s">
        <v>341</v>
      </c>
      <c r="D170" s="25">
        <v>0.118</v>
      </c>
      <c r="E170" s="25">
        <v>0.118</v>
      </c>
      <c r="F170" s="25">
        <v>0.107</v>
      </c>
      <c r="G170" s="25"/>
      <c r="H170" s="25">
        <v>0.11</v>
      </c>
      <c r="I170" s="25"/>
      <c r="J170" s="25">
        <v>0.112</v>
      </c>
      <c r="K170" s="25"/>
      <c r="L170" s="25">
        <v>0.114</v>
      </c>
    </row>
    <row r="171" spans="1:12" s="2" customFormat="1" ht="11.25" customHeight="1">
      <c r="A171" s="24" t="s">
        <v>377</v>
      </c>
      <c r="B171" s="85" t="s">
        <v>349</v>
      </c>
      <c r="C171" s="1" t="s">
        <v>341</v>
      </c>
      <c r="D171" s="25">
        <v>0.175</v>
      </c>
      <c r="E171" s="25">
        <v>0.227</v>
      </c>
      <c r="F171" s="25">
        <v>0.24</v>
      </c>
      <c r="G171" s="25"/>
      <c r="H171" s="25">
        <v>0.255</v>
      </c>
      <c r="I171" s="25"/>
      <c r="J171" s="25">
        <v>0.26</v>
      </c>
      <c r="K171" s="25"/>
      <c r="L171" s="25">
        <v>0.265</v>
      </c>
    </row>
    <row r="172" spans="1:12" s="2" customFormat="1" ht="10.5">
      <c r="A172" s="24" t="s">
        <v>378</v>
      </c>
      <c r="B172" s="85" t="s">
        <v>350</v>
      </c>
      <c r="C172" s="1" t="s">
        <v>341</v>
      </c>
      <c r="D172" s="25">
        <v>0.602</v>
      </c>
      <c r="E172" s="25">
        <v>0.597</v>
      </c>
      <c r="F172" s="25">
        <v>0.56</v>
      </c>
      <c r="G172" s="25"/>
      <c r="H172" s="25">
        <v>0.57</v>
      </c>
      <c r="I172" s="25"/>
      <c r="J172" s="25">
        <v>0.57</v>
      </c>
      <c r="K172" s="25"/>
      <c r="L172" s="25">
        <v>0.575</v>
      </c>
    </row>
    <row r="173" spans="1:12" s="2" customFormat="1" ht="21">
      <c r="A173" s="24" t="s">
        <v>379</v>
      </c>
      <c r="B173" s="85" t="s">
        <v>351</v>
      </c>
      <c r="C173" s="1" t="s">
        <v>341</v>
      </c>
      <c r="D173" s="25">
        <v>0.245</v>
      </c>
      <c r="E173" s="25">
        <v>0.25</v>
      </c>
      <c r="F173" s="25">
        <v>0.25</v>
      </c>
      <c r="G173" s="25"/>
      <c r="H173" s="25">
        <v>0.25</v>
      </c>
      <c r="I173" s="25"/>
      <c r="J173" s="25">
        <v>0.25</v>
      </c>
      <c r="K173" s="25"/>
      <c r="L173" s="25">
        <v>0.25</v>
      </c>
    </row>
    <row r="174" spans="1:12" s="2" customFormat="1" ht="25.5" customHeight="1">
      <c r="A174" s="24" t="s">
        <v>380</v>
      </c>
      <c r="B174" s="85" t="s">
        <v>352</v>
      </c>
      <c r="C174" s="1" t="s">
        <v>341</v>
      </c>
      <c r="D174" s="71">
        <v>0.03</v>
      </c>
      <c r="E174" s="71">
        <v>0.031</v>
      </c>
      <c r="F174" s="71">
        <v>0.03</v>
      </c>
      <c r="G174" s="71"/>
      <c r="H174" s="71">
        <v>0.03</v>
      </c>
      <c r="I174" s="71"/>
      <c r="J174" s="71">
        <v>0.03</v>
      </c>
      <c r="K174" s="71"/>
      <c r="L174" s="71">
        <v>0.03</v>
      </c>
    </row>
    <row r="175" spans="1:12" s="2" customFormat="1" ht="10.5">
      <c r="A175" s="24" t="s">
        <v>381</v>
      </c>
      <c r="B175" s="85" t="s">
        <v>353</v>
      </c>
      <c r="C175" s="1" t="s">
        <v>341</v>
      </c>
      <c r="D175" s="25">
        <v>0.1</v>
      </c>
      <c r="E175" s="25">
        <v>0.1</v>
      </c>
      <c r="F175" s="25">
        <v>0.09</v>
      </c>
      <c r="G175" s="25"/>
      <c r="H175" s="25">
        <v>0.09</v>
      </c>
      <c r="I175" s="25"/>
      <c r="J175" s="25">
        <v>0.09</v>
      </c>
      <c r="K175" s="25"/>
      <c r="L175" s="25">
        <v>0.09</v>
      </c>
    </row>
    <row r="176" spans="1:12" s="2" customFormat="1" ht="21">
      <c r="A176" s="24" t="s">
        <v>382</v>
      </c>
      <c r="B176" s="85" t="s">
        <v>354</v>
      </c>
      <c r="C176" s="1" t="s">
        <v>341</v>
      </c>
      <c r="D176" s="25">
        <v>2.01</v>
      </c>
      <c r="E176" s="25">
        <v>2.153</v>
      </c>
      <c r="F176" s="25">
        <v>2.006</v>
      </c>
      <c r="G176" s="25"/>
      <c r="H176" s="25">
        <v>2.01</v>
      </c>
      <c r="I176" s="25"/>
      <c r="J176" s="25">
        <v>2.01</v>
      </c>
      <c r="K176" s="25"/>
      <c r="L176" s="25">
        <v>2.05</v>
      </c>
    </row>
    <row r="177" spans="1:12" s="2" customFormat="1" ht="10.5">
      <c r="A177" s="24" t="s">
        <v>383</v>
      </c>
      <c r="B177" s="85" t="s">
        <v>355</v>
      </c>
      <c r="C177" s="1" t="s">
        <v>341</v>
      </c>
      <c r="D177" s="25">
        <v>2.569</v>
      </c>
      <c r="E177" s="25">
        <v>2.532</v>
      </c>
      <c r="F177" s="25">
        <v>2.448</v>
      </c>
      <c r="G177" s="25"/>
      <c r="H177" s="25">
        <v>2.445</v>
      </c>
      <c r="I177" s="25"/>
      <c r="J177" s="25">
        <v>2.445</v>
      </c>
      <c r="K177" s="25"/>
      <c r="L177" s="25">
        <v>2.5</v>
      </c>
    </row>
    <row r="178" spans="1:12" s="2" customFormat="1" ht="19.5" customHeight="1">
      <c r="A178" s="24" t="s">
        <v>384</v>
      </c>
      <c r="B178" s="85" t="s">
        <v>356</v>
      </c>
      <c r="C178" s="1" t="s">
        <v>341</v>
      </c>
      <c r="D178" s="25">
        <v>0.095</v>
      </c>
      <c r="E178" s="25">
        <v>0.092</v>
      </c>
      <c r="F178" s="25">
        <v>0.09</v>
      </c>
      <c r="G178" s="25"/>
      <c r="H178" s="25">
        <v>0.09</v>
      </c>
      <c r="I178" s="25"/>
      <c r="J178" s="25">
        <v>0.09</v>
      </c>
      <c r="K178" s="25"/>
      <c r="L178" s="25">
        <v>0.095</v>
      </c>
    </row>
    <row r="179" spans="1:12" s="2" customFormat="1" ht="10.5">
      <c r="A179" s="24" t="s">
        <v>385</v>
      </c>
      <c r="B179" s="85" t="s">
        <v>357</v>
      </c>
      <c r="C179" s="1" t="s">
        <v>341</v>
      </c>
      <c r="D179" s="25">
        <v>0.051</v>
      </c>
      <c r="E179" s="25">
        <v>0.052</v>
      </c>
      <c r="F179" s="25">
        <v>0.05</v>
      </c>
      <c r="G179" s="25"/>
      <c r="H179" s="25">
        <v>0.052</v>
      </c>
      <c r="I179" s="25"/>
      <c r="J179" s="25">
        <v>0.052</v>
      </c>
      <c r="K179" s="25"/>
      <c r="L179" s="25">
        <v>0.052</v>
      </c>
    </row>
    <row r="180" spans="1:12" s="2" customFormat="1" ht="10.5">
      <c r="A180" s="24" t="s">
        <v>386</v>
      </c>
      <c r="B180" s="85" t="s">
        <v>358</v>
      </c>
      <c r="C180" s="1" t="s">
        <v>341</v>
      </c>
      <c r="D180" s="25">
        <v>0.111</v>
      </c>
      <c r="E180" s="25">
        <v>0.122</v>
      </c>
      <c r="F180" s="25">
        <v>0.12</v>
      </c>
      <c r="G180" s="25"/>
      <c r="H180" s="25">
        <v>0.122</v>
      </c>
      <c r="I180" s="25"/>
      <c r="J180" s="25">
        <v>0.122</v>
      </c>
      <c r="K180" s="25"/>
      <c r="L180" s="25">
        <v>0.122</v>
      </c>
    </row>
    <row r="181" spans="1:12" s="2" customFormat="1" ht="10.5">
      <c r="A181" s="24" t="s">
        <v>387</v>
      </c>
      <c r="B181" s="85" t="s">
        <v>359</v>
      </c>
      <c r="C181" s="1" t="s">
        <v>341</v>
      </c>
      <c r="D181" s="71">
        <v>0.042</v>
      </c>
      <c r="E181" s="25">
        <v>0.13</v>
      </c>
      <c r="F181" s="25">
        <v>0.13</v>
      </c>
      <c r="G181" s="25"/>
      <c r="H181" s="25">
        <v>0.13</v>
      </c>
      <c r="I181" s="25"/>
      <c r="J181" s="25">
        <v>0.13</v>
      </c>
      <c r="K181" s="25"/>
      <c r="L181" s="25">
        <v>0.13</v>
      </c>
    </row>
    <row r="182" spans="1:12" s="2" customFormat="1" ht="10.5">
      <c r="A182" s="24" t="s">
        <v>388</v>
      </c>
      <c r="B182" s="85" t="s">
        <v>360</v>
      </c>
      <c r="C182" s="1" t="s">
        <v>341</v>
      </c>
      <c r="D182" s="25">
        <v>0.19</v>
      </c>
      <c r="E182" s="71">
        <v>0.024</v>
      </c>
      <c r="F182" s="71">
        <v>0.02</v>
      </c>
      <c r="G182" s="71"/>
      <c r="H182" s="71">
        <v>0.02</v>
      </c>
      <c r="I182" s="71"/>
      <c r="J182" s="71">
        <v>0.02</v>
      </c>
      <c r="K182" s="71"/>
      <c r="L182" s="71">
        <v>0.02</v>
      </c>
    </row>
    <row r="183" spans="1:12" s="2" customFormat="1" ht="21">
      <c r="A183" s="24" t="s">
        <v>389</v>
      </c>
      <c r="B183" s="85" t="s">
        <v>361</v>
      </c>
      <c r="C183" s="1" t="s">
        <v>341</v>
      </c>
      <c r="D183" s="25">
        <v>0.112</v>
      </c>
      <c r="E183" s="25">
        <v>0.111</v>
      </c>
      <c r="F183" s="25">
        <v>0.1</v>
      </c>
      <c r="G183" s="25"/>
      <c r="H183" s="25">
        <v>0.1</v>
      </c>
      <c r="I183" s="25"/>
      <c r="J183" s="25">
        <v>0.1</v>
      </c>
      <c r="K183" s="25"/>
      <c r="L183" s="25">
        <v>0.1</v>
      </c>
    </row>
    <row r="184" spans="1:12" s="2" customFormat="1" ht="21">
      <c r="A184" s="24" t="s">
        <v>390</v>
      </c>
      <c r="B184" s="85" t="s">
        <v>362</v>
      </c>
      <c r="C184" s="1" t="s">
        <v>341</v>
      </c>
      <c r="D184" s="25">
        <v>0.926</v>
      </c>
      <c r="E184" s="25">
        <v>0.91</v>
      </c>
      <c r="F184" s="25">
        <v>0.91</v>
      </c>
      <c r="G184" s="25"/>
      <c r="H184" s="25">
        <v>0.9</v>
      </c>
      <c r="I184" s="25"/>
      <c r="J184" s="25">
        <v>0.9</v>
      </c>
      <c r="K184" s="25"/>
      <c r="L184" s="25">
        <v>0.9</v>
      </c>
    </row>
    <row r="185" spans="1:12" s="2" customFormat="1" ht="10.5">
      <c r="A185" s="24" t="s">
        <v>391</v>
      </c>
      <c r="B185" s="85" t="s">
        <v>238</v>
      </c>
      <c r="C185" s="1" t="s">
        <v>341</v>
      </c>
      <c r="D185" s="25">
        <v>1.022</v>
      </c>
      <c r="E185" s="25">
        <v>1.016</v>
      </c>
      <c r="F185" s="25">
        <v>1.016</v>
      </c>
      <c r="G185" s="25"/>
      <c r="H185" s="25">
        <v>1.023</v>
      </c>
      <c r="I185" s="25"/>
      <c r="J185" s="25">
        <v>1.025</v>
      </c>
      <c r="K185" s="25"/>
      <c r="L185" s="25">
        <v>1.03</v>
      </c>
    </row>
    <row r="186" spans="1:12" s="2" customFormat="1" ht="9.75" customHeight="1">
      <c r="A186" s="24" t="s">
        <v>392</v>
      </c>
      <c r="B186" s="85" t="s">
        <v>363</v>
      </c>
      <c r="C186" s="1" t="s">
        <v>341</v>
      </c>
      <c r="D186" s="25">
        <v>0.648</v>
      </c>
      <c r="E186" s="25">
        <v>0.581</v>
      </c>
      <c r="F186" s="25">
        <v>0.561</v>
      </c>
      <c r="G186" s="25"/>
      <c r="H186" s="25">
        <v>0.565</v>
      </c>
      <c r="I186" s="25"/>
      <c r="J186" s="25">
        <v>0.58</v>
      </c>
      <c r="K186" s="25"/>
      <c r="L186" s="25">
        <v>0.59</v>
      </c>
    </row>
    <row r="187" spans="1:12" s="2" customFormat="1" ht="21">
      <c r="A187" s="24" t="s">
        <v>393</v>
      </c>
      <c r="B187" s="85" t="s">
        <v>364</v>
      </c>
      <c r="C187" s="1" t="s">
        <v>341</v>
      </c>
      <c r="D187" s="25">
        <v>0.11</v>
      </c>
      <c r="E187" s="25">
        <v>0.097</v>
      </c>
      <c r="F187" s="25">
        <v>0.097</v>
      </c>
      <c r="G187" s="25"/>
      <c r="H187" s="25">
        <v>0.097</v>
      </c>
      <c r="I187" s="25"/>
      <c r="J187" s="25">
        <v>0.097</v>
      </c>
      <c r="K187" s="25"/>
      <c r="L187" s="25">
        <v>0.097</v>
      </c>
    </row>
    <row r="188" spans="1:12" s="2" customFormat="1" ht="10.5">
      <c r="A188" s="24" t="s">
        <v>394</v>
      </c>
      <c r="B188" s="85" t="s">
        <v>365</v>
      </c>
      <c r="C188" s="1" t="s">
        <v>341</v>
      </c>
      <c r="D188" s="25">
        <f>0.042+2.245</f>
        <v>2.287</v>
      </c>
      <c r="E188" s="25">
        <f>0.045+2.247</f>
        <v>2.292</v>
      </c>
      <c r="F188" s="25">
        <v>2.126</v>
      </c>
      <c r="G188" s="25"/>
      <c r="H188" s="25">
        <v>2.178</v>
      </c>
      <c r="I188" s="25"/>
      <c r="J188" s="25">
        <v>2.225</v>
      </c>
      <c r="K188" s="25"/>
      <c r="L188" s="25">
        <v>2.268</v>
      </c>
    </row>
    <row r="189" spans="1:12" s="2" customFormat="1" ht="21">
      <c r="A189" s="24" t="s">
        <v>263</v>
      </c>
      <c r="B189" s="84" t="s">
        <v>366</v>
      </c>
      <c r="C189" s="1" t="s">
        <v>341</v>
      </c>
      <c r="D189" s="25">
        <f>D163-D169</f>
        <v>5.9730000000000025</v>
      </c>
      <c r="E189" s="25">
        <f>E163-E169</f>
        <v>6.018000000000001</v>
      </c>
      <c r="F189" s="25">
        <f>F163-F169</f>
        <v>6.261000000000003</v>
      </c>
      <c r="G189" s="25"/>
      <c r="H189" s="25">
        <f>H163-H169</f>
        <v>6.049999999999997</v>
      </c>
      <c r="I189" s="25"/>
      <c r="J189" s="25">
        <f>J163-J169</f>
        <v>5.850000000000005</v>
      </c>
      <c r="K189" s="25"/>
      <c r="L189" s="25">
        <f>L163-L169</f>
        <v>5.550000000000001</v>
      </c>
    </row>
    <row r="190" spans="1:12" s="2" customFormat="1" ht="21">
      <c r="A190" s="24" t="s">
        <v>395</v>
      </c>
      <c r="B190" s="85" t="s">
        <v>367</v>
      </c>
      <c r="C190" s="1" t="s">
        <v>341</v>
      </c>
      <c r="D190" s="25">
        <v>1.56</v>
      </c>
      <c r="E190" s="25">
        <v>1.575</v>
      </c>
      <c r="F190" s="25">
        <v>1.355</v>
      </c>
      <c r="G190" s="25"/>
      <c r="H190" s="25">
        <v>1.45</v>
      </c>
      <c r="I190" s="25"/>
      <c r="J190" s="25">
        <v>1.45</v>
      </c>
      <c r="K190" s="25"/>
      <c r="L190" s="25">
        <v>1.45</v>
      </c>
    </row>
    <row r="191" spans="1:12" s="2" customFormat="1" ht="21">
      <c r="A191" s="24" t="s">
        <v>396</v>
      </c>
      <c r="B191" s="85" t="s">
        <v>368</v>
      </c>
      <c r="C191" s="1" t="s">
        <v>341</v>
      </c>
      <c r="D191" s="25">
        <v>0.462</v>
      </c>
      <c r="E191" s="25">
        <v>0.266</v>
      </c>
      <c r="F191" s="25">
        <v>0.806</v>
      </c>
      <c r="G191" s="25"/>
      <c r="H191" s="25">
        <v>0.6</v>
      </c>
      <c r="I191" s="25"/>
      <c r="J191" s="25">
        <v>0.6</v>
      </c>
      <c r="K191" s="25"/>
      <c r="L191" s="25">
        <v>0.5</v>
      </c>
    </row>
    <row r="192" spans="1:12" s="2" customFormat="1" ht="21">
      <c r="A192" s="24" t="s">
        <v>397</v>
      </c>
      <c r="B192" s="85" t="s">
        <v>369</v>
      </c>
      <c r="C192" s="1" t="s">
        <v>341</v>
      </c>
      <c r="D192" s="25">
        <v>3.951</v>
      </c>
      <c r="E192" s="25">
        <v>4.177</v>
      </c>
      <c r="F192" s="25">
        <v>4.1</v>
      </c>
      <c r="G192" s="25"/>
      <c r="H192" s="25">
        <v>4</v>
      </c>
      <c r="I192" s="25"/>
      <c r="J192" s="25">
        <v>3.8</v>
      </c>
      <c r="K192" s="25"/>
      <c r="L192" s="25">
        <v>3.6</v>
      </c>
    </row>
    <row r="193" spans="1:12" s="2" customFormat="1" ht="21">
      <c r="A193" s="16" t="s">
        <v>265</v>
      </c>
      <c r="B193" s="26" t="s">
        <v>261</v>
      </c>
      <c r="C193" s="10" t="s">
        <v>262</v>
      </c>
      <c r="D193" s="10">
        <v>43753</v>
      </c>
      <c r="E193" s="10">
        <v>47748</v>
      </c>
      <c r="F193" s="10">
        <v>49858</v>
      </c>
      <c r="G193" s="10"/>
      <c r="H193" s="10">
        <v>52285</v>
      </c>
      <c r="I193" s="10"/>
      <c r="J193" s="10">
        <v>55262</v>
      </c>
      <c r="K193" s="10"/>
      <c r="L193" s="10">
        <v>58606</v>
      </c>
    </row>
    <row r="194" spans="1:12" s="2" customFormat="1" ht="21">
      <c r="A194" s="16" t="s">
        <v>267</v>
      </c>
      <c r="B194" s="26" t="s">
        <v>264</v>
      </c>
      <c r="C194" s="10" t="s">
        <v>141</v>
      </c>
      <c r="D194" s="25">
        <f>D193/40526%</f>
        <v>107.96278932043627</v>
      </c>
      <c r="E194" s="25">
        <f>E193/D193%</f>
        <v>109.13080245925994</v>
      </c>
      <c r="F194" s="25">
        <f>F193/E193%</f>
        <v>104.4190332579375</v>
      </c>
      <c r="G194" s="10"/>
      <c r="H194" s="25">
        <f>H193/F193%</f>
        <v>104.86782462192627</v>
      </c>
      <c r="I194" s="10"/>
      <c r="J194" s="25">
        <f>J193/H193%</f>
        <v>105.69379363106053</v>
      </c>
      <c r="K194" s="10"/>
      <c r="L194" s="25">
        <f>L193/J193%</f>
        <v>106.05117440555897</v>
      </c>
    </row>
    <row r="195" spans="1:12" s="2" customFormat="1" ht="39.75" customHeight="1">
      <c r="A195" s="16" t="s">
        <v>269</v>
      </c>
      <c r="B195" s="26" t="s">
        <v>266</v>
      </c>
      <c r="C195" s="10" t="s">
        <v>262</v>
      </c>
      <c r="D195" s="71">
        <f>D211*1000000/(D169*1000-2245-402-15)/12</f>
        <v>37627.10207645295</v>
      </c>
      <c r="E195" s="71">
        <f>E211*1000000/(E169*1000-2247-404-15)/12</f>
        <v>39898.17348994564</v>
      </c>
      <c r="F195" s="71">
        <f>F211*1000000/(F169*1000-2086-404-15)/12</f>
        <v>43080.95745520564</v>
      </c>
      <c r="G195" s="72"/>
      <c r="H195" s="71">
        <f>H211*1000000/(H169*1000-2138-404-15)/12</f>
        <v>45268.17969732705</v>
      </c>
      <c r="I195" s="72"/>
      <c r="J195" s="71">
        <f>J211*1000000/(J169*1000-2185-404-15)/12</f>
        <v>47939.13005538571</v>
      </c>
      <c r="K195" s="72"/>
      <c r="L195" s="71">
        <f>L211*1000000/(L169*1000-2228-404-15)/12</f>
        <v>50445.628386790406</v>
      </c>
    </row>
    <row r="196" spans="1:12" s="2" customFormat="1" ht="40.5" customHeight="1">
      <c r="A196" s="16" t="s">
        <v>271</v>
      </c>
      <c r="B196" s="26" t="s">
        <v>268</v>
      </c>
      <c r="C196" s="10" t="s">
        <v>141</v>
      </c>
      <c r="D196" s="25">
        <f>D195/33570%</f>
        <v>112.08549918514434</v>
      </c>
      <c r="E196" s="25">
        <f>E195/D195%</f>
        <v>106.03573299075278</v>
      </c>
      <c r="F196" s="25">
        <f>F195/E195%</f>
        <v>107.97726734548904</v>
      </c>
      <c r="G196" s="72"/>
      <c r="H196" s="25">
        <f>H195/F195%</f>
        <v>105.07700471698111</v>
      </c>
      <c r="I196" s="72"/>
      <c r="J196" s="25">
        <f>J195/H195%</f>
        <v>105.90028222013171</v>
      </c>
      <c r="K196" s="72"/>
      <c r="L196" s="25">
        <f>L195/J195%</f>
        <v>105.22850191171356</v>
      </c>
    </row>
    <row r="197" spans="1:12" s="2" customFormat="1" ht="10.5">
      <c r="A197" s="16" t="s">
        <v>273</v>
      </c>
      <c r="B197" s="27" t="s">
        <v>270</v>
      </c>
      <c r="C197" s="10" t="s">
        <v>141</v>
      </c>
      <c r="D197" s="25">
        <f>D194/D80%</f>
        <v>105.02216859964618</v>
      </c>
      <c r="E197" s="25">
        <f>E194/E80%</f>
        <v>104.23190301744026</v>
      </c>
      <c r="F197" s="25">
        <f aca="true" t="shared" si="1" ref="F197:L197">F194/F80%</f>
        <v>100.306468067183</v>
      </c>
      <c r="G197" s="72"/>
      <c r="H197" s="25">
        <f t="shared" si="1"/>
        <v>101.22376894008327</v>
      </c>
      <c r="I197" s="72"/>
      <c r="J197" s="25">
        <f t="shared" si="1"/>
        <v>101.62864772217358</v>
      </c>
      <c r="K197" s="72"/>
      <c r="L197" s="25">
        <f t="shared" si="1"/>
        <v>101.97228308226823</v>
      </c>
    </row>
    <row r="198" spans="1:12" s="2" customFormat="1" ht="10.5">
      <c r="A198" s="16" t="s">
        <v>274</v>
      </c>
      <c r="B198" s="27" t="s">
        <v>272</v>
      </c>
      <c r="C198" s="10" t="s">
        <v>58</v>
      </c>
      <c r="D198" s="72"/>
      <c r="E198" s="72"/>
      <c r="F198" s="72"/>
      <c r="G198" s="72"/>
      <c r="H198" s="72"/>
      <c r="I198" s="72"/>
      <c r="J198" s="72"/>
      <c r="K198" s="72"/>
      <c r="L198" s="72"/>
    </row>
    <row r="199" spans="1:12" s="2" customFormat="1" ht="10.5">
      <c r="A199" s="16" t="s">
        <v>276</v>
      </c>
      <c r="B199" s="27" t="s">
        <v>425</v>
      </c>
      <c r="C199" s="10" t="s">
        <v>426</v>
      </c>
      <c r="D199" s="25">
        <f>D191/D163%</f>
        <v>2.652733118971061</v>
      </c>
      <c r="E199" s="25">
        <f>E191/E163%</f>
        <v>1.5240932790924198</v>
      </c>
      <c r="F199" s="25">
        <f>F191/F163%</f>
        <v>4.682779456193354</v>
      </c>
      <c r="G199" s="72"/>
      <c r="H199" s="25">
        <f>H191/H163%</f>
        <v>3.5114414467138766</v>
      </c>
      <c r="I199" s="72"/>
      <c r="J199" s="25">
        <f>J191/J163%</f>
        <v>3.5381530840901045</v>
      </c>
      <c r="K199" s="72"/>
      <c r="L199" s="25">
        <f>L191/L163%</f>
        <v>2.9712384121701927</v>
      </c>
    </row>
    <row r="200" spans="1:12" s="2" customFormat="1" ht="10.5">
      <c r="A200" s="16" t="s">
        <v>278</v>
      </c>
      <c r="B200" s="27" t="s">
        <v>275</v>
      </c>
      <c r="C200" s="10" t="s">
        <v>191</v>
      </c>
      <c r="D200" s="25">
        <f>D202/D163%</f>
        <v>0.8957280661460725</v>
      </c>
      <c r="E200" s="25">
        <f>E202/E163%</f>
        <v>0.6130751160258981</v>
      </c>
      <c r="F200" s="25">
        <f>F202/F163%</f>
        <v>3.4859400418312805</v>
      </c>
      <c r="G200" s="72"/>
      <c r="H200" s="25">
        <f>H202/H163%</f>
        <v>2.9262012055948974</v>
      </c>
      <c r="I200" s="72"/>
      <c r="J200" s="25">
        <f>J202/J163%</f>
        <v>2.3587687227267367</v>
      </c>
      <c r="K200" s="72"/>
      <c r="L200" s="25">
        <f>L202/L163%</f>
        <v>1.7827430473021155</v>
      </c>
    </row>
    <row r="201" spans="1:12" s="2" customFormat="1" ht="10.5">
      <c r="A201" s="16" t="s">
        <v>280</v>
      </c>
      <c r="B201" s="27" t="s">
        <v>277</v>
      </c>
      <c r="C201" s="10" t="s">
        <v>51</v>
      </c>
      <c r="D201" s="72"/>
      <c r="E201" s="72"/>
      <c r="F201" s="72"/>
      <c r="G201" s="72"/>
      <c r="H201" s="72"/>
      <c r="I201" s="72"/>
      <c r="J201" s="72"/>
      <c r="K201" s="72"/>
      <c r="L201" s="72"/>
    </row>
    <row r="202" spans="1:12" s="2" customFormat="1" ht="29.25" customHeight="1">
      <c r="A202" s="16" t="s">
        <v>282</v>
      </c>
      <c r="B202" s="26" t="s">
        <v>279</v>
      </c>
      <c r="C202" s="10" t="s">
        <v>51</v>
      </c>
      <c r="D202" s="34">
        <v>0.156</v>
      </c>
      <c r="E202" s="25">
        <v>0.107</v>
      </c>
      <c r="F202" s="10">
        <v>0.6</v>
      </c>
      <c r="G202" s="72"/>
      <c r="H202" s="10">
        <v>0.5</v>
      </c>
      <c r="I202" s="10"/>
      <c r="J202" s="10">
        <v>0.4</v>
      </c>
      <c r="K202" s="10"/>
      <c r="L202" s="10">
        <v>0.3</v>
      </c>
    </row>
    <row r="203" spans="1:12" s="2" customFormat="1" ht="10.5">
      <c r="A203" s="16" t="s">
        <v>398</v>
      </c>
      <c r="B203" s="27" t="s">
        <v>281</v>
      </c>
      <c r="C203" s="10" t="s">
        <v>286</v>
      </c>
      <c r="D203" s="25">
        <v>3733</v>
      </c>
      <c r="E203" s="10">
        <v>3904.8</v>
      </c>
      <c r="F203" s="10">
        <v>4060.6</v>
      </c>
      <c r="G203" s="10"/>
      <c r="H203" s="10">
        <v>4282.1</v>
      </c>
      <c r="I203" s="10"/>
      <c r="J203" s="10">
        <v>4547.8</v>
      </c>
      <c r="K203" s="10"/>
      <c r="L203" s="10">
        <v>4856.1</v>
      </c>
    </row>
    <row r="204" spans="1:12" s="2" customFormat="1" ht="10.5">
      <c r="A204" s="16" t="s">
        <v>399</v>
      </c>
      <c r="B204" s="27" t="s">
        <v>296</v>
      </c>
      <c r="C204" s="10" t="s">
        <v>141</v>
      </c>
      <c r="D204" s="25">
        <f>D203/3469.8%</f>
        <v>107.58545161104387</v>
      </c>
      <c r="E204" s="25">
        <f>E203/D203%</f>
        <v>104.60219662469865</v>
      </c>
      <c r="F204" s="25">
        <f>F203/E203%</f>
        <v>103.98996107355049</v>
      </c>
      <c r="G204" s="10"/>
      <c r="H204" s="25">
        <f>H203/F203%</f>
        <v>105.45485888784908</v>
      </c>
      <c r="I204" s="10"/>
      <c r="J204" s="25">
        <f>J203/H203%</f>
        <v>106.20489946521566</v>
      </c>
      <c r="K204" s="10"/>
      <c r="L204" s="25">
        <f>L203/J203%</f>
        <v>106.77910198337658</v>
      </c>
    </row>
    <row r="205" spans="1:12" s="2" customFormat="1" ht="12.75">
      <c r="A205" s="92" t="s">
        <v>301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1:12" s="3" customFormat="1" ht="12.75">
      <c r="A206" s="90" t="s">
        <v>285</v>
      </c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8" spans="2:12" ht="12.75">
      <c r="B208" s="40" t="s">
        <v>247</v>
      </c>
      <c r="C208" s="41" t="s">
        <v>402</v>
      </c>
      <c r="D208" s="53">
        <f>D210+D211+D212+D214</f>
        <v>7548.055</v>
      </c>
      <c r="E208" s="53">
        <f>E210+E211+E212+E214</f>
        <v>7988.566000000001</v>
      </c>
      <c r="F208" s="53">
        <f>F210+F211+F212+F214</f>
        <v>8300.10091419783</v>
      </c>
      <c r="G208" s="10"/>
      <c r="H208" s="53">
        <f>H210+H211+H212+H214</f>
        <v>8704.598406025347</v>
      </c>
      <c r="I208" s="10"/>
      <c r="J208" s="53">
        <f>J210+J211+J212+J214</f>
        <v>9181.35916431393</v>
      </c>
      <c r="K208" s="10"/>
      <c r="L208" s="53">
        <f>L210+L211+L212+L214</f>
        <v>9725.880377035439</v>
      </c>
    </row>
    <row r="209" spans="2:12" ht="12.75">
      <c r="B209" s="42" t="s">
        <v>403</v>
      </c>
      <c r="C209" s="41"/>
      <c r="D209" s="81"/>
      <c r="E209" s="50"/>
      <c r="F209" s="10"/>
      <c r="G209" s="10"/>
      <c r="H209" s="10"/>
      <c r="I209" s="10"/>
      <c r="J209" s="10"/>
      <c r="K209" s="10"/>
      <c r="L209" s="10"/>
    </row>
    <row r="210" spans="2:12" ht="12.75">
      <c r="B210" s="42" t="s">
        <v>404</v>
      </c>
      <c r="C210" s="41" t="s">
        <v>402</v>
      </c>
      <c r="D210" s="46">
        <v>583.255</v>
      </c>
      <c r="E210" s="50">
        <v>634.8</v>
      </c>
      <c r="F210" s="50">
        <f>384.9*104.4%*103.9%*104.6%*103.1%*35%+150.63*104.4%*103.9%*104.6%*103.1%+42.274*45%+(F81-42.274)*20%+129.4*35%</f>
        <v>650.4510681978305</v>
      </c>
      <c r="G210" s="10"/>
      <c r="H210" s="50">
        <f>384.9*104.4%*103.9%*104.6%*103.1%*103.8%*35%+150.63*104.4%*103.9%*104.6%*103.1%*103.8%+45.636*45%+(F81-45.636)*20%+140.5*35%</f>
        <v>667.8606857893482</v>
      </c>
      <c r="I210" s="10"/>
      <c r="J210" s="50">
        <f>384.9*104.4%*103.9%*104.6%*103.1%*103.8%*104.3%*35%+150.63*104.4%*103.9%*104.6%*103.1%*103.8%*104.3%+48.696*45%+(F81-48.696)*20%+149.3*35%</f>
        <v>686.6041832782901</v>
      </c>
      <c r="K210" s="10"/>
      <c r="L210" s="50">
        <f>384.9*104.4%*103.9%*104.6%*103.1%*103.8%*104.3%*104.3%*35%+150.63*104.4%*103.9%*104.6%*103.1%*103.8%*104.3%*104.3%+52.011*45%+(F81-52.011)*20%+158.8*35%</f>
        <v>706.2970661592566</v>
      </c>
    </row>
    <row r="211" spans="2:12" ht="12.75">
      <c r="B211" s="42" t="s">
        <v>405</v>
      </c>
      <c r="C211" s="41" t="s">
        <v>402</v>
      </c>
      <c r="D211" s="51">
        <v>3964.843</v>
      </c>
      <c r="E211" s="50">
        <v>4198.405</v>
      </c>
      <c r="F211" s="50">
        <f>E211*104%</f>
        <v>4366.3412</v>
      </c>
      <c r="G211" s="10"/>
      <c r="H211" s="50">
        <f>F211*105.5%</f>
        <v>4606.489965999999</v>
      </c>
      <c r="I211" s="10"/>
      <c r="J211" s="50">
        <f>H211*106.2%</f>
        <v>4892.092343891999</v>
      </c>
      <c r="K211" s="10"/>
      <c r="L211" s="50">
        <f>J211*106.8%</f>
        <v>5224.754623276655</v>
      </c>
    </row>
    <row r="212" spans="2:12" ht="21">
      <c r="B212" s="42" t="s">
        <v>406</v>
      </c>
      <c r="C212" s="41" t="s">
        <v>402</v>
      </c>
      <c r="D212" s="51">
        <f>27.411+1387.695</f>
        <v>1415.106</v>
      </c>
      <c r="E212" s="50">
        <f>28.644+1469.442</f>
        <v>1498.086</v>
      </c>
      <c r="F212" s="50">
        <f>28.644*F222%+F211*35%</f>
        <v>1558.037824</v>
      </c>
      <c r="G212" s="10"/>
      <c r="H212" s="50">
        <f>28.644*F222%*H222%+H211*35%</f>
        <v>1643.1633546439998</v>
      </c>
      <c r="I212" s="10"/>
      <c r="J212" s="50">
        <f>28.644*F222%*H222%*J222%+J211*35%</f>
        <v>1744.3598615679596</v>
      </c>
      <c r="K212" s="10"/>
      <c r="L212" s="50">
        <f>28.644*F222%*H222%*J222%*L222%+L211*35%</f>
        <v>1862.0767610008197</v>
      </c>
    </row>
    <row r="213" spans="2:12" ht="12.75">
      <c r="B213" s="42" t="s">
        <v>407</v>
      </c>
      <c r="C213" s="41" t="s">
        <v>402</v>
      </c>
      <c r="D213" s="81"/>
      <c r="E213" s="50"/>
      <c r="F213" s="10"/>
      <c r="G213" s="10"/>
      <c r="H213" s="10"/>
      <c r="I213" s="10"/>
      <c r="J213" s="10"/>
      <c r="K213" s="10"/>
      <c r="L213" s="10"/>
    </row>
    <row r="214" spans="2:12" ht="12.75">
      <c r="B214" s="42" t="s">
        <v>408</v>
      </c>
      <c r="C214" s="41" t="s">
        <v>402</v>
      </c>
      <c r="D214" s="53">
        <f>D216+D217+D218</f>
        <v>1584.851</v>
      </c>
      <c r="E214" s="53">
        <f>E216+E217+E218</f>
        <v>1657.275</v>
      </c>
      <c r="F214" s="53">
        <f>F216+F217+F218</f>
        <v>1725.2708220000002</v>
      </c>
      <c r="G214" s="10"/>
      <c r="H214" s="53">
        <f>H216+H217+H218</f>
        <v>1787.084399592</v>
      </c>
      <c r="I214" s="10"/>
      <c r="J214" s="53">
        <f>J216+J217+J218</f>
        <v>1858.3027755756802</v>
      </c>
      <c r="K214" s="10"/>
      <c r="L214" s="53">
        <f>L216+L217+L218</f>
        <v>1932.7519265987073</v>
      </c>
    </row>
    <row r="215" spans="2:12" ht="12.75">
      <c r="B215" s="42" t="s">
        <v>403</v>
      </c>
      <c r="C215" s="41"/>
      <c r="D215" s="82"/>
      <c r="E215" s="50"/>
      <c r="F215" s="10"/>
      <c r="G215" s="10"/>
      <c r="H215" s="10"/>
      <c r="I215" s="10"/>
      <c r="J215" s="10"/>
      <c r="K215" s="10"/>
      <c r="L215" s="10"/>
    </row>
    <row r="216" spans="2:12" ht="12.75">
      <c r="B216" s="42" t="s">
        <v>409</v>
      </c>
      <c r="C216" s="41" t="s">
        <v>402</v>
      </c>
      <c r="D216" s="52">
        <f>1189.629+5.586</f>
        <v>1195.215</v>
      </c>
      <c r="E216" s="50">
        <f>1228.701+4.556</f>
        <v>1233.257</v>
      </c>
      <c r="F216" s="50">
        <f>E216*F222%</f>
        <v>1283.820537</v>
      </c>
      <c r="G216" s="10"/>
      <c r="H216" s="50">
        <f>F216*H222%</f>
        <v>1330.0380763320002</v>
      </c>
      <c r="I216" s="10"/>
      <c r="J216" s="50">
        <f>H216*J222%</f>
        <v>1383.2395993852801</v>
      </c>
      <c r="K216" s="10"/>
      <c r="L216" s="50">
        <f>J216*L222%</f>
        <v>1438.5691833606913</v>
      </c>
    </row>
    <row r="217" spans="2:12" ht="12.75">
      <c r="B217" s="42" t="s">
        <v>410</v>
      </c>
      <c r="C217" s="41" t="s">
        <v>402</v>
      </c>
      <c r="D217" s="52">
        <v>388.736</v>
      </c>
      <c r="E217" s="50">
        <v>422.885</v>
      </c>
      <c r="F217" s="50">
        <f>E217*F222%</f>
        <v>440.223285</v>
      </c>
      <c r="G217" s="10"/>
      <c r="H217" s="50">
        <f>F217*H222%</f>
        <v>456.07132326</v>
      </c>
      <c r="I217" s="10"/>
      <c r="J217" s="50">
        <f>H217*J222%</f>
        <v>474.3141761904</v>
      </c>
      <c r="K217" s="10"/>
      <c r="L217" s="50">
        <f>J217*L222%</f>
        <v>493.286743238016</v>
      </c>
    </row>
    <row r="218" spans="2:12" ht="12.75">
      <c r="B218" s="42" t="s">
        <v>411</v>
      </c>
      <c r="C218" s="41" t="s">
        <v>402</v>
      </c>
      <c r="D218" s="52">
        <v>0.9</v>
      </c>
      <c r="E218" s="50">
        <v>1.133</v>
      </c>
      <c r="F218" s="50">
        <v>1.227</v>
      </c>
      <c r="G218" s="10"/>
      <c r="H218" s="50">
        <v>0.975</v>
      </c>
      <c r="I218" s="10"/>
      <c r="J218" s="50">
        <v>0.749</v>
      </c>
      <c r="K218" s="10"/>
      <c r="L218" s="50">
        <v>0.896</v>
      </c>
    </row>
    <row r="219" spans="2:12" ht="21">
      <c r="B219" s="43" t="s">
        <v>412</v>
      </c>
      <c r="C219" s="41" t="s">
        <v>413</v>
      </c>
      <c r="D219" s="34">
        <f>D208/7121.845%/D222%</f>
        <v>103.0978061626923</v>
      </c>
      <c r="E219" s="34">
        <f>E208/D208%/E222%</f>
        <v>101.0850871538051</v>
      </c>
      <c r="F219" s="34">
        <f>F208/E208%/F222%</f>
        <v>99.80764664714803</v>
      </c>
      <c r="G219" s="10"/>
      <c r="H219" s="34">
        <f>H208/F208%/H222%</f>
        <v>101.22915492708812</v>
      </c>
      <c r="I219" s="10"/>
      <c r="J219" s="34">
        <f>J208/H208%/J222%</f>
        <v>101.42030170599881</v>
      </c>
      <c r="K219" s="10"/>
      <c r="L219" s="34">
        <f>L208/J208%/L222%</f>
        <v>101.85646686375517</v>
      </c>
    </row>
    <row r="220" spans="2:12" ht="12.75">
      <c r="B220" s="43" t="s">
        <v>414</v>
      </c>
      <c r="C220" s="41" t="s">
        <v>415</v>
      </c>
      <c r="D220" s="47">
        <f>D208/D12/12*1000</f>
        <v>22351.891664593775</v>
      </c>
      <c r="E220" s="47">
        <f>E208/E12/12*1000</f>
        <v>24020.84987130452</v>
      </c>
      <c r="F220" s="47">
        <f>F208/F12/12*1000</f>
        <v>25344.43868612922</v>
      </c>
      <c r="G220" s="10"/>
      <c r="H220" s="47">
        <f>H208/H12/12*1000</f>
        <v>26915.38934350429</v>
      </c>
      <c r="I220" s="10"/>
      <c r="J220" s="47">
        <f>J208/J12/12*1000</f>
        <v>28669.886599948568</v>
      </c>
      <c r="K220" s="10"/>
      <c r="L220" s="47">
        <f>L208/L12/12*1000</f>
        <v>30590.878537795386</v>
      </c>
    </row>
    <row r="221" spans="2:12" ht="12.75">
      <c r="B221" s="44"/>
      <c r="D221" s="49"/>
      <c r="E221" s="69"/>
      <c r="F221" s="69"/>
      <c r="G221" s="69"/>
      <c r="H221" s="69"/>
      <c r="I221" s="69"/>
      <c r="J221" s="69"/>
      <c r="K221" s="69"/>
      <c r="L221" s="69"/>
    </row>
    <row r="222" spans="2:12" ht="12.75">
      <c r="B222" s="45" t="s">
        <v>416</v>
      </c>
      <c r="D222" s="48">
        <f>D80</f>
        <v>102.8</v>
      </c>
      <c r="E222" s="48">
        <f>E80</f>
        <v>104.7</v>
      </c>
      <c r="F222" s="48">
        <f>F80</f>
        <v>104.1</v>
      </c>
      <c r="G222" s="48"/>
      <c r="H222" s="48">
        <f>H80</f>
        <v>103.6</v>
      </c>
      <c r="I222" s="48"/>
      <c r="J222" s="48">
        <f>J80</f>
        <v>104</v>
      </c>
      <c r="K222" s="48"/>
      <c r="L222" s="48">
        <f>L80</f>
        <v>104</v>
      </c>
    </row>
    <row r="223" spans="2:12" ht="21">
      <c r="B223" s="57" t="s">
        <v>417</v>
      </c>
      <c r="D223" s="58">
        <f>D220/20790%/D222%</f>
        <v>104.58434476595572</v>
      </c>
      <c r="E223" s="56">
        <f>E220/D220%/E222%</f>
        <v>102.64254303223026</v>
      </c>
      <c r="F223" s="56">
        <f>F220/E220%/F222%</f>
        <v>101.354626769963</v>
      </c>
      <c r="G223" s="56"/>
      <c r="H223" s="56">
        <f>H220/F220%/H222%</f>
        <v>102.50811180182788</v>
      </c>
      <c r="J223" s="56">
        <f>J220/H220%/J222%</f>
        <v>102.42169749793983</v>
      </c>
      <c r="L223" s="56">
        <f>L220/J220%/L222%</f>
        <v>102.59652120979956</v>
      </c>
    </row>
    <row r="224" spans="4:12" ht="12.75">
      <c r="D224" s="78"/>
      <c r="E224" s="69"/>
      <c r="F224" s="69"/>
      <c r="G224" s="69"/>
      <c r="H224" s="69"/>
      <c r="I224" s="69"/>
      <c r="J224" s="69"/>
      <c r="K224" s="69"/>
      <c r="L224" s="69"/>
    </row>
    <row r="225" spans="4:12" ht="12.75">
      <c r="D225" s="69"/>
      <c r="E225" s="69"/>
      <c r="F225" s="69"/>
      <c r="G225" s="69"/>
      <c r="H225" s="69"/>
      <c r="I225" s="69"/>
      <c r="J225" s="69"/>
      <c r="K225" s="69"/>
      <c r="L225" s="69"/>
    </row>
    <row r="226" spans="4:12" ht="12.75">
      <c r="D226" s="69"/>
      <c r="E226" s="69"/>
      <c r="F226" s="69"/>
      <c r="G226" s="69"/>
      <c r="H226" s="69"/>
      <c r="I226" s="69"/>
      <c r="J226" s="69"/>
      <c r="K226" s="69"/>
      <c r="L226" s="69"/>
    </row>
    <row r="227" spans="2:12" ht="21">
      <c r="B227" s="42" t="s">
        <v>418</v>
      </c>
      <c r="C227" s="59"/>
      <c r="D227" s="61">
        <f>SUM(D228:D236)+384.9*104.4%*103.9%/1000+105.4/1000+0.01</f>
        <v>2.1456071883999996</v>
      </c>
      <c r="E227" s="61">
        <f>SUM(E228:E236)+384.9*104.4%*103.9%*104.6%/1000+130.6/1000+0.01</f>
        <v>2.5644125190664</v>
      </c>
      <c r="F227" s="61">
        <f>SUM(F228:F236)+384.9*104.4%*103.9%*104.6%*103.1%/1000+129.4/1000+0.01</f>
        <v>2.6266506071574582</v>
      </c>
      <c r="G227" s="63"/>
      <c r="H227" s="61">
        <f>SUM(H228:H236)+384.9*104.4%*103.9%*104.6%*103.1%*103.8%/1000+140.5/1000+0.01</f>
        <v>2.787560130229441</v>
      </c>
      <c r="I227" s="63"/>
      <c r="J227" s="61">
        <f>SUM(J228:J236)+384.9*104.4%*103.9%*104.6%*103.1%*103.8%*104.3%/1000+149.3/1000+0.01</f>
        <v>2.9488566158293077</v>
      </c>
      <c r="K227" s="63"/>
      <c r="L227" s="61">
        <f>SUM(L228:L236)+384.9*104.4%*103.9%*104.6%*103.1%*103.8%*104.3%*104.3%/1000+158.8/1000+0.01</f>
        <v>3.2416172503099676</v>
      </c>
    </row>
    <row r="228" spans="2:12" ht="12.75">
      <c r="B228" s="60" t="s">
        <v>349</v>
      </c>
      <c r="C228" s="35" t="s">
        <v>419</v>
      </c>
      <c r="D228" s="61">
        <v>0.201</v>
      </c>
      <c r="E228" s="63">
        <v>0.355</v>
      </c>
      <c r="F228" s="63">
        <v>0.364</v>
      </c>
      <c r="G228" s="63"/>
      <c r="H228" s="63">
        <v>0.379</v>
      </c>
      <c r="I228" s="63"/>
      <c r="J228" s="63">
        <v>0.394</v>
      </c>
      <c r="K228" s="63"/>
      <c r="L228" s="63">
        <v>0.504</v>
      </c>
    </row>
    <row r="229" spans="2:12" ht="12.75">
      <c r="B229" s="60" t="s">
        <v>350</v>
      </c>
      <c r="C229" s="35" t="s">
        <v>419</v>
      </c>
      <c r="D229" s="61">
        <v>0.14</v>
      </c>
      <c r="E229" s="63">
        <v>0.173</v>
      </c>
      <c r="F229" s="64">
        <v>0.2</v>
      </c>
      <c r="G229" s="63"/>
      <c r="H229" s="64">
        <v>0.22</v>
      </c>
      <c r="I229" s="63"/>
      <c r="J229" s="63">
        <v>0.247</v>
      </c>
      <c r="K229" s="63"/>
      <c r="L229" s="64">
        <v>0.291</v>
      </c>
    </row>
    <row r="230" spans="2:12" ht="21">
      <c r="B230" s="42" t="s">
        <v>351</v>
      </c>
      <c r="C230" s="35" t="s">
        <v>419</v>
      </c>
      <c r="D230" s="61">
        <v>0.049</v>
      </c>
      <c r="E230" s="63">
        <v>0.097</v>
      </c>
      <c r="F230" s="63">
        <v>0.101</v>
      </c>
      <c r="G230" s="63"/>
      <c r="H230" s="63">
        <v>0.105</v>
      </c>
      <c r="I230" s="63"/>
      <c r="J230" s="63">
        <v>0.109</v>
      </c>
      <c r="K230" s="63"/>
      <c r="L230" s="63">
        <v>0.113</v>
      </c>
    </row>
    <row r="231" spans="2:12" ht="31.5">
      <c r="B231" s="42" t="s">
        <v>420</v>
      </c>
      <c r="C231" s="35" t="s">
        <v>419</v>
      </c>
      <c r="D231" s="61">
        <v>0.019</v>
      </c>
      <c r="E231" s="64">
        <v>0.02</v>
      </c>
      <c r="F231" s="63">
        <v>0.021</v>
      </c>
      <c r="G231" s="63"/>
      <c r="H231" s="63">
        <v>0.021</v>
      </c>
      <c r="I231" s="63"/>
      <c r="J231" s="63">
        <v>0.022</v>
      </c>
      <c r="K231" s="63"/>
      <c r="L231" s="63">
        <v>0.023</v>
      </c>
    </row>
    <row r="232" spans="2:12" ht="12.75">
      <c r="B232" s="42" t="s">
        <v>353</v>
      </c>
      <c r="C232" s="35" t="s">
        <v>419</v>
      </c>
      <c r="D232" s="62">
        <v>0.033</v>
      </c>
      <c r="E232" s="63">
        <v>0.068</v>
      </c>
      <c r="F232" s="63">
        <v>0.037</v>
      </c>
      <c r="G232" s="63"/>
      <c r="H232" s="63">
        <v>0.027</v>
      </c>
      <c r="I232" s="63"/>
      <c r="J232" s="63">
        <v>0.018</v>
      </c>
      <c r="K232" s="63"/>
      <c r="L232" s="63">
        <v>0.019</v>
      </c>
    </row>
    <row r="233" spans="2:12" ht="21">
      <c r="B233" s="42" t="s">
        <v>354</v>
      </c>
      <c r="C233" s="35" t="s">
        <v>419</v>
      </c>
      <c r="D233" s="61">
        <f>D81/1000</f>
        <v>1.1607</v>
      </c>
      <c r="E233" s="61">
        <f>E81/1000</f>
        <v>1.2641</v>
      </c>
      <c r="F233" s="61">
        <f>F81/1000</f>
        <v>1.304</v>
      </c>
      <c r="G233" s="63"/>
      <c r="H233" s="61">
        <f>H81/1000</f>
        <v>1.4077</v>
      </c>
      <c r="I233" s="63"/>
      <c r="J233" s="61">
        <f>J81/1000</f>
        <v>1.5021</v>
      </c>
      <c r="K233" s="63"/>
      <c r="L233" s="61">
        <f>L81/1000</f>
        <v>1.6044</v>
      </c>
    </row>
    <row r="234" spans="2:12" ht="12.75">
      <c r="B234" s="60" t="s">
        <v>355</v>
      </c>
      <c r="C234" s="35" t="s">
        <v>419</v>
      </c>
      <c r="D234" s="61">
        <v>0.01</v>
      </c>
      <c r="E234" s="61">
        <v>0.01</v>
      </c>
      <c r="F234" s="61">
        <v>0.01</v>
      </c>
      <c r="G234" s="63"/>
      <c r="H234" s="61">
        <v>0.01</v>
      </c>
      <c r="I234" s="63"/>
      <c r="J234" s="61">
        <v>0.01</v>
      </c>
      <c r="K234" s="63"/>
      <c r="L234" s="61">
        <v>0.01</v>
      </c>
    </row>
    <row r="235" spans="2:12" ht="12.75">
      <c r="B235" s="60" t="s">
        <v>357</v>
      </c>
      <c r="C235" s="35" t="s">
        <v>419</v>
      </c>
      <c r="D235" s="62">
        <v>0</v>
      </c>
      <c r="E235" s="62">
        <v>0</v>
      </c>
      <c r="F235" s="62">
        <v>0</v>
      </c>
      <c r="G235" s="63"/>
      <c r="H235" s="62">
        <v>0</v>
      </c>
      <c r="I235" s="63"/>
      <c r="J235" s="62">
        <v>0</v>
      </c>
      <c r="K235" s="63"/>
      <c r="L235" s="62">
        <v>0</v>
      </c>
    </row>
    <row r="236" spans="2:12" ht="12.75">
      <c r="B236" s="42" t="s">
        <v>359</v>
      </c>
      <c r="C236" s="35" t="s">
        <v>419</v>
      </c>
      <c r="D236" s="62">
        <v>0</v>
      </c>
      <c r="E236" s="62">
        <v>0</v>
      </c>
      <c r="F236" s="62">
        <v>0</v>
      </c>
      <c r="G236" s="63"/>
      <c r="H236" s="62">
        <v>0</v>
      </c>
      <c r="I236" s="63"/>
      <c r="J236" s="62">
        <v>0</v>
      </c>
      <c r="K236" s="63"/>
      <c r="L236" s="62">
        <v>0</v>
      </c>
    </row>
    <row r="244" spans="1:12" s="69" customFormat="1" ht="12.75" hidden="1">
      <c r="A244" s="68"/>
      <c r="B244" s="69" t="s">
        <v>421</v>
      </c>
      <c r="D244" s="70">
        <v>7.11</v>
      </c>
      <c r="E244" s="70">
        <v>6.815</v>
      </c>
      <c r="F244" s="70">
        <v>6.787</v>
      </c>
      <c r="G244" s="70"/>
      <c r="H244" s="70">
        <v>6.825</v>
      </c>
      <c r="I244" s="70"/>
      <c r="J244" s="70">
        <v>6.858</v>
      </c>
      <c r="K244" s="70"/>
      <c r="L244" s="70">
        <v>6.905</v>
      </c>
    </row>
  </sheetData>
  <sheetProtection/>
  <mergeCells count="11">
    <mergeCell ref="K8:L8"/>
    <mergeCell ref="F8:F10"/>
    <mergeCell ref="E8:E10"/>
    <mergeCell ref="D8:D10"/>
    <mergeCell ref="A206:L206"/>
    <mergeCell ref="A205:L205"/>
    <mergeCell ref="A3:L3"/>
    <mergeCell ref="A5:L5"/>
    <mergeCell ref="G8:H8"/>
    <mergeCell ref="I8:J8"/>
    <mergeCell ref="G7:L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admin-eco2</cp:lastModifiedBy>
  <cp:lastPrinted>2020-11-10T04:54:23Z</cp:lastPrinted>
  <dcterms:created xsi:type="dcterms:W3CDTF">2018-10-15T12:06:40Z</dcterms:created>
  <dcterms:modified xsi:type="dcterms:W3CDTF">2020-12-07T06:16:35Z</dcterms:modified>
  <cp:category/>
  <cp:version/>
  <cp:contentType/>
  <cp:contentStatus/>
</cp:coreProperties>
</file>