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4" i="1"/>
  <c r="I34"/>
  <c r="K34"/>
  <c r="L34"/>
  <c r="M34"/>
  <c r="L30"/>
  <c r="M30"/>
  <c r="N30"/>
  <c r="O30"/>
  <c r="L25"/>
  <c r="M25"/>
  <c r="N25"/>
  <c r="N34" s="1"/>
  <c r="O25"/>
  <c r="L19"/>
  <c r="M19"/>
  <c r="N19"/>
  <c r="O19"/>
  <c r="J33"/>
  <c r="G29" l="1"/>
  <c r="G22"/>
  <c r="G23"/>
  <c r="G24"/>
  <c r="J29"/>
  <c r="G28"/>
  <c r="F28"/>
  <c r="F29"/>
  <c r="J24"/>
  <c r="J22"/>
  <c r="F32" l="1"/>
  <c r="I33" l="1"/>
  <c r="H33"/>
  <c r="F33"/>
  <c r="E33"/>
  <c r="D33"/>
  <c r="C33"/>
  <c r="J32"/>
  <c r="G32"/>
  <c r="G33" s="1"/>
  <c r="K30"/>
  <c r="I30"/>
  <c r="E30"/>
  <c r="D30"/>
  <c r="C30"/>
  <c r="J27"/>
  <c r="G27"/>
  <c r="F27"/>
  <c r="F30" s="1"/>
  <c r="I25"/>
  <c r="E25"/>
  <c r="D25"/>
  <c r="C25"/>
  <c r="F24"/>
  <c r="F23"/>
  <c r="F22"/>
  <c r="J21"/>
  <c r="G21"/>
  <c r="F21"/>
  <c r="K19"/>
  <c r="I19"/>
  <c r="E19"/>
  <c r="E34" s="1"/>
  <c r="D19"/>
  <c r="D34" s="1"/>
  <c r="C19"/>
  <c r="C34" s="1"/>
  <c r="J18"/>
  <c r="G18"/>
  <c r="F18"/>
  <c r="J17"/>
  <c r="G17"/>
  <c r="F17"/>
  <c r="G34" l="1"/>
  <c r="G30"/>
  <c r="F25"/>
  <c r="G25"/>
  <c r="F19"/>
  <c r="F34" s="1"/>
  <c r="G19"/>
</calcChain>
</file>

<file path=xl/sharedStrings.xml><?xml version="1.0" encoding="utf-8"?>
<sst xmlns="http://schemas.openxmlformats.org/spreadsheetml/2006/main" count="54" uniqueCount="47">
  <si>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</si>
  <si>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Дикого северного оленя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</si>
  <si>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</si>
  <si>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на  период:  с  1  августа  2021 г.  до  1  августа  2022 г.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</si>
  <si>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</si>
  <si>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</si>
  <si>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</si>
  <si>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</si>
  <si>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</si>
  <si>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</si>
  <si>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</si>
  <si>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</si>
  <si>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</si>
  <si>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</si>
  <si>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</si>
  <si>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</si>
  <si>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</si>
  <si>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- 20%</t>
  </si>
  <si>
    <t>2021 -2022 гг</t>
  </si>
  <si>
    <t>Без разделения по половому признаку</t>
  </si>
  <si>
    <t>Самцы с неокостеневшими рогами (пантами) 15%</t>
  </si>
  <si>
    <t>1. Каларский район</t>
  </si>
  <si>
    <t>8.1</t>
  </si>
  <si>
    <t>ООУ</t>
  </si>
  <si>
    <t>8.2</t>
  </si>
  <si>
    <t>ООО Эрен-плюс</t>
  </si>
  <si>
    <t>Итого:</t>
  </si>
  <si>
    <t>2.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</si>
  <si>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</si>
  <si>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</si>
  <si>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</si>
  <si>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</si>
  <si>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</si>
  <si>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</si>
  <si>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</si>
  <si>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3.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</si>
  <si>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</si>
  <si>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</si>
  <si>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</si>
  <si>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</si>
  <si>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</si>
  <si>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4. Тунгиро-Олёкминский район</t>
  </si>
  <si>
    <t>22.1</t>
  </si>
  <si>
    <t xml:space="preserve"> ООУ</t>
  </si>
  <si>
    <t>Итого по краю:</t>
  </si>
  <si>
    <t>2022 -2023 гг</t>
  </si>
  <si>
    <r>
      <t xml:space="preserve">Самцы во время гона            </t>
    </r>
    <r>
      <rPr>
        <i/>
        <sz val="12"/>
        <rFont val="Times New Roman"/>
        <family val="1"/>
        <charset val="204"/>
      </rPr>
      <t>(на реву) 15%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</si>
</sst>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2" borderId="22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11" fillId="2" borderId="2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2" fontId="15" fillId="2" borderId="0" xfId="0" applyNumberFormat="1" applyFont="1" applyFill="1"/>
    <xf numFmtId="164" fontId="6" fillId="2" borderId="10" xfId="0" applyNumberFormat="1" applyFont="1" applyFill="1" applyBorder="1" applyAlignment="1">
      <alignment horizontal="center" vertical="center" textRotation="90" wrapText="1"/>
    </xf>
    <xf numFmtId="2" fontId="0" fillId="2" borderId="0" xfId="0" applyNumberFormat="1" applyFill="1"/>
    <xf numFmtId="2" fontId="12" fillId="2" borderId="2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/>
    </xf>
    <xf numFmtId="0" fontId="13" fillId="2" borderId="22" xfId="0" applyNumberFormat="1" applyFont="1" applyFill="1" applyBorder="1" applyAlignment="1">
      <alignment horizontal="center"/>
    </xf>
    <xf numFmtId="0" fontId="9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/>
    </xf>
    <xf numFmtId="0" fontId="15" fillId="2" borderId="0" xfId="0" applyNumberFormat="1" applyFont="1" applyFill="1"/>
    <xf numFmtId="0" fontId="7" fillId="2" borderId="19" xfId="0" applyNumberFormat="1" applyFont="1" applyFill="1" applyBorder="1" applyAlignment="1">
      <alignment horizontal="center" vertical="center" wrapText="1"/>
    </xf>
    <xf numFmtId="0" fontId="15" fillId="2" borderId="22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/>
    </xf>
    <xf numFmtId="0" fontId="1" fillId="0" borderId="0" xfId="0" applyNumberFormat="1" applyFont="1"/>
    <xf numFmtId="0" fontId="8" fillId="2" borderId="22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6" fillId="2" borderId="0" xfId="0" applyNumberFormat="1" applyFont="1" applyFill="1"/>
    <xf numFmtId="0" fontId="0" fillId="0" borderId="0" xfId="0" applyAlignment="1">
      <alignment horizontal="center"/>
    </xf>
    <xf numFmtId="49" fontId="11" fillId="2" borderId="2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15" fillId="2" borderId="22" xfId="0" applyNumberFormat="1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13" fillId="2" borderId="22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" fontId="15" fillId="2" borderId="0" xfId="0" applyNumberFormat="1" applyFont="1" applyFill="1" applyAlignment="1">
      <alignment vertical="center"/>
    </xf>
    <xf numFmtId="0" fontId="17" fillId="0" borderId="0" xfId="0" applyFont="1"/>
    <xf numFmtId="164" fontId="18" fillId="2" borderId="22" xfId="0" applyNumberFormat="1" applyFont="1" applyFill="1" applyBorder="1" applyAlignment="1">
      <alignment horizontal="center" vertical="center" textRotation="90" wrapText="1"/>
    </xf>
    <xf numFmtId="0" fontId="12" fillId="2" borderId="22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1" fontId="19" fillId="2" borderId="22" xfId="0" applyNumberFormat="1" applyFont="1" applyFill="1" applyBorder="1" applyAlignment="1">
      <alignment horizontal="center"/>
    </xf>
    <xf numFmtId="164" fontId="18" fillId="2" borderId="0" xfId="0" applyNumberFormat="1" applyFont="1" applyFill="1"/>
    <xf numFmtId="1" fontId="18" fillId="2" borderId="0" xfId="0" applyNumberFormat="1" applyFont="1" applyFill="1" applyAlignment="1">
      <alignment horizontal="center"/>
    </xf>
    <xf numFmtId="1" fontId="18" fillId="2" borderId="22" xfId="0" applyNumberFormat="1" applyFont="1" applyFill="1" applyBorder="1" applyAlignment="1">
      <alignment horizontal="center"/>
    </xf>
    <xf numFmtId="164" fontId="18" fillId="2" borderId="22" xfId="0" applyNumberFormat="1" applyFont="1" applyFill="1" applyBorder="1"/>
    <xf numFmtId="164" fontId="18" fillId="2" borderId="0" xfId="0" applyNumberFormat="1" applyFont="1" applyFill="1" applyAlignment="1">
      <alignment horizontal="center"/>
    </xf>
    <xf numFmtId="164" fontId="18" fillId="2" borderId="22" xfId="0" applyNumberFormat="1" applyFont="1" applyFill="1" applyBorder="1" applyAlignment="1">
      <alignment vertical="center"/>
    </xf>
    <xf numFmtId="1" fontId="18" fillId="2" borderId="22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7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18" fillId="2" borderId="12" xfId="0" applyNumberFormat="1" applyFont="1" applyFill="1" applyBorder="1" applyAlignment="1">
      <alignment horizontal="center" vertical="center" textRotation="90"/>
    </xf>
    <xf numFmtId="164" fontId="18" fillId="2" borderId="21" xfId="0" applyNumberFormat="1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/>
    <xf numFmtId="0" fontId="9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/>
    <xf numFmtId="2" fontId="5" fillId="2" borderId="21" xfId="0" applyNumberFormat="1" applyFont="1" applyFill="1" applyBorder="1" applyAlignment="1"/>
    <xf numFmtId="0" fontId="4" fillId="2" borderId="12" xfId="0" applyNumberFormat="1" applyFont="1" applyFill="1" applyBorder="1" applyAlignment="1">
      <alignment horizontal="center" vertical="center" textRotation="90"/>
    </xf>
    <xf numFmtId="0" fontId="4" fillId="2" borderId="15" xfId="0" applyNumberFormat="1" applyFont="1" applyFill="1" applyBorder="1" applyAlignment="1"/>
    <xf numFmtId="0" fontId="4" fillId="2" borderId="21" xfId="0" applyNumberFormat="1" applyFont="1" applyFill="1" applyBorder="1" applyAlignment="1"/>
    <xf numFmtId="0" fontId="5" fillId="2" borderId="12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/>
    <xf numFmtId="0" fontId="5" fillId="2" borderId="21" xfId="0" applyNumberFormat="1" applyFont="1" applyFill="1" applyBorder="1" applyAlignment="1"/>
    <xf numFmtId="2" fontId="4" fillId="2" borderId="12" xfId="0" applyNumberFormat="1" applyFont="1" applyFill="1" applyBorder="1" applyAlignment="1">
      <alignment horizontal="center" vertical="center" textRotation="90"/>
    </xf>
    <xf numFmtId="2" fontId="4" fillId="2" borderId="15" xfId="0" applyNumberFormat="1" applyFont="1" applyFill="1" applyBorder="1" applyAlignment="1"/>
    <xf numFmtId="2" fontId="4" fillId="2" borderId="21" xfId="0" applyNumberFormat="1" applyFont="1" applyFill="1" applyBorder="1" applyAlignment="1"/>
    <xf numFmtId="0" fontId="0" fillId="2" borderId="0" xfId="0" applyFill="1"/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4" fillId="2" borderId="21" xfId="0" applyFont="1" applyFill="1" applyBorder="1" applyAlignment="1"/>
    <xf numFmtId="0" fontId="14" fillId="2" borderId="22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="70" zoomScaleNormal="70" workbookViewId="0">
      <pane xSplit="6" ySplit="14" topLeftCell="G51" activePane="bottomRight" state="frozen"/>
      <selection pane="topRight" activeCell="I1" sqref="I1"/>
      <selection pane="bottomLeft" activeCell="A15" sqref="A15"/>
      <selection pane="bottomRight" activeCell="K1" sqref="K1:K1048576"/>
    </sheetView>
  </sheetViews>
  <sheetFormatPr defaultRowHeight="15.75"/>
  <cols>
    <col min="1" max="1" width="7.5703125" style="38" customWidth="1"/>
    <col min="2" max="2" width="48" customWidth="1"/>
    <col min="3" max="3" width="15.5703125" style="16" customWidth="1"/>
    <col min="4" max="4" width="10.5703125" style="18" customWidth="1"/>
    <col min="5" max="5" width="10.85546875" style="18" customWidth="1"/>
    <col min="6" max="6" width="19.7109375" style="1" customWidth="1"/>
    <col min="7" max="7" width="9.140625" style="1"/>
    <col min="8" max="8" width="9.140625" style="18"/>
    <col min="9" max="9" width="9.140625" style="33"/>
    <col min="10" max="10" width="9.140625" style="1"/>
    <col min="11" max="11" width="9.140625" style="111"/>
    <col min="12" max="15" width="9.140625" style="48"/>
  </cols>
  <sheetData>
    <row r="2" spans="1:18" ht="18.75">
      <c r="E2" s="62" t="s">
        <v>0</v>
      </c>
      <c r="F2" s="63"/>
    </row>
    <row r="3" spans="1:18">
      <c r="F3" s="2"/>
    </row>
    <row r="4" spans="1:18" ht="18.75">
      <c r="F4" s="3" t="s">
        <v>1</v>
      </c>
    </row>
    <row r="5" spans="1:18" ht="18.75">
      <c r="F5" s="3"/>
    </row>
    <row r="6" spans="1:18" ht="18.75">
      <c r="F6" s="3" t="s">
        <v>2</v>
      </c>
    </row>
    <row r="7" spans="1:18" ht="18.75" customHeight="1" thickBot="1">
      <c r="F7" s="3"/>
    </row>
    <row r="8" spans="1:18" ht="19.5" hidden="1" thickBot="1">
      <c r="F8" s="3" t="s">
        <v>3</v>
      </c>
    </row>
    <row r="9" spans="1:18" ht="16.5" hidden="1" thickBot="1"/>
    <row r="10" spans="1:18" ht="15">
      <c r="A10" s="64" t="s">
        <v>4</v>
      </c>
      <c r="B10" s="67" t="s">
        <v>5</v>
      </c>
      <c r="C10" s="70" t="s">
        <v>6</v>
      </c>
      <c r="D10" s="73" t="s">
        <v>7</v>
      </c>
      <c r="E10" s="74"/>
      <c r="F10" s="79" t="s">
        <v>8</v>
      </c>
      <c r="G10" s="82" t="s">
        <v>9</v>
      </c>
      <c r="H10" s="83"/>
      <c r="I10" s="83"/>
      <c r="J10" s="83"/>
      <c r="K10" s="83"/>
      <c r="L10" s="83"/>
      <c r="M10" s="83"/>
      <c r="N10" s="83"/>
      <c r="O10" s="84"/>
    </row>
    <row r="11" spans="1:18" ht="14.45" customHeight="1">
      <c r="A11" s="65"/>
      <c r="B11" s="68"/>
      <c r="C11" s="71"/>
      <c r="D11" s="75"/>
      <c r="E11" s="76"/>
      <c r="F11" s="80"/>
      <c r="G11" s="85" t="s">
        <v>10</v>
      </c>
      <c r="H11" s="86"/>
      <c r="I11" s="85" t="s">
        <v>11</v>
      </c>
      <c r="J11" s="87"/>
      <c r="K11" s="87"/>
      <c r="L11" s="87"/>
      <c r="M11" s="87"/>
      <c r="N11" s="87"/>
      <c r="O11" s="86"/>
    </row>
    <row r="12" spans="1:18" ht="14.45" customHeight="1">
      <c r="A12" s="65"/>
      <c r="B12" s="68"/>
      <c r="C12" s="71"/>
      <c r="D12" s="75"/>
      <c r="E12" s="76"/>
      <c r="F12" s="80"/>
      <c r="G12" s="99" t="s">
        <v>12</v>
      </c>
      <c r="H12" s="102" t="s">
        <v>13</v>
      </c>
      <c r="I12" s="105" t="s">
        <v>12</v>
      </c>
      <c r="J12" s="108" t="s">
        <v>13</v>
      </c>
      <c r="K12" s="112" t="s">
        <v>14</v>
      </c>
      <c r="L12" s="88" t="s">
        <v>15</v>
      </c>
      <c r="M12" s="89"/>
      <c r="N12" s="89"/>
      <c r="O12" s="90"/>
    </row>
    <row r="13" spans="1:18" ht="29.25" customHeight="1" thickBot="1">
      <c r="A13" s="65"/>
      <c r="B13" s="68"/>
      <c r="C13" s="71"/>
      <c r="D13" s="77"/>
      <c r="E13" s="78"/>
      <c r="F13" s="80"/>
      <c r="G13" s="100"/>
      <c r="H13" s="103"/>
      <c r="I13" s="106"/>
      <c r="J13" s="109"/>
      <c r="K13" s="113"/>
      <c r="L13" s="88" t="s">
        <v>16</v>
      </c>
      <c r="M13" s="89"/>
      <c r="N13" s="90"/>
      <c r="O13" s="91" t="s">
        <v>17</v>
      </c>
    </row>
    <row r="14" spans="1:18" ht="92.25" customHeight="1" thickBot="1">
      <c r="A14" s="66"/>
      <c r="B14" s="69"/>
      <c r="C14" s="72"/>
      <c r="D14" s="19" t="s">
        <v>18</v>
      </c>
      <c r="E14" s="27" t="s">
        <v>45</v>
      </c>
      <c r="F14" s="81"/>
      <c r="G14" s="101"/>
      <c r="H14" s="104"/>
      <c r="I14" s="107"/>
      <c r="J14" s="110"/>
      <c r="K14" s="114"/>
      <c r="L14" s="49" t="s">
        <v>46</v>
      </c>
      <c r="M14" s="49" t="s">
        <v>20</v>
      </c>
      <c r="N14" s="49" t="s">
        <v>19</v>
      </c>
      <c r="O14" s="92"/>
      <c r="Q14" s="15"/>
      <c r="R14" s="15"/>
    </row>
    <row r="15" spans="1:18" s="18" customFormat="1">
      <c r="A15" s="41">
        <v>1</v>
      </c>
      <c r="B15" s="41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34">
        <v>9</v>
      </c>
      <c r="J15" s="20">
        <v>10</v>
      </c>
      <c r="K15" s="20">
        <v>11</v>
      </c>
      <c r="L15" s="50">
        <v>12</v>
      </c>
      <c r="M15" s="50">
        <v>13</v>
      </c>
      <c r="N15" s="50">
        <v>14</v>
      </c>
      <c r="O15" s="50">
        <v>15</v>
      </c>
    </row>
    <row r="16" spans="1:18">
      <c r="A16" s="98" t="s">
        <v>21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8" s="12" customFormat="1">
      <c r="A17" s="39" t="s">
        <v>22</v>
      </c>
      <c r="B17" s="10" t="s">
        <v>23</v>
      </c>
      <c r="C17" s="5">
        <v>4100.01</v>
      </c>
      <c r="D17" s="21">
        <v>1069</v>
      </c>
      <c r="E17" s="24">
        <v>670</v>
      </c>
      <c r="F17" s="7">
        <f>E17/C17</f>
        <v>0.16341423557503518</v>
      </c>
      <c r="G17" s="29">
        <f>E17*H17%</f>
        <v>100.5</v>
      </c>
      <c r="H17" s="31">
        <v>15</v>
      </c>
      <c r="I17" s="35">
        <v>102</v>
      </c>
      <c r="J17" s="30">
        <f>I17/E17%</f>
        <v>15.223880597014926</v>
      </c>
      <c r="K17" s="11">
        <v>40</v>
      </c>
      <c r="L17" s="51">
        <v>8</v>
      </c>
      <c r="M17" s="51">
        <v>7</v>
      </c>
      <c r="N17" s="51">
        <v>14</v>
      </c>
      <c r="O17" s="51">
        <v>33</v>
      </c>
      <c r="R17" s="13"/>
    </row>
    <row r="18" spans="1:18" s="12" customFormat="1" ht="15" customHeight="1">
      <c r="A18" s="39" t="s">
        <v>24</v>
      </c>
      <c r="B18" s="10" t="s">
        <v>25</v>
      </c>
      <c r="C18" s="5">
        <v>1069.01</v>
      </c>
      <c r="D18" s="21">
        <v>446</v>
      </c>
      <c r="E18" s="24">
        <v>690</v>
      </c>
      <c r="F18" s="7">
        <f>E18/C18</f>
        <v>0.64545701162758062</v>
      </c>
      <c r="G18" s="29">
        <f>E18*H18%</f>
        <v>103.5</v>
      </c>
      <c r="H18" s="21">
        <v>15</v>
      </c>
      <c r="I18" s="35">
        <v>103</v>
      </c>
      <c r="J18" s="29">
        <f>I18/E18%</f>
        <v>14.927536231884057</v>
      </c>
      <c r="K18" s="11"/>
      <c r="L18" s="52">
        <v>7</v>
      </c>
      <c r="M18" s="51">
        <v>8</v>
      </c>
      <c r="N18" s="51">
        <v>67</v>
      </c>
      <c r="O18" s="51">
        <v>21</v>
      </c>
      <c r="R18" s="13"/>
    </row>
    <row r="19" spans="1:18" s="12" customFormat="1">
      <c r="A19" s="11"/>
      <c r="B19" s="8" t="s">
        <v>26</v>
      </c>
      <c r="C19" s="6">
        <f>SUM(C17:C18)</f>
        <v>5169.0200000000004</v>
      </c>
      <c r="D19" s="22">
        <f>SUM(D17:D18)</f>
        <v>1515</v>
      </c>
      <c r="E19" s="22">
        <f>SUM(E17:E18)</f>
        <v>1360</v>
      </c>
      <c r="F19" s="4">
        <f>SUM(F17:F18)</f>
        <v>0.80887124720261583</v>
      </c>
      <c r="G19" s="29">
        <f>SUM(G17:G18)</f>
        <v>204</v>
      </c>
      <c r="H19" s="21"/>
      <c r="I19" s="35">
        <f>SUM(I17:I18)</f>
        <v>205</v>
      </c>
      <c r="J19" s="29"/>
      <c r="K19" s="115">
        <f>SUM(K17:K18)</f>
        <v>40</v>
      </c>
      <c r="L19" s="53">
        <f>SUM(L17:L18)</f>
        <v>15</v>
      </c>
      <c r="M19" s="53">
        <f>SUM(M17:M18)</f>
        <v>15</v>
      </c>
      <c r="N19" s="53">
        <f>SUM(N17:N18)</f>
        <v>81</v>
      </c>
      <c r="O19" s="53">
        <f>SUM(O17:O18)</f>
        <v>54</v>
      </c>
      <c r="R19" s="13"/>
    </row>
    <row r="20" spans="1:18" s="12" customFormat="1">
      <c r="A20" s="93" t="s">
        <v>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54"/>
      <c r="M20" s="55"/>
      <c r="N20" s="55"/>
      <c r="O20" s="55"/>
      <c r="R20" s="13"/>
    </row>
    <row r="21" spans="1:18" s="12" customFormat="1">
      <c r="A21" s="39" t="s">
        <v>28</v>
      </c>
      <c r="B21" s="10" t="s">
        <v>23</v>
      </c>
      <c r="C21" s="5">
        <v>1575.88</v>
      </c>
      <c r="D21" s="23">
        <v>631</v>
      </c>
      <c r="E21" s="28">
        <v>460</v>
      </c>
      <c r="F21" s="4">
        <f>E21/C21</f>
        <v>0.29190039850750055</v>
      </c>
      <c r="G21" s="29">
        <f>E21*H21%</f>
        <v>69</v>
      </c>
      <c r="H21" s="21">
        <v>15</v>
      </c>
      <c r="I21" s="35">
        <v>69</v>
      </c>
      <c r="J21" s="29">
        <f>I21/E21%</f>
        <v>15.000000000000002</v>
      </c>
      <c r="K21" s="11"/>
      <c r="L21" s="56">
        <v>5</v>
      </c>
      <c r="M21" s="51">
        <v>5</v>
      </c>
      <c r="N21" s="56">
        <v>44</v>
      </c>
      <c r="O21" s="56">
        <v>15</v>
      </c>
      <c r="R21" s="13"/>
    </row>
    <row r="22" spans="1:18" s="12" customFormat="1">
      <c r="A22" s="39" t="s">
        <v>29</v>
      </c>
      <c r="B22" s="10" t="s">
        <v>30</v>
      </c>
      <c r="C22" s="5">
        <v>450.733</v>
      </c>
      <c r="D22" s="23">
        <v>166</v>
      </c>
      <c r="E22" s="28">
        <v>212</v>
      </c>
      <c r="F22" s="4">
        <f t="shared" ref="F22:F24" si="0">E22/C22</f>
        <v>0.47034497141323134</v>
      </c>
      <c r="G22" s="29">
        <f>E22*H22%</f>
        <v>31.799999999999997</v>
      </c>
      <c r="H22" s="21">
        <v>15</v>
      </c>
      <c r="I22" s="35">
        <v>31</v>
      </c>
      <c r="J22" s="29">
        <f>I22/E22%</f>
        <v>14.622641509433961</v>
      </c>
      <c r="K22" s="11"/>
      <c r="L22" s="56">
        <v>2</v>
      </c>
      <c r="M22" s="56">
        <v>2</v>
      </c>
      <c r="N22" s="56">
        <v>20</v>
      </c>
      <c r="O22" s="56">
        <v>7</v>
      </c>
      <c r="R22" s="13"/>
    </row>
    <row r="23" spans="1:18" s="12" customFormat="1">
      <c r="A23" s="39" t="s">
        <v>31</v>
      </c>
      <c r="B23" s="10" t="s">
        <v>32</v>
      </c>
      <c r="C23" s="5">
        <v>17.489999999999998</v>
      </c>
      <c r="D23" s="23">
        <v>0</v>
      </c>
      <c r="E23" s="28">
        <v>0</v>
      </c>
      <c r="F23" s="7">
        <f t="shared" si="0"/>
        <v>0</v>
      </c>
      <c r="G23" s="29">
        <f>E23*H23%</f>
        <v>0</v>
      </c>
      <c r="H23" s="21">
        <v>15</v>
      </c>
      <c r="I23" s="35">
        <v>0</v>
      </c>
      <c r="J23" s="29">
        <v>0</v>
      </c>
      <c r="K23" s="11"/>
      <c r="L23" s="57"/>
      <c r="M23" s="56"/>
      <c r="N23" s="56"/>
      <c r="O23" s="56"/>
      <c r="R23" s="13"/>
    </row>
    <row r="24" spans="1:18" s="12" customFormat="1">
      <c r="A24" s="39" t="s">
        <v>33</v>
      </c>
      <c r="B24" s="10" t="s">
        <v>34</v>
      </c>
      <c r="C24" s="5">
        <v>210.33</v>
      </c>
      <c r="D24" s="23">
        <v>203</v>
      </c>
      <c r="E24" s="28">
        <v>143</v>
      </c>
      <c r="F24" s="7">
        <f t="shared" si="0"/>
        <v>0.67988399182237436</v>
      </c>
      <c r="G24" s="29">
        <f>E24*H24%</f>
        <v>21.45</v>
      </c>
      <c r="H24" s="21">
        <v>15</v>
      </c>
      <c r="I24" s="35">
        <v>7</v>
      </c>
      <c r="J24" s="29">
        <f>I24/E24%</f>
        <v>4.895104895104895</v>
      </c>
      <c r="K24" s="11"/>
      <c r="L24" s="56">
        <v>1</v>
      </c>
      <c r="M24" s="56"/>
      <c r="N24" s="56">
        <v>4</v>
      </c>
      <c r="O24" s="56">
        <v>2</v>
      </c>
      <c r="R24" s="13"/>
    </row>
    <row r="25" spans="1:18" s="12" customFormat="1">
      <c r="A25" s="11"/>
      <c r="B25" s="9" t="s">
        <v>26</v>
      </c>
      <c r="C25" s="6">
        <f>SUM(C21:C24)</f>
        <v>2254.433</v>
      </c>
      <c r="D25" s="22">
        <f>SUM(D21:D24)</f>
        <v>1000</v>
      </c>
      <c r="E25" s="22">
        <f>SUM(E21:E24)</f>
        <v>815</v>
      </c>
      <c r="F25" s="4">
        <f>SUM(F21:F24)</f>
        <v>1.4421293617431061</v>
      </c>
      <c r="G25" s="29">
        <f>SUM(G21:G24)</f>
        <v>122.25</v>
      </c>
      <c r="H25" s="21"/>
      <c r="I25" s="35">
        <f>SUM(I21:I24)</f>
        <v>107</v>
      </c>
      <c r="J25" s="29"/>
      <c r="K25" s="115"/>
      <c r="L25" s="53">
        <f>SUM(L21:L24)</f>
        <v>8</v>
      </c>
      <c r="M25" s="53">
        <f>SUM(M21:M24)</f>
        <v>7</v>
      </c>
      <c r="N25" s="53">
        <f>SUM(N21:N24)</f>
        <v>68</v>
      </c>
      <c r="O25" s="53">
        <f>SUM(O21:O24)</f>
        <v>24</v>
      </c>
      <c r="R25" s="13"/>
    </row>
    <row r="26" spans="1:18" s="12" customFormat="1">
      <c r="A26" s="95" t="s">
        <v>35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58"/>
      <c r="M26" s="55"/>
      <c r="N26" s="55"/>
      <c r="O26" s="55"/>
      <c r="R26" s="13"/>
    </row>
    <row r="27" spans="1:18" s="12" customFormat="1">
      <c r="A27" s="39" t="s">
        <v>36</v>
      </c>
      <c r="B27" s="10" t="s">
        <v>23</v>
      </c>
      <c r="C27" s="5">
        <v>2663.3</v>
      </c>
      <c r="D27" s="24">
        <v>258</v>
      </c>
      <c r="E27" s="28">
        <v>246</v>
      </c>
      <c r="F27" s="4">
        <f>E27/C27</f>
        <v>9.236661284872151E-2</v>
      </c>
      <c r="G27" s="30">
        <f>E27*H27%</f>
        <v>36.9</v>
      </c>
      <c r="H27" s="31">
        <v>15</v>
      </c>
      <c r="I27" s="36">
        <v>36</v>
      </c>
      <c r="J27" s="30">
        <f>I27/E27%</f>
        <v>14.634146341463415</v>
      </c>
      <c r="K27" s="11">
        <v>14</v>
      </c>
      <c r="L27" s="51">
        <v>3</v>
      </c>
      <c r="M27" s="51">
        <v>2</v>
      </c>
      <c r="N27" s="51">
        <v>9</v>
      </c>
      <c r="O27" s="51">
        <v>8</v>
      </c>
      <c r="R27" s="13"/>
    </row>
    <row r="28" spans="1:18" s="46" customFormat="1" ht="30">
      <c r="A28" s="39" t="s">
        <v>37</v>
      </c>
      <c r="B28" s="10" t="s">
        <v>38</v>
      </c>
      <c r="C28" s="5">
        <v>1341.68</v>
      </c>
      <c r="D28" s="24">
        <v>0</v>
      </c>
      <c r="E28" s="42">
        <v>0</v>
      </c>
      <c r="F28" s="4">
        <f t="shared" ref="F28:F29" si="1">E28/C28</f>
        <v>0</v>
      </c>
      <c r="G28" s="43">
        <f>E28*H28%</f>
        <v>0</v>
      </c>
      <c r="H28" s="44">
        <v>15</v>
      </c>
      <c r="I28" s="45">
        <v>0</v>
      </c>
      <c r="J28" s="43">
        <v>0</v>
      </c>
      <c r="K28" s="116"/>
      <c r="L28" s="59"/>
      <c r="M28" s="60"/>
      <c r="N28" s="60"/>
      <c r="O28" s="60"/>
      <c r="R28" s="47"/>
    </row>
    <row r="29" spans="1:18" s="12" customFormat="1">
      <c r="A29" s="39" t="s">
        <v>39</v>
      </c>
      <c r="B29" s="10" t="s">
        <v>40</v>
      </c>
      <c r="C29" s="5">
        <v>1607.3</v>
      </c>
      <c r="D29" s="24">
        <v>53</v>
      </c>
      <c r="E29" s="28">
        <v>123</v>
      </c>
      <c r="F29" s="4">
        <f t="shared" si="1"/>
        <v>7.6525850805699E-2</v>
      </c>
      <c r="G29" s="29">
        <f>E29*15%</f>
        <v>18.45</v>
      </c>
      <c r="H29" s="21">
        <v>15</v>
      </c>
      <c r="I29" s="35">
        <v>12</v>
      </c>
      <c r="J29" s="29">
        <f>I29/E29%</f>
        <v>9.7560975609756095</v>
      </c>
      <c r="K29" s="11"/>
      <c r="L29" s="56">
        <v>1</v>
      </c>
      <c r="M29" s="56"/>
      <c r="N29" s="56">
        <v>7</v>
      </c>
      <c r="O29" s="51">
        <v>4</v>
      </c>
      <c r="R29" s="13"/>
    </row>
    <row r="30" spans="1:18" s="12" customFormat="1">
      <c r="A30" s="11"/>
      <c r="B30" s="9" t="s">
        <v>26</v>
      </c>
      <c r="C30" s="6">
        <f>SUM(C27:C29)</f>
        <v>5612.2800000000007</v>
      </c>
      <c r="D30" s="22">
        <f>SUM(D27:D29)</f>
        <v>311</v>
      </c>
      <c r="E30" s="22">
        <f>SUM(E27:E29)</f>
        <v>369</v>
      </c>
      <c r="F30" s="4">
        <f>SUM(F27:F29)</f>
        <v>0.16889246365442051</v>
      </c>
      <c r="G30" s="29">
        <f>SUM(G27:G29)</f>
        <v>55.349999999999994</v>
      </c>
      <c r="H30" s="21"/>
      <c r="I30" s="35">
        <f>SUM(I27:I29)</f>
        <v>48</v>
      </c>
      <c r="J30" s="29"/>
      <c r="K30" s="115">
        <f>SUM(K27:K29)</f>
        <v>14</v>
      </c>
      <c r="L30" s="53">
        <f>SUM(L27:L29)</f>
        <v>4</v>
      </c>
      <c r="M30" s="53">
        <f>SUM(M27:M29)</f>
        <v>2</v>
      </c>
      <c r="N30" s="53">
        <f>SUM(N27:N29)</f>
        <v>16</v>
      </c>
      <c r="O30" s="53">
        <f>SUM(O27:O29)</f>
        <v>12</v>
      </c>
      <c r="R30" s="13"/>
    </row>
    <row r="31" spans="1:18" s="12" customFormat="1">
      <c r="A31" s="93" t="s">
        <v>41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58"/>
      <c r="M31" s="55"/>
      <c r="N31" s="55"/>
      <c r="O31" s="55"/>
      <c r="R31" s="13"/>
    </row>
    <row r="32" spans="1:18" s="12" customFormat="1">
      <c r="A32" s="39" t="s">
        <v>42</v>
      </c>
      <c r="B32" s="10" t="s">
        <v>43</v>
      </c>
      <c r="C32" s="17">
        <v>4284.8</v>
      </c>
      <c r="D32" s="25">
        <v>853</v>
      </c>
      <c r="E32" s="24">
        <v>818</v>
      </c>
      <c r="F32" s="4">
        <f>E32/C32</f>
        <v>0.19090739357729647</v>
      </c>
      <c r="G32" s="29">
        <f>E32*H32%</f>
        <v>122.69999999999999</v>
      </c>
      <c r="H32" s="21">
        <v>15</v>
      </c>
      <c r="I32" s="21">
        <v>122</v>
      </c>
      <c r="J32" s="29">
        <f>I32/E32%</f>
        <v>14.91442542787286</v>
      </c>
      <c r="K32" s="11">
        <v>48</v>
      </c>
      <c r="L32" s="56">
        <v>10</v>
      </c>
      <c r="M32" s="56">
        <v>8</v>
      </c>
      <c r="N32" s="51">
        <v>31</v>
      </c>
      <c r="O32" s="51">
        <v>25</v>
      </c>
      <c r="R32" s="13"/>
    </row>
    <row r="33" spans="1:18" s="12" customFormat="1">
      <c r="A33" s="11"/>
      <c r="B33" s="9" t="s">
        <v>26</v>
      </c>
      <c r="C33" s="6">
        <f>SUM(C32)</f>
        <v>4284.8</v>
      </c>
      <c r="D33" s="22">
        <f>SUM(D32)</f>
        <v>853</v>
      </c>
      <c r="E33" s="22">
        <f>SUM(E32)</f>
        <v>818</v>
      </c>
      <c r="F33" s="4">
        <f>SUM(F32)</f>
        <v>0.19090739357729647</v>
      </c>
      <c r="G33" s="32">
        <f t="shared" ref="G33:I33" si="2">SUM(G32)</f>
        <v>122.69999999999999</v>
      </c>
      <c r="H33" s="35">
        <f t="shared" si="2"/>
        <v>15</v>
      </c>
      <c r="I33" s="35">
        <f t="shared" si="2"/>
        <v>122</v>
      </c>
      <c r="J33" s="32">
        <f>I33/E33%</f>
        <v>14.91442542787286</v>
      </c>
      <c r="K33" s="115">
        <v>48</v>
      </c>
      <c r="L33" s="53">
        <v>10</v>
      </c>
      <c r="M33" s="53">
        <v>8</v>
      </c>
      <c r="N33" s="53">
        <v>31</v>
      </c>
      <c r="O33" s="53">
        <v>25</v>
      </c>
      <c r="R33" s="13"/>
    </row>
    <row r="34" spans="1:18" s="12" customFormat="1">
      <c r="A34" s="11"/>
      <c r="B34" s="9" t="s">
        <v>44</v>
      </c>
      <c r="C34" s="6">
        <f>C19+C25+C30+C33</f>
        <v>17320.532999999999</v>
      </c>
      <c r="D34" s="22">
        <f>D19+D25+D30+D33</f>
        <v>3679</v>
      </c>
      <c r="E34" s="22">
        <f>E19+E25+E30+E33</f>
        <v>3362</v>
      </c>
      <c r="F34" s="4">
        <f>F19+F25+F30+F33</f>
        <v>2.6108004661774391</v>
      </c>
      <c r="G34" s="32">
        <f>SUM(G17,G18,G21,G22,G23,G24,G27,G28,G29,G32)</f>
        <v>504.29999999999995</v>
      </c>
      <c r="H34" s="35"/>
      <c r="I34" s="35">
        <f>I19+I25+I30+I33</f>
        <v>482</v>
      </c>
      <c r="J34" s="32"/>
      <c r="K34" s="115">
        <f>K19+K25+K30+K33</f>
        <v>102</v>
      </c>
      <c r="L34" s="53">
        <f>L19+L25+L30+L33</f>
        <v>37</v>
      </c>
      <c r="M34" s="53">
        <f>M19+M25+M30+M33</f>
        <v>32</v>
      </c>
      <c r="N34" s="53">
        <f>N19+N25+N30+N33</f>
        <v>196</v>
      </c>
      <c r="O34" s="53">
        <f>O19+O25+O30+O33</f>
        <v>115</v>
      </c>
      <c r="R34" s="13"/>
    </row>
    <row r="35" spans="1:18" s="12" customFormat="1">
      <c r="A35" s="40"/>
      <c r="C35" s="14"/>
      <c r="D35" s="26"/>
      <c r="E35" s="26"/>
      <c r="F35" s="14"/>
      <c r="G35" s="14"/>
      <c r="H35" s="26"/>
      <c r="I35" s="37"/>
      <c r="J35" s="14"/>
      <c r="L35" s="61"/>
      <c r="M35" s="61"/>
      <c r="N35" s="61"/>
      <c r="O35" s="61"/>
    </row>
    <row r="36" spans="1:18" s="12" customFormat="1">
      <c r="A36" s="40"/>
      <c r="C36" s="14"/>
      <c r="D36" s="26"/>
      <c r="E36" s="26"/>
      <c r="F36" s="14"/>
      <c r="G36" s="14"/>
      <c r="H36" s="26"/>
      <c r="I36" s="37"/>
      <c r="J36" s="14"/>
      <c r="L36" s="61"/>
      <c r="M36" s="61"/>
      <c r="N36" s="61"/>
      <c r="O36" s="61"/>
    </row>
    <row r="37" spans="1:18" s="12" customFormat="1">
      <c r="A37" s="40"/>
      <c r="C37" s="14"/>
      <c r="D37" s="26"/>
      <c r="E37" s="26"/>
      <c r="F37" s="14"/>
      <c r="G37" s="14"/>
      <c r="H37" s="26"/>
      <c r="I37" s="37"/>
      <c r="J37" s="14"/>
      <c r="L37" s="61"/>
      <c r="M37" s="61"/>
      <c r="N37" s="61"/>
      <c r="O37" s="61"/>
    </row>
    <row r="38" spans="1:18" s="12" customFormat="1">
      <c r="A38" s="40"/>
      <c r="C38" s="14"/>
      <c r="D38" s="26"/>
      <c r="E38" s="26"/>
      <c r="F38" s="14"/>
      <c r="G38" s="14"/>
      <c r="H38" s="26"/>
      <c r="I38" s="26"/>
      <c r="J38" s="14"/>
      <c r="L38" s="61"/>
      <c r="M38" s="61"/>
      <c r="N38" s="61"/>
      <c r="O38" s="61"/>
    </row>
    <row r="39" spans="1:18" s="12" customFormat="1">
      <c r="A39" s="40"/>
      <c r="C39" s="14"/>
      <c r="D39" s="26"/>
      <c r="E39" s="26"/>
      <c r="F39" s="14"/>
      <c r="G39" s="14"/>
      <c r="H39" s="26"/>
      <c r="I39" s="37"/>
      <c r="J39" s="14"/>
      <c r="L39" s="61"/>
      <c r="M39" s="61"/>
      <c r="N39" s="61"/>
      <c r="O39" s="61"/>
    </row>
  </sheetData>
  <mergeCells count="21">
    <mergeCell ref="A20:K20"/>
    <mergeCell ref="A26:K26"/>
    <mergeCell ref="A31:K31"/>
    <mergeCell ref="A16:K16"/>
    <mergeCell ref="G12:G14"/>
    <mergeCell ref="H12:H14"/>
    <mergeCell ref="I12:I14"/>
    <mergeCell ref="J12:J14"/>
    <mergeCell ref="K12:K14"/>
    <mergeCell ref="G10:O10"/>
    <mergeCell ref="G11:H11"/>
    <mergeCell ref="I11:O11"/>
    <mergeCell ref="L13:N13"/>
    <mergeCell ref="O13:O14"/>
    <mergeCell ref="L12:O12"/>
    <mergeCell ref="E2:F2"/>
    <mergeCell ref="A10:A14"/>
    <mergeCell ref="B10:B14"/>
    <mergeCell ref="C10:C14"/>
    <mergeCell ref="D10:E13"/>
    <mergeCell ref="F10:F14"/>
  </mergeCells>
  <pageMargins left="0.7" right="0.7" top="0.75" bottom="0.75" header="0.3" footer="0.3"/>
  <pageSetup paperSize="9" orientation="portrait" horizontalDpi="180" verticalDpi="180" r:id="rId1"/>
  <ignoredErrors>
    <ignoredError sqref="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2022-05-18T06:59:46Z</dcterms:modified>
</cp:coreProperties>
</file>